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xml"/>
  <Override PartName="/xl/ctrlProps/ctrlProp2.xml" ContentType="application/vnd.ms-excel.controlproperti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trlProps/ctrlProp3.xml" ContentType="application/vnd.ms-excel.controlproperti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charl\Downloads\Workshop Materials\"/>
    </mc:Choice>
  </mc:AlternateContent>
  <xr:revisionPtr revIDLastSave="0" documentId="13_ncr:1_{EF2C2456-9A5E-4D75-9253-7F6F2F4D753E}" xr6:coauthVersionLast="47" xr6:coauthVersionMax="47" xr10:uidLastSave="{00000000-0000-0000-0000-000000000000}"/>
  <bookViews>
    <workbookView xWindow="-108" yWindow="-108" windowWidth="23256" windowHeight="12456" tabRatio="734" firstSheet="1" activeTab="6" xr2:uid="{2A440898-4D3B-4A39-85A3-7EF6117F188A}"/>
  </bookViews>
  <sheets>
    <sheet name="License Agreement" sheetId="26" r:id="rId1"/>
    <sheet name="Probability Calculator" sheetId="4" r:id="rId2"/>
    <sheet name="Probability Tree" sheetId="13" r:id="rId3"/>
    <sheet name="Bayesian Inference" sheetId="19" r:id="rId4"/>
    <sheet name="Probability Distributions" sheetId="7" r:id="rId5"/>
    <sheet name="FAIR(tm)" sheetId="6" r:id="rId6"/>
    <sheet name="Vulnerability Analysis" sheetId="24" r:id="rId7"/>
    <sheet name="Attack Scenario" sheetId="17" r:id="rId8"/>
    <sheet name="Chart Work Area" sheetId="23" r:id="rId9"/>
    <sheet name="PMTable" sheetId="20" state="veryHidden" r:id="rId10"/>
    <sheet name="SIPmath Chart Data" sheetId="21" state="veryHidden" r:id="rId11"/>
    <sheet name="PM_PoissonTables" sheetId="22" state="veryHidden" r:id="rId12"/>
  </sheets>
  <externalReferences>
    <externalReference r:id="rId13"/>
    <externalReference r:id="rId14"/>
    <externalReference r:id="rId15"/>
    <externalReference r:id="rId16"/>
  </externalReferences>
  <definedNames>
    <definedName name="_3rd_Party">PMTable!$AM$4:$AM$1003</definedName>
    <definedName name="Binom1">PMTable!$K$4:$K$1003</definedName>
    <definedName name="Binom2">PMTable!$L$4:$L$1003</definedName>
    <definedName name="ContactFrequency">[1]PMTable!$D$4:$D$1003</definedName>
    <definedName name="DerivedSecondaryLoss">[1]PMTable!$N$4:$N$1003</definedName>
    <definedName name="DerivedThreatEventFrequency">[1]PMTable!$E$4:$E$1003</definedName>
    <definedName name="DerivedTotalLossMagnitude">[1]PMTable!$U$4:$U$1003</definedName>
    <definedName name="DerivedVulnerability">[1]PMTable!$AF$4:$AF$1003</definedName>
    <definedName name="Detect">PMTable!$AG$4:$AG$1003</definedName>
    <definedName name="DoS">PMTable!$AJ$4:$AJ$1003</definedName>
    <definedName name="Identify">PMTable!$AE$4:$AE$1003</definedName>
    <definedName name="LEF_D1">[1]PMTable!$P$4:$P$1003</definedName>
    <definedName name="LEF_D2">[1]PMTable!$Q$4:$Q$1003</definedName>
    <definedName name="LEF_D3">[1]PMTable!$R$4:$R$1003</definedName>
    <definedName name="LEF_D4">[1]PMTable!$S$4:$S$1003</definedName>
    <definedName name="Likelihood_of_Compromise">PMTable!$AP$4:$AP$1003</definedName>
    <definedName name="Loss_Event_Frequency">PMTable!$W$4:$W$1003</definedName>
    <definedName name="Loss_Magnitude_">PMTable!$AB$4:$AB$1003</definedName>
    <definedName name="LossEventFrequency">[1]PMTable!$G$4:$G$1003</definedName>
    <definedName name="Malware">PMTable!$AL$4:$AL$1003</definedName>
    <definedName name="Mobile">PMTable!$AN$4:$AN$1003</definedName>
    <definedName name="Pert1">PMTable!$F$4:$F$1003</definedName>
    <definedName name="Pert1___Pert2">PMTable!$P$4:$P$1003</definedName>
    <definedName name="Pert1___Pert3">PMTable!$Q$4:$Q$1003</definedName>
    <definedName name="Pert2">PMTable!$G$4:$G$1003</definedName>
    <definedName name="Pert2___Pert3">PMTable!$R$4:$R$1003</definedName>
    <definedName name="Pert3">PMTable!$H$4:$H$1003</definedName>
    <definedName name="Phishing">PMTable!$AK$4:$AK$1003</definedName>
    <definedName name="PM__3rd_Party_axis_lbls" hidden="1">OFFSET( 'SIPmath Chart Data'!$AL$220:$AL$321, 0, 0, 'SIPmath Chart Data'!$AL$6 )</definedName>
    <definedName name="PM__3rd_Party_bins" hidden="1">'SIPmath Chart Data'!$AL$15:$AL$115</definedName>
    <definedName name="PM__3rd_Party_freq" hidden="1">'SIPmath Chart Data'!$AL$117:$AL$218</definedName>
    <definedName name="PM__3rd_Party_hist_data" hidden="1">OFFSET( 'SIPmath Chart Data'!$AL$117:$AL$218, 0, 0, 'SIPmath Chart Data'!$AL$6 )</definedName>
    <definedName name="PM__3rd_Party_lbls" hidden="1">'SIPmath Chart Data'!$AL$220:$AL$321</definedName>
    <definedName name="PM_Binom1_axis_lbls" hidden="1">OFFSET( 'SIPmath Chart Data'!$J$220:$J$321, 0, 0, 'SIPmath Chart Data'!$J$6 )</definedName>
    <definedName name="PM_Binom1_bins" hidden="1">'SIPmath Chart Data'!$J$15:$J$115</definedName>
    <definedName name="PM_Binom1_freq" hidden="1">'SIPmath Chart Data'!$J$117:$J$218</definedName>
    <definedName name="PM_Binom1_hist_data" hidden="1">OFFSET( 'SIPmath Chart Data'!$J$117:$J$218, 0, 0, 'SIPmath Chart Data'!$J$6 )</definedName>
    <definedName name="PM_Binom1_lbls" hidden="1">'SIPmath Chart Data'!$J$220:$J$321</definedName>
    <definedName name="PM_Binom2_axis_lbls" hidden="1">OFFSET( 'SIPmath Chart Data'!$K$220:$K$321, 0, 0, 'SIPmath Chart Data'!$K$6 )</definedName>
    <definedName name="PM_Binom2_bins" hidden="1">'SIPmath Chart Data'!$K$15:$K$115</definedName>
    <definedName name="PM_Binom2_freq" hidden="1">'SIPmath Chart Data'!$K$117:$K$218</definedName>
    <definedName name="PM_Binom2_hist_data" hidden="1">OFFSET( 'SIPmath Chart Data'!$K$117:$K$218, 0, 0, 'SIPmath Chart Data'!$K$6 )</definedName>
    <definedName name="PM_Binom2_lbls" hidden="1">'SIPmath Chart Data'!$K$220:$K$321</definedName>
    <definedName name="PM_cdf_Y" hidden="1">'SIPmath Chart Data'!$A$323:$A$427</definedName>
    <definedName name="PM_ContactFrequency_axis_lbls" hidden="1">OFFSET( '[1]SIPmath Chart Data'!$C$220:$C$321, 0, 0, '[1]SIPmath Chart Data'!$C$6 )</definedName>
    <definedName name="PM_ContactFrequency_bins" hidden="1">'[1]SIPmath Chart Data'!$C$15:$C$115</definedName>
    <definedName name="PM_ContactFrequency_hist_data" hidden="1">OFFSET( '[1]SIPmath Chart Data'!$C$117:$C$218, 0, 0, '[1]SIPmath Chart Data'!$C$6 )</definedName>
    <definedName name="PM_DerivedSecondaryLoss_axis_lbls" hidden="1">OFFSET( '[1]SIPmath Chart Data'!$M$220:$M$321, 0, 0, '[1]SIPmath Chart Data'!$M$6 )</definedName>
    <definedName name="PM_DerivedSecondaryLoss_bins" hidden="1">'[1]SIPmath Chart Data'!$M$15:$M$115</definedName>
    <definedName name="PM_DerivedSecondaryLoss_hist_data" hidden="1">OFFSET( '[1]SIPmath Chart Data'!$M$117:$M$218, 0, 0, '[1]SIPmath Chart Data'!$M$6 )</definedName>
    <definedName name="PM_DerivedThreatEventFrequency_axis_lbls" hidden="1">OFFSET( '[1]SIPmath Chart Data'!$D$220:$D$321, 0, 0, '[1]SIPmath Chart Data'!$D$6 )</definedName>
    <definedName name="PM_DerivedThreatEventFrequency_bins" hidden="1">'[1]SIPmath Chart Data'!$D$15:$D$115</definedName>
    <definedName name="PM_DerivedThreatEventFrequency_hist_data" hidden="1">OFFSET( '[1]SIPmath Chart Data'!$D$117:$D$218, 0, 0, '[1]SIPmath Chart Data'!$D$6 )</definedName>
    <definedName name="PM_DerivedTotalLossMagnitude_axis_lbls" hidden="1">OFFSET( '[1]SIPmath Chart Data'!$T$220:$T$321, 0, 0, '[1]SIPmath Chart Data'!$T$6 )</definedName>
    <definedName name="PM_DerivedTotalLossMagnitude_bins" hidden="1">'[1]SIPmath Chart Data'!$T$15:$T$115</definedName>
    <definedName name="PM_DerivedTotalLossMagnitude_hist_data" hidden="1">OFFSET( '[1]SIPmath Chart Data'!$T$117:$T$218, 0, 0, '[1]SIPmath Chart Data'!$T$6 )</definedName>
    <definedName name="PM_DerivedVulnerability_axis_lbls" hidden="1">OFFSET( '[1]SIPmath Chart Data'!$AE$220:$AE$321, 0, 0, '[1]SIPmath Chart Data'!$AE$6 )</definedName>
    <definedName name="PM_DerivedVulnerability_bins" hidden="1">'[1]SIPmath Chart Data'!$AE$15:$AE$115</definedName>
    <definedName name="PM_DerivedVulnerability_hist_data" hidden="1">OFFSET( '[1]SIPmath Chart Data'!$AE$117:$AE$218, 0, 0, '[1]SIPmath Chart Data'!$AE$6 )</definedName>
    <definedName name="PM_Detect_axis_lbls" hidden="1">OFFSET( 'SIPmath Chart Data'!$AF$220:$AF$321, 0, 0, 'SIPmath Chart Data'!$AF$6 )</definedName>
    <definedName name="PM_Detect_bins" hidden="1">'SIPmath Chart Data'!$AF$15:$AF$115</definedName>
    <definedName name="PM_Detect_freq" hidden="1">'SIPmath Chart Data'!$AF$117:$AF$218</definedName>
    <definedName name="PM_Detect_hist_data" hidden="1">OFFSET( 'SIPmath Chart Data'!$AF$117:$AF$218, 0, 0, 'SIPmath Chart Data'!$AF$6 )</definedName>
    <definedName name="PM_Detect_lbls" hidden="1">'SIPmath Chart Data'!$AF$220:$AF$321</definedName>
    <definedName name="PM_DoS_axis_lbls" hidden="1">OFFSET( 'SIPmath Chart Data'!$AI$220:$AI$321, 0, 0, 'SIPmath Chart Data'!$AI$6 )</definedName>
    <definedName name="PM_DoS_bins" hidden="1">'SIPmath Chart Data'!$AI$15:$AI$115</definedName>
    <definedName name="PM_DoS_freq" hidden="1">'SIPmath Chart Data'!$AI$117:$AI$218</definedName>
    <definedName name="PM_DoS_hist_data" hidden="1">OFFSET( 'SIPmath Chart Data'!$AI$117:$AI$218, 0, 0, 'SIPmath Chart Data'!$AI$6 )</definedName>
    <definedName name="PM_DoS_lbls" hidden="1">'SIPmath Chart Data'!$AI$220:$AI$321</definedName>
    <definedName name="PM_Identify_axis_lbls" hidden="1">OFFSET( 'SIPmath Chart Data'!$AD$220:$AD$321, 0, 0, 'SIPmath Chart Data'!$AD$6 )</definedName>
    <definedName name="PM_Identify_bins" hidden="1">'SIPmath Chart Data'!$AD$15:$AD$115</definedName>
    <definedName name="PM_Identify_freq" hidden="1">'SIPmath Chart Data'!$AD$117:$AD$218</definedName>
    <definedName name="PM_Identify_hist_data" hidden="1">OFFSET( 'SIPmath Chart Data'!$AD$117:$AD$218, 0, 0, 'SIPmath Chart Data'!$AD$6 )</definedName>
    <definedName name="PM_Identify_lbls" hidden="1">'SIPmath Chart Data'!$AD$220:$AD$321</definedName>
    <definedName name="PM_Index" localSheetId="0">[1]PMTable!$A$1</definedName>
    <definedName name="PM_Index">PMTable!$A$1</definedName>
    <definedName name="PM_InfPos_bins" hidden="1">'[2]SIPmath Chart Data'!#REF!</definedName>
    <definedName name="PM_InfPos_freq" hidden="1">'[2]SIPmath Chart Data'!#REF!</definedName>
    <definedName name="PM_InfPos_lbls" hidden="1">'[2]SIPmath Chart Data'!#REF!</definedName>
    <definedName name="PM_InitialVariableID" localSheetId="0" hidden="1">9103774</definedName>
    <definedName name="PM_InitialVariableID" hidden="1">5657313</definedName>
    <definedName name="PM_LEF_D1_axis_lbls" hidden="1">OFFSET( '[1]SIPmath Chart Data'!$O$220:$O$321, 0, 0, '[1]SIPmath Chart Data'!$O$6 )</definedName>
    <definedName name="PM_LEF_D1_bins" hidden="1">'[1]SIPmath Chart Data'!$O$15:$O$115</definedName>
    <definedName name="PM_LEF_D1_hist_data" hidden="1">OFFSET( '[1]SIPmath Chart Data'!$O$117:$O$218, 0, 0, '[1]SIPmath Chart Data'!$O$6 )</definedName>
    <definedName name="PM_LEF_D2_axis_lbls" hidden="1">OFFSET( '[1]SIPmath Chart Data'!$P$220:$P$321, 0, 0, '[1]SIPmath Chart Data'!$P$6 )</definedName>
    <definedName name="PM_LEF_D2_bins" hidden="1">'[1]SIPmath Chart Data'!$P$15:$P$115</definedName>
    <definedName name="PM_LEF_D2_hist_data" hidden="1">OFFSET( '[1]SIPmath Chart Data'!$P$117:$P$218, 0, 0, '[1]SIPmath Chart Data'!$P$6 )</definedName>
    <definedName name="PM_LEF_D3_axis_lbls" hidden="1">OFFSET( '[1]SIPmath Chart Data'!$Q$220:$Q$321, 0, 0, '[1]SIPmath Chart Data'!$Q$6 )</definedName>
    <definedName name="PM_LEF_D3_bins" hidden="1">'[1]SIPmath Chart Data'!$Q$15:$Q$115</definedName>
    <definedName name="PM_LEF_D3_hist_data" hidden="1">OFFSET( '[1]SIPmath Chart Data'!$Q$117:$Q$218, 0, 0, '[1]SIPmath Chart Data'!$Q$6 )</definedName>
    <definedName name="PM_LEF_D4_axis_lbls" hidden="1">OFFSET( '[1]SIPmath Chart Data'!$R$220:$R$321, 0, 0, '[1]SIPmath Chart Data'!$R$6 )</definedName>
    <definedName name="PM_LEF_D4_bins" hidden="1">'[1]SIPmath Chart Data'!$R$15:$R$115</definedName>
    <definedName name="PM_LEF_D4_hist_data" hidden="1">OFFSET( '[1]SIPmath Chart Data'!$R$117:$R$218, 0, 0, '[1]SIPmath Chart Data'!$R$6 )</definedName>
    <definedName name="PM_library_file_name" localSheetId="0" hidden="1">"FAIR version 1.1.xlsx"</definedName>
    <definedName name="PM_library_file_name" hidden="1">"Educational Bundle 2023.xlsx"</definedName>
    <definedName name="PM_library_file_path" localSheetId="0" hidden="1">"C:\Users\charl\Downloads"</definedName>
    <definedName name="PM_library_file_path" hidden="1">"https://fismacs.sharepoint.com/sites/FISMACSTeam/Shared Documents/2023 Models/Tools Development/Educational Bundle"</definedName>
    <definedName name="PM_Likelihood_of_Compromise_axis_lbls" hidden="1">OFFSET( 'SIPmath Chart Data'!$AO$220:$AO$321, 0, 0, 'SIPmath Chart Data'!$AO$6 )</definedName>
    <definedName name="PM_Likelihood_of_Compromise_bins" hidden="1">'SIPmath Chart Data'!$AO$15:$AO$115</definedName>
    <definedName name="PM_Likelihood_of_Compromise_freq" hidden="1">'SIPmath Chart Data'!$AO$117:$AO$218</definedName>
    <definedName name="PM_Likelihood_of_Compromise_hist_data" hidden="1">OFFSET( 'SIPmath Chart Data'!$AO$117:$AO$218, 0, 0, 'SIPmath Chart Data'!$AO$6 )</definedName>
    <definedName name="PM_Likelihood_of_Compromise_lbls" hidden="1">'SIPmath Chart Data'!$AO$220:$AO$321</definedName>
    <definedName name="PM_local_library" hidden="1">TRUE</definedName>
    <definedName name="PM_Loss_Event_Frequency_axis_lbls" hidden="1">OFFSET( 'SIPmath Chart Data'!$V$220:$V$321, 0, 0, 'SIPmath Chart Data'!$V$6 )</definedName>
    <definedName name="PM_Loss_Event_Frequency_bins" hidden="1">'SIPmath Chart Data'!$V$15:$V$115</definedName>
    <definedName name="PM_Loss_Event_Frequency_freq" hidden="1">'SIPmath Chart Data'!$V$117:$V$218</definedName>
    <definedName name="PM_Loss_Event_Frequency_hist_data" hidden="1">OFFSET( 'SIPmath Chart Data'!$V$117:$V$218, 0, 0, 'SIPmath Chart Data'!$V$6 )</definedName>
    <definedName name="PM_Loss_Event_Frequency_lbls" hidden="1">'SIPmath Chart Data'!$V$220:$V$321</definedName>
    <definedName name="PM_Loss_Magnitude__axis_lbls" hidden="1">OFFSET( 'SIPmath Chart Data'!$AA$220:$AA$321, 0, 0, 'SIPmath Chart Data'!$AA$6 )</definedName>
    <definedName name="PM_Loss_Magnitude__bins" hidden="1">'SIPmath Chart Data'!$AA$15:$AA$115</definedName>
    <definedName name="PM_Loss_Magnitude__freq" hidden="1">'SIPmath Chart Data'!$AA$117:$AA$218</definedName>
    <definedName name="PM_Loss_Magnitude__hist_data" hidden="1">OFFSET( 'SIPmath Chart Data'!$AA$117:$AA$218, 0, 0, 'SIPmath Chart Data'!$AA$6 )</definedName>
    <definedName name="PM_Loss_Magnitude__lbls" hidden="1">'SIPmath Chart Data'!$AA$220:$AA$321</definedName>
    <definedName name="PM_LossEventFrequency_axis_lbls" hidden="1">OFFSET( '[1]SIPmath Chart Data'!$F$220:$F$321, 0, 0, '[1]SIPmath Chart Data'!$F$6 )</definedName>
    <definedName name="PM_LossEventFrequency_bins" hidden="1">'[1]SIPmath Chart Data'!$F$15:$F$115</definedName>
    <definedName name="PM_LossEventFrequency_hist_data" hidden="1">OFFSET( '[1]SIPmath Chart Data'!$F$117:$F$218, 0, 0, '[1]SIPmath Chart Data'!$F$6 )</definedName>
    <definedName name="PM_Malware_axis_lbls" hidden="1">OFFSET( 'SIPmath Chart Data'!$AK$220:$AK$321, 0, 0, 'SIPmath Chart Data'!$AK$6 )</definedName>
    <definedName name="PM_Malware_bins" hidden="1">'SIPmath Chart Data'!$AK$15:$AK$115</definedName>
    <definedName name="PM_Malware_freq" hidden="1">'SIPmath Chart Data'!$AK$117:$AK$218</definedName>
    <definedName name="PM_Malware_hist_data" hidden="1">OFFSET( 'SIPmath Chart Data'!$AK$117:$AK$218, 0, 0, 'SIPmath Chart Data'!$AK$6 )</definedName>
    <definedName name="PM_Malware_lbls" hidden="1">'SIPmath Chart Data'!$AK$220:$AK$321</definedName>
    <definedName name="PM_MaxBins" hidden="1">100</definedName>
    <definedName name="PM_Mobile_axis_lbls" hidden="1">OFFSET( 'SIPmath Chart Data'!$AM$220:$AM$321, 0, 0, 'SIPmath Chart Data'!$AM$6 )</definedName>
    <definedName name="PM_Mobile_bins" hidden="1">'SIPmath Chart Data'!$AM$15:$AM$115</definedName>
    <definedName name="PM_Mobile_freq" hidden="1">'SIPmath Chart Data'!$AM$117:$AM$218</definedName>
    <definedName name="PM_Mobile_hist_data" hidden="1">OFFSET( 'SIPmath Chart Data'!$AM$117:$AM$218, 0, 0, 'SIPmath Chart Data'!$AM$6 )</definedName>
    <definedName name="PM_Mobile_lbls" hidden="1">'SIPmath Chart Data'!$AM$220:$AM$321</definedName>
    <definedName name="PM_old_pm_trials" hidden="1">1000</definedName>
    <definedName name="PM_Pert1___Pert2_axis_lbls" hidden="1">OFFSET( 'SIPmath Chart Data'!$O$220:$O$321, 0, 0, 'SIPmath Chart Data'!$O$6 )</definedName>
    <definedName name="PM_Pert1___Pert2_bins" hidden="1">'SIPmath Chart Data'!$O$15:$O$115</definedName>
    <definedName name="PM_Pert1___Pert2_freq" hidden="1">'SIPmath Chart Data'!$O$117:$O$218</definedName>
    <definedName name="PM_Pert1___Pert2_hist_data" hidden="1">OFFSET( 'SIPmath Chart Data'!$O$117:$O$218, 0, 0, 'SIPmath Chart Data'!$O$6 )</definedName>
    <definedName name="PM_Pert1___Pert2_lbls" hidden="1">'SIPmath Chart Data'!$O$220:$O$321</definedName>
    <definedName name="PM_Pert1___Pert3_axis_lbls" hidden="1">OFFSET( 'SIPmath Chart Data'!$P$220:$P$321, 0, 0, 'SIPmath Chart Data'!$P$6 )</definedName>
    <definedName name="PM_Pert1___Pert3_bins" hidden="1">'SIPmath Chart Data'!$P$15:$P$115</definedName>
    <definedName name="PM_Pert1___Pert3_freq" hidden="1">'SIPmath Chart Data'!$P$117:$P$218</definedName>
    <definedName name="PM_Pert1___Pert3_hist_data" hidden="1">OFFSET( 'SIPmath Chart Data'!$P$117:$P$218, 0, 0, 'SIPmath Chart Data'!$P$6 )</definedName>
    <definedName name="PM_Pert1___Pert3_lbls" hidden="1">'SIPmath Chart Data'!$P$220:$P$321</definedName>
    <definedName name="PM_Pert1_axis_lbls" hidden="1">OFFSET( 'SIPmath Chart Data'!$E$220:$E$321, 0, 0, 'SIPmath Chart Data'!$E$6 )</definedName>
    <definedName name="PM_Pert1_bins" hidden="1">'SIPmath Chart Data'!$E$15:$E$115</definedName>
    <definedName name="PM_Pert1_freq" hidden="1">'SIPmath Chart Data'!$E$117:$E$218</definedName>
    <definedName name="PM_Pert1_hist_data" hidden="1">OFFSET( 'SIPmath Chart Data'!$E$117:$E$218, 0, 0, 'SIPmath Chart Data'!$E$6 )</definedName>
    <definedName name="PM_Pert1_lbls" hidden="1">'SIPmath Chart Data'!$E$220:$E$321</definedName>
    <definedName name="PM_Pert2___Pert3_axis_lbls" hidden="1">OFFSET( 'SIPmath Chart Data'!$Q$220:$Q$321, 0, 0, 'SIPmath Chart Data'!$Q$6 )</definedName>
    <definedName name="PM_Pert2___Pert3_bins" hidden="1">'SIPmath Chart Data'!$Q$15:$Q$115</definedName>
    <definedName name="PM_Pert2___Pert3_freq" hidden="1">'SIPmath Chart Data'!$Q$117:$Q$218</definedName>
    <definedName name="PM_Pert2___Pert3_hist_data" hidden="1">OFFSET( 'SIPmath Chart Data'!$Q$117:$Q$218, 0, 0, 'SIPmath Chart Data'!$Q$6 )</definedName>
    <definedName name="PM_Pert2___Pert3_lbls" hidden="1">'SIPmath Chart Data'!$Q$220:$Q$321</definedName>
    <definedName name="PM_Pert2_axis_lbls" hidden="1">OFFSET( 'SIPmath Chart Data'!$F$220:$F$321, 0, 0, 'SIPmath Chart Data'!$F$6 )</definedName>
    <definedName name="PM_Pert2_bins" hidden="1">'SIPmath Chart Data'!$F$15:$F$115</definedName>
    <definedName name="PM_Pert2_freq" hidden="1">'SIPmath Chart Data'!$F$117:$F$218</definedName>
    <definedName name="PM_Pert2_hist_data" hidden="1">OFFSET( 'SIPmath Chart Data'!$F$117:$F$218, 0, 0, 'SIPmath Chart Data'!$F$6 )</definedName>
    <definedName name="PM_Pert2_lbls" hidden="1">'SIPmath Chart Data'!$F$220:$F$321</definedName>
    <definedName name="PM_Pert3_axis_lbls" hidden="1">OFFSET( 'SIPmath Chart Data'!$G$220:$G$321, 0, 0, 'SIPmath Chart Data'!$G$6 )</definedName>
    <definedName name="PM_Pert3_bins" hidden="1">'SIPmath Chart Data'!$G$15:$G$115</definedName>
    <definedName name="PM_Pert3_freq" hidden="1">'SIPmath Chart Data'!$G$117:$G$218</definedName>
    <definedName name="PM_Pert3_hist_data" hidden="1">OFFSET( 'SIPmath Chart Data'!$G$117:$G$218, 0, 0, 'SIPmath Chart Data'!$G$6 )</definedName>
    <definedName name="PM_Pert3_lbls" hidden="1">'SIPmath Chart Data'!$G$220:$G$321</definedName>
    <definedName name="PM_Phishing_axis_lbls" hidden="1">OFFSET( 'SIPmath Chart Data'!$AJ$220:$AJ$321, 0, 0, 'SIPmath Chart Data'!$AJ$6 )</definedName>
    <definedName name="PM_Phishing_bins" hidden="1">'SIPmath Chart Data'!$AJ$15:$AJ$115</definedName>
    <definedName name="PM_Phishing_freq" hidden="1">'SIPmath Chart Data'!$AJ$117:$AJ$218</definedName>
    <definedName name="PM_Phishing_hist_data" hidden="1">OFFSET( 'SIPmath Chart Data'!$AJ$117:$AJ$218, 0, 0, 'SIPmath Chart Data'!$AJ$6 )</definedName>
    <definedName name="PM_Phishing_lbls" hidden="1">'SIPmath Chart Data'!$AJ$220:$AJ$321</definedName>
    <definedName name="PM_PoA_axis_lbls" hidden="1">OFFSET( '[1]SIPmath Chart Data'!$B$220:$B$321, 0, 0, '[1]SIPmath Chart Data'!$B$6 )</definedName>
    <definedName name="PM_PoA_bins" hidden="1">'[1]SIPmath Chart Data'!$B$15:$B$115</definedName>
    <definedName name="PM_PoA_hist_data" hidden="1">OFFSET( '[1]SIPmath Chart Data'!$B$117:$B$218, 0, 0, '[1]SIPmath Chart Data'!$B$6 )</definedName>
    <definedName name="PM_Poisson1_axis_lbls" hidden="1">OFFSET( 'SIPmath Chart Data'!$H$220:$H$321, 0, 0, 'SIPmath Chart Data'!$H$6 )</definedName>
    <definedName name="PM_Poisson1_bins" hidden="1">'SIPmath Chart Data'!$H$15:$H$115</definedName>
    <definedName name="PM_Poisson1_freq" hidden="1">'SIPmath Chart Data'!$H$117:$H$218</definedName>
    <definedName name="PM_Poisson1_hist_data" hidden="1">OFFSET( 'SIPmath Chart Data'!$H$117:$H$218, 0, 0, 'SIPmath Chart Data'!$H$6 )</definedName>
    <definedName name="PM_Poisson1_lbls" hidden="1">'SIPmath Chart Data'!$H$220:$H$321</definedName>
    <definedName name="PM_Poisson2_axis_lbls" hidden="1">OFFSET( 'SIPmath Chart Data'!$I$220:$I$321, 0, 0, 'SIPmath Chart Data'!$I$6 )</definedName>
    <definedName name="PM_Poisson2_bins" hidden="1">'SIPmath Chart Data'!$I$15:$I$115</definedName>
    <definedName name="PM_Poisson2_freq" hidden="1">'SIPmath Chart Data'!$I$117:$I$218</definedName>
    <definedName name="PM_Poisson2_hist_data" hidden="1">OFFSET( 'SIPmath Chart Data'!$I$117:$I$218, 0, 0, 'SIPmath Chart Data'!$I$6 )</definedName>
    <definedName name="PM_Poisson2_lbls" hidden="1">'SIPmath Chart Data'!$I$220:$I$321</definedName>
    <definedName name="PM_PoissonHorizontalTableNext" hidden="1">PM_PoissonTables!$A$4</definedName>
    <definedName name="PM_PoissonVerticalTableNext" hidden="1">PM_PoissonTables!$BS$1</definedName>
    <definedName name="PM_Primary_Loss__axis_lbls" hidden="1">OFFSET( 'SIPmath Chart Data'!$Y$220:$Y$321, 0, 0, 'SIPmath Chart Data'!$Y$6 )</definedName>
    <definedName name="PM_Primary_Loss__bins" hidden="1">'SIPmath Chart Data'!$Y$15:$Y$115</definedName>
    <definedName name="PM_Primary_Loss__freq" hidden="1">'SIPmath Chart Data'!$Y$117:$Y$218</definedName>
    <definedName name="PM_Primary_Loss__hist_data" hidden="1">OFFSET( 'SIPmath Chart Data'!$Y$117:$Y$218, 0, 0, 'SIPmath Chart Data'!$Y$6 )</definedName>
    <definedName name="PM_Primary_Loss__lbls" hidden="1">'SIPmath Chart Data'!$Y$220:$Y$321</definedName>
    <definedName name="PM_PrimaryLoss_axis_lbls" hidden="1">OFFSET( '[1]SIPmath Chart Data'!$N$220:$N$321, 0, 0, '[1]SIPmath Chart Data'!$N$6 )</definedName>
    <definedName name="PM_PrimaryLoss_bins" hidden="1">'[1]SIPmath Chart Data'!$N$15:$N$115</definedName>
    <definedName name="PM_PrimaryLoss_hist_data" hidden="1">OFFSET( '[1]SIPmath Chart Data'!$N$117:$N$218, 0, 0, '[1]SIPmath Chart Data'!$N$6 )</definedName>
    <definedName name="PM_Protect_axis_lbls" hidden="1">OFFSET( 'SIPmath Chart Data'!$AE$220:$AE$321, 0, 0, 'SIPmath Chart Data'!$AE$6 )</definedName>
    <definedName name="PM_Protect_bins" hidden="1">'SIPmath Chart Data'!$AE$15:$AE$115</definedName>
    <definedName name="PM_Protect_freq" hidden="1">'SIPmath Chart Data'!$AE$117:$AE$218</definedName>
    <definedName name="PM_Protect_hist_data" hidden="1">OFFSET( 'SIPmath Chart Data'!$AE$117:$AE$218, 0, 0, 'SIPmath Chart Data'!$AE$6 )</definedName>
    <definedName name="PM_Protect_lbls" hidden="1">'SIPmath Chart Data'!$AE$220:$AE$321</definedName>
    <definedName name="PM_random_mode" hidden="1">TRUE</definedName>
    <definedName name="PM_Recovery_axis_lbls" hidden="1">OFFSET( 'SIPmath Chart Data'!$AC$220:$AC$321, 0, 0, 'SIPmath Chart Data'!$AC$6 )</definedName>
    <definedName name="PM_Recovery_bins" hidden="1">'SIPmath Chart Data'!$AC$15:$AC$115</definedName>
    <definedName name="PM_Recovery_freq" hidden="1">'SIPmath Chart Data'!$AC$117:$AC$218</definedName>
    <definedName name="PM_Recovery_hist_data" hidden="1">OFFSET( 'SIPmath Chart Data'!$AC$117:$AC$218, 0, 0, 'SIPmath Chart Data'!$AC$6 )</definedName>
    <definedName name="PM_Recovery_lbls" hidden="1">'SIPmath Chart Data'!$AC$220:$AC$321</definedName>
    <definedName name="PM_Resistance_Strength_axis_lbls" hidden="1">OFFSET( 'SIPmath Chart Data'!$S$220:$S$321, 0, 0, 'SIPmath Chart Data'!$S$6 )</definedName>
    <definedName name="PM_Resistance_Strength_bins" hidden="1">'SIPmath Chart Data'!$S$15:$S$115</definedName>
    <definedName name="PM_Resistance_Strength_freq" hidden="1">'SIPmath Chart Data'!$S$117:$S$218</definedName>
    <definedName name="PM_Resistance_Strength_hist_data" hidden="1">OFFSET( 'SIPmath Chart Data'!$S$117:$S$218, 0, 0, 'SIPmath Chart Data'!$S$6 )</definedName>
    <definedName name="PM_Resistance_Strength_lbls" hidden="1">'SIPmath Chart Data'!$S$220:$S$321</definedName>
    <definedName name="PM_ResistentStrength_axis_lbls" hidden="1">OFFSET( '[1]SIPmath Chart Data'!$G$220:$G$321, 0, 0, '[1]SIPmath Chart Data'!$G$6 )</definedName>
    <definedName name="PM_ResistentStrength_bins" hidden="1">'[1]SIPmath Chart Data'!$G$15:$G$115</definedName>
    <definedName name="PM_ResistentStrength_hist_data" hidden="1">OFFSET( '[1]SIPmath Chart Data'!$G$117:$G$218, 0, 0, '[1]SIPmath Chart Data'!$G$6 )</definedName>
    <definedName name="PM_Respond_axis_lbls" hidden="1">OFFSET( 'SIPmath Chart Data'!$AG$220:$AG$321, 0, 0, 'SIPmath Chart Data'!$AG$6 )</definedName>
    <definedName name="PM_Respond_bins" hidden="1">'SIPmath Chart Data'!$AG$15:$AG$115</definedName>
    <definedName name="PM_Respond_freq" hidden="1">'SIPmath Chart Data'!$AG$117:$AG$218</definedName>
    <definedName name="PM_Respond_hist_data" hidden="1">OFFSET( 'SIPmath Chart Data'!$AG$117:$AG$218, 0, 0, 'SIPmath Chart Data'!$AG$6 )</definedName>
    <definedName name="PM_Respond_lbls" hidden="1">'SIPmath Chart Data'!$AG$220:$AG$321</definedName>
    <definedName name="PM_Result_bins" hidden="1">'[2]SIPmath Chart Data'!$B$15:$B$115</definedName>
    <definedName name="PM_Risk_axis_lbls" hidden="1">OFFSET( 'SIPmath Chart Data'!$AB$220:$AB$321, 0, 0, 'SIPmath Chart Data'!$AB$6 )</definedName>
    <definedName name="PM_Risk_bins" hidden="1">'SIPmath Chart Data'!$AB$15:$AB$115</definedName>
    <definedName name="PM_Risk_freq" hidden="1">'SIPmath Chart Data'!$AB$117:$AB$218</definedName>
    <definedName name="PM_Risk_hist_data" hidden="1">OFFSET( 'SIPmath Chart Data'!$AB$117:$AB$218, 0, 0, 'SIPmath Chart Data'!$AB$6 )</definedName>
    <definedName name="PM_Risk_lbls" hidden="1">'SIPmath Chart Data'!$AB$220:$AB$321</definedName>
    <definedName name="PM_Risk1L1_axis_lbls" hidden="1">OFFSET( '[1]SIPmath Chart Data'!$U$220:$U$321, 0, 0, '[1]SIPmath Chart Data'!$U$6 )</definedName>
    <definedName name="PM_Risk1L1_bins" hidden="1">'[1]SIPmath Chart Data'!$U$15:$U$115</definedName>
    <definedName name="PM_Risk1L1_hist_data" hidden="1">OFFSET( '[1]SIPmath Chart Data'!$U$117:$U$218, 0, 0, '[1]SIPmath Chart Data'!$U$6 )</definedName>
    <definedName name="PM_Risk1L2_axis_lbls" hidden="1">OFFSET( '[1]SIPmath Chart Data'!$V$220:$V$321, 0, 0, '[1]SIPmath Chart Data'!$V$6 )</definedName>
    <definedName name="PM_Risk1L2_bins" hidden="1">'[1]SIPmath Chart Data'!$V$15:$V$115</definedName>
    <definedName name="PM_Risk1L2_hist_data" hidden="1">OFFSET( '[1]SIPmath Chart Data'!$V$117:$V$218, 0, 0, '[1]SIPmath Chart Data'!$V$6 )</definedName>
    <definedName name="PM_RiskD1L1_axis_lbls" hidden="1">OFFSET( '[1]SIPmath Chart Data'!$W$220:$W$321, 0, 0, '[1]SIPmath Chart Data'!$W$6 )</definedName>
    <definedName name="PM_RiskD1L1_bins" hidden="1">'[1]SIPmath Chart Data'!$W$15:$W$115</definedName>
    <definedName name="PM_RiskD1L1_hist_data" hidden="1">OFFSET( '[1]SIPmath Chart Data'!$W$117:$W$218, 0, 0, '[1]SIPmath Chart Data'!$W$6 )</definedName>
    <definedName name="PM_RiskD1L2_axis_lbls" hidden="1">OFFSET( '[1]SIPmath Chart Data'!$AA$220:$AA$321, 0, 0, '[1]SIPmath Chart Data'!$AA$6 )</definedName>
    <definedName name="PM_RiskD1L2_bins" hidden="1">'[1]SIPmath Chart Data'!$AA$15:$AA$115</definedName>
    <definedName name="PM_RiskD1L2_hist_data" hidden="1">OFFSET( '[1]SIPmath Chart Data'!$AA$117:$AA$218, 0, 0, '[1]SIPmath Chart Data'!$AA$6 )</definedName>
    <definedName name="PM_RiskD2L1_axis_lbls" hidden="1">OFFSET( '[1]SIPmath Chart Data'!$X$220:$X$321, 0, 0, '[1]SIPmath Chart Data'!$X$6 )</definedName>
    <definedName name="PM_RiskD2L1_bins" hidden="1">'[1]SIPmath Chart Data'!$X$15:$X$115</definedName>
    <definedName name="PM_RiskD2L1_hist_data" hidden="1">OFFSET( '[1]SIPmath Chart Data'!$X$117:$X$218, 0, 0, '[1]SIPmath Chart Data'!$X$6 )</definedName>
    <definedName name="PM_RiskD2L2_axis_lbls" hidden="1">OFFSET( '[1]SIPmath Chart Data'!$AB$220:$AB$321, 0, 0, '[1]SIPmath Chart Data'!$AB$6 )</definedName>
    <definedName name="PM_RiskD2L2_bins" hidden="1">'[1]SIPmath Chart Data'!$AB$15:$AB$115</definedName>
    <definedName name="PM_RiskD2L2_hist_data" hidden="1">OFFSET( '[1]SIPmath Chart Data'!$AB$117:$AB$218, 0, 0, '[1]SIPmath Chart Data'!$AB$6 )</definedName>
    <definedName name="PM_RiskD3L1_axis_lbls" hidden="1">OFFSET( '[1]SIPmath Chart Data'!$Y$220:$Y$321, 0, 0, '[1]SIPmath Chart Data'!$Y$6 )</definedName>
    <definedName name="PM_RiskD3L1_bins" hidden="1">'[1]SIPmath Chart Data'!$Y$15:$Y$115</definedName>
    <definedName name="PM_RiskD3L1_hist_data" hidden="1">OFFSET( '[1]SIPmath Chart Data'!$Y$117:$Y$218, 0, 0, '[1]SIPmath Chart Data'!$Y$6 )</definedName>
    <definedName name="PM_RiskD3L2_axis_lbls" hidden="1">OFFSET( '[1]SIPmath Chart Data'!$AC$220:$AC$321, 0, 0, '[1]SIPmath Chart Data'!$AC$6 )</definedName>
    <definedName name="PM_RiskD3L2_bins" hidden="1">'[1]SIPmath Chart Data'!$AC$15:$AC$115</definedName>
    <definedName name="PM_RiskD3L2_hist_data" hidden="1">OFFSET( '[1]SIPmath Chart Data'!$AC$117:$AC$218, 0, 0, '[1]SIPmath Chart Data'!$AC$6 )</definedName>
    <definedName name="PM_RiskD4L1_axis_lbls" hidden="1">OFFSET( '[1]SIPmath Chart Data'!$Z$220:$Z$321, 0, 0, '[1]SIPmath Chart Data'!$Z$6 )</definedName>
    <definedName name="PM_RiskD4L1_bins" hidden="1">'[1]SIPmath Chart Data'!$Z$15:$Z$115</definedName>
    <definedName name="PM_RiskD4L1_hist_data" hidden="1">OFFSET( '[1]SIPmath Chart Data'!$Z$117:$Z$218, 0, 0, '[1]SIPmath Chart Data'!$Z$6 )</definedName>
    <definedName name="PM_RiskD4L2_axis_lbls" hidden="1">OFFSET( '[1]SIPmath Chart Data'!$AD$220:$AD$321, 0, 0, '[1]SIPmath Chart Data'!$AD$6 )</definedName>
    <definedName name="PM_RiskD4L2_bins" hidden="1">'[1]SIPmath Chart Data'!$AD$15:$AD$115</definedName>
    <definedName name="PM_RiskD4L2_hist_data" hidden="1">OFFSET( '[1]SIPmath Chart Data'!$AD$117:$AD$218, 0, 0, '[1]SIPmath Chart Data'!$AD$6 )</definedName>
    <definedName name="PM_SC01C1_bins" hidden="1">'[3]SIPmath Chart Data'!$D$15:$D$115</definedName>
    <definedName name="PM_SC01E1_bins" hidden="1">'[3]SIPmath Chart Data'!$B$15:$B$115</definedName>
    <definedName name="PM_SC01S1_bins" hidden="1">'[3]SIPmath Chart Data'!$C$15:$C$115</definedName>
    <definedName name="PM_SC02C2_bins" hidden="1">'[3]SIPmath Chart Data'!$G$15:$G$115</definedName>
    <definedName name="PM_SC02E1_bins" hidden="1">'[3]SIPmath Chart Data'!$E$15:$E$115</definedName>
    <definedName name="PM_SC02S2_bins" hidden="1">'[3]SIPmath Chart Data'!$F$15:$F$115</definedName>
    <definedName name="PM_SC03C3_bins" hidden="1">'[3]SIPmath Chart Data'!$J$15:$J$115</definedName>
    <definedName name="PM_SC03E3_bins" hidden="1">'[3]SIPmath Chart Data'!$H$15:$H$115</definedName>
    <definedName name="PM_SC03S3_bins" hidden="1">'[3]SIPmath Chart Data'!$I$15:$I$115</definedName>
    <definedName name="PM_SC04C4_bins" hidden="1">'[3]SIPmath Chart Data'!$M$15:$M$115</definedName>
    <definedName name="PM_SC04E4_bins" hidden="1">'[3]SIPmath Chart Data'!$K$15:$K$115</definedName>
    <definedName name="PM_SC04S4_bins" hidden="1">'[3]SIPmath Chart Data'!$L$15:$L$115</definedName>
    <definedName name="PM_SC05C5_bins" hidden="1">'[3]SIPmath Chart Data'!$P$15:$P$115</definedName>
    <definedName name="PM_SC05E5_bins" hidden="1">'[3]SIPmath Chart Data'!$N$15:$N$115</definedName>
    <definedName name="PM_SC05S5_bins" hidden="1">'[3]SIPmath Chart Data'!$O$15:$O$115</definedName>
    <definedName name="PM_SC06C6_bins" hidden="1">'[3]SIPmath Chart Data'!$S$15:$S$115</definedName>
    <definedName name="PM_SC06E6_bins" hidden="1">'[3]SIPmath Chart Data'!$Q$15:$Q$115</definedName>
    <definedName name="PM_SC06S6_bins" hidden="1">'[3]SIPmath Chart Data'!$R$15:$R$115</definedName>
    <definedName name="PM_SC07C7_bins" hidden="1">'[3]SIPmath Chart Data'!$V$15:$V$115</definedName>
    <definedName name="PM_SC07E7_bins" hidden="1">'[3]SIPmath Chart Data'!$T$15:$T$115</definedName>
    <definedName name="PM_SC07S7_bins" hidden="1">'[3]SIPmath Chart Data'!$U$15:$U$115</definedName>
    <definedName name="PM_SC08C8_bins" hidden="1">'[3]SIPmath Chart Data'!$Y$15:$Y$115</definedName>
    <definedName name="PM_SC08E8_bins" hidden="1">'[3]SIPmath Chart Data'!$W$15:$W$115</definedName>
    <definedName name="PM_SC08S8_bins" hidden="1">'[3]SIPmath Chart Data'!$X$15:$X$115</definedName>
    <definedName name="PM_SC09C9_bins" hidden="1">'[3]SIPmath Chart Data'!$AB$15:$AB$115</definedName>
    <definedName name="PM_SC09E9_bins" hidden="1">'[3]SIPmath Chart Data'!$Z$15:$Z$115</definedName>
    <definedName name="PM_SC09S9_bins" hidden="1">'[3]SIPmath Chart Data'!$AA$15:$AA$115</definedName>
    <definedName name="PM_SC10C10_bins" hidden="1">'[3]SIPmath Chart Data'!$AE$15:$AE$115</definedName>
    <definedName name="PM_SC10E10_bins" hidden="1">'[3]SIPmath Chart Data'!$AC$15:$AC$115</definedName>
    <definedName name="PM_SC10S10_bins" hidden="1">'[3]SIPmath Chart Data'!$AD$15:$AD$115</definedName>
    <definedName name="PM_SC11C11_bins" hidden="1">'[3]SIPmath Chart Data'!$AH$15:$AH$115</definedName>
    <definedName name="PM_SC11E11_bins" hidden="1">'[3]SIPmath Chart Data'!$AF$15:$AF$115</definedName>
    <definedName name="PM_SC11S11_bins" hidden="1">'[3]SIPmath Chart Data'!$AG$15:$AG$115</definedName>
    <definedName name="PM_SC12C12_bins" hidden="1">'[3]SIPmath Chart Data'!$AK$15:$AK$115</definedName>
    <definedName name="PM_SC12E12_bins" hidden="1">'[3]SIPmath Chart Data'!$AI$15:$AI$115</definedName>
    <definedName name="PM_SC12S12_bins" hidden="1">'[3]SIPmath Chart Data'!$AJ$15:$AJ$115</definedName>
    <definedName name="PM_SC1C1_bins" hidden="1">'[4]SIPmath Chart Data'!$D$15:$D$115</definedName>
    <definedName name="PM_SC1E1_bins" hidden="1">'[4]SIPmath Chart Data'!$B$15:$B$115</definedName>
    <definedName name="PM_SC1S1_bins" hidden="1">'[4]SIPmath Chart Data'!$C$15:$C$115</definedName>
    <definedName name="PM_Scenario_Risk_axis_lbls" hidden="1">OFFSET( 'SIPmath Chart Data'!$AP$220:$AP$321, 0, 0, 'SIPmath Chart Data'!$AP$6 )</definedName>
    <definedName name="PM_Scenario_Risk_bins" hidden="1">'SIPmath Chart Data'!$AP$15:$AP$115</definedName>
    <definedName name="PM_Scenario_Risk_freq" hidden="1">'SIPmath Chart Data'!$AP$117:$AP$218</definedName>
    <definedName name="PM_Scenario_Risk_hist_data" hidden="1">OFFSET( 'SIPmath Chart Data'!$AP$117:$AP$218, 0, 0, 'SIPmath Chart Data'!$AP$6 )</definedName>
    <definedName name="PM_Scenario_Risk_lbls" hidden="1">'SIPmath Chart Data'!$AP$220:$AP$321</definedName>
    <definedName name="PM_Secondary_Loss__axis_lbls" hidden="1">OFFSET( 'SIPmath Chart Data'!$Z$220:$Z$321, 0, 0, 'SIPmath Chart Data'!$Z$6 )</definedName>
    <definedName name="PM_Secondary_Loss__bins" hidden="1">'SIPmath Chart Data'!$Z$15:$Z$115</definedName>
    <definedName name="PM_Secondary_Loss__freq" hidden="1">'SIPmath Chart Data'!$Z$117:$Z$218</definedName>
    <definedName name="PM_Secondary_Loss__hist_data" hidden="1">OFFSET( 'SIPmath Chart Data'!$Z$117:$Z$218, 0, 0, 'SIPmath Chart Data'!$Z$6 )</definedName>
    <definedName name="PM_Secondary_Loss__lbls" hidden="1">'SIPmath Chart Data'!$Z$220:$Z$321</definedName>
    <definedName name="PM_Secondary_Loss_Event_Frequency_axis_lbls" hidden="1">OFFSET( 'SIPmath Chart Data'!$W$220:$W$321, 0, 0, 'SIPmath Chart Data'!$W$6 )</definedName>
    <definedName name="PM_Secondary_Loss_Event_Frequency_bins" hidden="1">'SIPmath Chart Data'!$W$15:$W$115</definedName>
    <definedName name="PM_Secondary_Loss_Event_Frequency_freq" hidden="1">'SIPmath Chart Data'!$W$117:$W$218</definedName>
    <definedName name="PM_Secondary_Loss_Event_Frequency_hist_data" hidden="1">OFFSET( 'SIPmath Chart Data'!$W$117:$W$218, 0, 0, 'SIPmath Chart Data'!$W$6 )</definedName>
    <definedName name="PM_Secondary_Loss_Event_Frequency_lbls" hidden="1">'SIPmath Chart Data'!$W$220:$W$321</definedName>
    <definedName name="PM_Secondary_Loss_Magnitude_axis_lbls" hidden="1">OFFSET( 'SIPmath Chart Data'!$X$220:$X$321, 0, 0, 'SIPmath Chart Data'!$X$6 )</definedName>
    <definedName name="PM_Secondary_Loss_Magnitude_bins" hidden="1">'SIPmath Chart Data'!$X$15:$X$115</definedName>
    <definedName name="PM_Secondary_Loss_Magnitude_freq" hidden="1">'SIPmath Chart Data'!$X$117:$X$218</definedName>
    <definedName name="PM_Secondary_Loss_Magnitude_hist_data" hidden="1">OFFSET( 'SIPmath Chart Data'!$X$117:$X$218, 0, 0, 'SIPmath Chart Data'!$X$6 )</definedName>
    <definedName name="PM_Secondary_Loss_Magnitude_lbls" hidden="1">'SIPmath Chart Data'!$X$220:$X$321</definedName>
    <definedName name="PM_SecondaryLoss_axis_lbls" hidden="1">OFFSET( '[1]SIPmath Chart Data'!$L$220:$L$321, 0, 0, '[1]SIPmath Chart Data'!$L$6 )</definedName>
    <definedName name="PM_SecondaryLoss_bins" hidden="1">'[1]SIPmath Chart Data'!$L$15:$L$115</definedName>
    <definedName name="PM_SecondaryLoss_hist_data" hidden="1">OFFSET( '[1]SIPmath Chart Data'!$L$117:$L$218, 0, 0, '[1]SIPmath Chart Data'!$L$6 )</definedName>
    <definedName name="PM_SecondaryLossFrequency_axis_lbls" hidden="1">OFFSET( '[1]SIPmath Chart Data'!$J$220:$J$321, 0, 0, '[1]SIPmath Chart Data'!$J$6 )</definedName>
    <definedName name="PM_SecondaryLossFrequency_bins" hidden="1">'[1]SIPmath Chart Data'!$J$15:$J$115</definedName>
    <definedName name="PM_SecondaryLossFrequency_hist_data" hidden="1">OFFSET( '[1]SIPmath Chart Data'!$J$117:$J$218, 0, 0, '[1]SIPmath Chart Data'!$J$6 )</definedName>
    <definedName name="PM_SecondaryLossMagnitude_axis_lbls" hidden="1">OFFSET( '[1]SIPmath Chart Data'!$K$220:$K$321, 0, 0, '[1]SIPmath Chart Data'!$K$6 )</definedName>
    <definedName name="PM_SecondaryLossMagnitude_bins" hidden="1">'[1]SIPmath Chart Data'!$K$15:$K$115</definedName>
    <definedName name="PM_SecondaryLossMagnitude_hist_data" hidden="1">OFFSET( '[1]SIPmath Chart Data'!$K$117:$K$218, 0, 0, '[1]SIPmath Chart Data'!$K$6 )</definedName>
    <definedName name="PM_Threat__Weakness__axis_lbls" hidden="1">OFFSET( 'SIPmath Chart Data'!$AN$220:$AN$321, 0, 0, 'SIPmath Chart Data'!$AN$6 )</definedName>
    <definedName name="PM_Threat__Weakness__bins" hidden="1">'SIPmath Chart Data'!$AN$15:$AN$115</definedName>
    <definedName name="PM_Threat__Weakness__freq" hidden="1">'SIPmath Chart Data'!$AN$117:$AN$218</definedName>
    <definedName name="PM_Threat__Weakness__hist_data" hidden="1">OFFSET( 'SIPmath Chart Data'!$AN$117:$AN$218, 0, 0, 'SIPmath Chart Data'!$AN$6 )</definedName>
    <definedName name="PM_Threat__Weakness__lbls" hidden="1">'SIPmath Chart Data'!$AN$220:$AN$321</definedName>
    <definedName name="PM_Threat_Event_Frequency_axis_lbls" hidden="1">OFFSET( 'SIPmath Chart Data'!$U$220:$U$321, 0, 0, 'SIPmath Chart Data'!$U$6 )</definedName>
    <definedName name="PM_Threat_Event_Frequency_bins" hidden="1">'SIPmath Chart Data'!$U$15:$U$115</definedName>
    <definedName name="PM_Threat_Event_Frequency_freq" hidden="1">'SIPmath Chart Data'!$U$117:$U$218</definedName>
    <definedName name="PM_Threat_Event_Frequency_hist_data" hidden="1">OFFSET( 'SIPmath Chart Data'!$U$117:$U$218, 0, 0, 'SIPmath Chart Data'!$U$6 )</definedName>
    <definedName name="PM_Threat_Event_Frequency_lbls" hidden="1">'SIPmath Chart Data'!$U$220:$U$321</definedName>
    <definedName name="PM_ThreatCapacity_axis_lbls" localSheetId="0" hidden="1">OFFSET( '[1]SIPmath Chart Data'!$H$220:$H$321, 0, 0, '[1]SIPmath Chart Data'!$H$6 )</definedName>
    <definedName name="PM_ThreatCapacity_axis_lbls" hidden="1">OFFSET( 'SIPmath Chart Data'!$R$220:$R$321, 0, 0, 'SIPmath Chart Data'!$R$6 )</definedName>
    <definedName name="PM_ThreatCapacity_bins" localSheetId="0" hidden="1">'[1]SIPmath Chart Data'!$H$15:$H$115</definedName>
    <definedName name="PM_ThreatCapacity_bins" hidden="1">'SIPmath Chart Data'!$R$15:$R$115</definedName>
    <definedName name="PM_ThreatCapacity_freq" hidden="1">'SIPmath Chart Data'!$R$117:$R$218</definedName>
    <definedName name="PM_ThreatCapacity_hist_data" localSheetId="0" hidden="1">OFFSET( '[1]SIPmath Chart Data'!$H$117:$H$218, 0, 0, '[1]SIPmath Chart Data'!$H$6 )</definedName>
    <definedName name="PM_ThreatCapacity_hist_data" hidden="1">OFFSET( 'SIPmath Chart Data'!$R$117:$R$218, 0, 0, 'SIPmath Chart Data'!$R$6 )</definedName>
    <definedName name="PM_ThreatCapacity_lbls" hidden="1">'SIPmath Chart Data'!$R$220:$R$321</definedName>
    <definedName name="PM_ThreatEventFrequency_axis_lbls" hidden="1">OFFSET( '[1]SIPmath Chart Data'!$E$220:$E$321, 0, 0, '[1]SIPmath Chart Data'!$E$6 )</definedName>
    <definedName name="PM_ThreatEventFrequency_bins" hidden="1">'[1]SIPmath Chart Data'!$E$15:$E$115</definedName>
    <definedName name="PM_ThreatEventFrequency_hist_data" hidden="1">OFFSET( '[1]SIPmath Chart Data'!$E$117:$E$218, 0, 0, '[1]SIPmath Chart Data'!$E$6 )</definedName>
    <definedName name="PM_TotalLossMagnitude_axis_lbls" hidden="1">OFFSET( '[1]SIPmath Chart Data'!$S$220:$S$321, 0, 0, '[1]SIPmath Chart Data'!$S$6 )</definedName>
    <definedName name="PM_TotalLossMagnitude_bins" hidden="1">'[1]SIPmath Chart Data'!$S$15:$S$115</definedName>
    <definedName name="PM_TotalLossMagnitude_hist_data" hidden="1">OFFSET( '[1]SIPmath Chart Data'!$S$117:$S$218, 0, 0, '[1]SIPmath Chart Data'!$S$6 )</definedName>
    <definedName name="PM_Trials">1000</definedName>
    <definedName name="PM_Triangular1___Triangular2_axis_lbls" hidden="1">OFFSET( 'SIPmath Chart Data'!$L$220:$L$321, 0, 0, 'SIPmath Chart Data'!$L$6 )</definedName>
    <definedName name="PM_Triangular1___Triangular2_bins" hidden="1">'SIPmath Chart Data'!$L$15:$L$115</definedName>
    <definedName name="PM_Triangular1___Triangular2_freq" hidden="1">'SIPmath Chart Data'!$L$117:$L$218</definedName>
    <definedName name="PM_Triangular1___Triangular2_hist_data" hidden="1">OFFSET( 'SIPmath Chart Data'!$L$117:$L$218, 0, 0, 'SIPmath Chart Data'!$L$6 )</definedName>
    <definedName name="PM_Triangular1___Triangular2_lbls" hidden="1">'SIPmath Chart Data'!$L$220:$L$321</definedName>
    <definedName name="PM_Triangular1___Triangular3_axis_lbls" hidden="1">OFFSET( 'SIPmath Chart Data'!$M$220:$M$321, 0, 0, 'SIPmath Chart Data'!$M$6 )</definedName>
    <definedName name="PM_Triangular1___Triangular3_bins" hidden="1">'SIPmath Chart Data'!$M$15:$M$115</definedName>
    <definedName name="PM_Triangular1___Triangular3_freq" hidden="1">'SIPmath Chart Data'!$M$117:$M$218</definedName>
    <definedName name="PM_Triangular1___Triangular3_hist_data" hidden="1">OFFSET( 'SIPmath Chart Data'!$M$117:$M$218, 0, 0, 'SIPmath Chart Data'!$M$6 )</definedName>
    <definedName name="PM_Triangular1___Triangular3_lbls" hidden="1">'SIPmath Chart Data'!$M$220:$M$321</definedName>
    <definedName name="PM_Triangular1_axis_lbls" hidden="1">OFFSET( 'SIPmath Chart Data'!$B$220:$B$321, 0, 0, 'SIPmath Chart Data'!$B$6 )</definedName>
    <definedName name="PM_Triangular1_bins" hidden="1">'SIPmath Chart Data'!$B$15:$B$115</definedName>
    <definedName name="PM_Triangular1_freq" hidden="1">'SIPmath Chart Data'!$B$117:$B$218</definedName>
    <definedName name="PM_Triangular1_hist_data" hidden="1">OFFSET( 'SIPmath Chart Data'!$B$117:$B$218, 0, 0, 'SIPmath Chart Data'!$B$6 )</definedName>
    <definedName name="PM_Triangular1_lbls" hidden="1">'SIPmath Chart Data'!$B$220:$B$321</definedName>
    <definedName name="PM_Triangular2___Triangular3_axis_lbls" hidden="1">OFFSET( 'SIPmath Chart Data'!$N$220:$N$321, 0, 0, 'SIPmath Chart Data'!$N$6 )</definedName>
    <definedName name="PM_Triangular2___Triangular3_bins" hidden="1">'SIPmath Chart Data'!$N$15:$N$115</definedName>
    <definedName name="PM_Triangular2___Triangular3_freq" hidden="1">'SIPmath Chart Data'!$N$117:$N$218</definedName>
    <definedName name="PM_Triangular2___Triangular3_hist_data" hidden="1">OFFSET( 'SIPmath Chart Data'!$N$117:$N$218, 0, 0, 'SIPmath Chart Data'!$N$6 )</definedName>
    <definedName name="PM_Triangular2___Triangular3_lbls" hidden="1">'SIPmath Chart Data'!$N$220:$N$321</definedName>
    <definedName name="PM_Triangular2_axis_lbls" hidden="1">OFFSET( 'SIPmath Chart Data'!$C$220:$C$321, 0, 0, 'SIPmath Chart Data'!$C$6 )</definedName>
    <definedName name="PM_Triangular2_bins" hidden="1">'SIPmath Chart Data'!$C$15:$C$115</definedName>
    <definedName name="PM_Triangular2_freq" hidden="1">'SIPmath Chart Data'!$C$117:$C$218</definedName>
    <definedName name="PM_Triangular2_hist_data" hidden="1">OFFSET( 'SIPmath Chart Data'!$C$117:$C$218, 0, 0, 'SIPmath Chart Data'!$C$6 )</definedName>
    <definedName name="PM_Triangular2_lbls" hidden="1">'SIPmath Chart Data'!$C$220:$C$321</definedName>
    <definedName name="PM_Triangular3_axis_lbls" hidden="1">OFFSET( 'SIPmath Chart Data'!$D$220:$D$321, 0, 0, 'SIPmath Chart Data'!$D$6 )</definedName>
    <definedName name="PM_Triangular3_bins" hidden="1">'SIPmath Chart Data'!$D$15:$D$115</definedName>
    <definedName name="PM_Triangular3_freq" hidden="1">'SIPmath Chart Data'!$D$117:$D$218</definedName>
    <definedName name="PM_Triangular3_hist_data" hidden="1">OFFSET( 'SIPmath Chart Data'!$D$117:$D$218, 0, 0, 'SIPmath Chart Data'!$D$6 )</definedName>
    <definedName name="PM_Triangular3_lbls" hidden="1">'SIPmath Chart Data'!$D$220:$D$321</definedName>
    <definedName name="PM_Vulnerability_axis_lbls" localSheetId="0" hidden="1">OFFSET( '[1]SIPmath Chart Data'!$I$220:$I$321, 0, 0, '[1]SIPmath Chart Data'!$I$6 )</definedName>
    <definedName name="PM_Vulnerability_axis_lbls" hidden="1">OFFSET( 'SIPmath Chart Data'!$T$220:$T$321, 0, 0, 'SIPmath Chart Data'!$T$6 )</definedName>
    <definedName name="PM_Vulnerability_bins" localSheetId="0" hidden="1">'[1]SIPmath Chart Data'!$I$15:$I$115</definedName>
    <definedName name="PM_Vulnerability_bins" hidden="1">'SIPmath Chart Data'!$T$15:$T$115</definedName>
    <definedName name="PM_Vulnerability_freq" hidden="1">'SIPmath Chart Data'!$T$117:$T$218</definedName>
    <definedName name="PM_Vulnerability_hist_data" localSheetId="0" hidden="1">OFFSET( '[1]SIPmath Chart Data'!$I$117:$I$218, 0, 0, '[1]SIPmath Chart Data'!$I$6 )</definedName>
    <definedName name="PM_Vulnerability_hist_data" hidden="1">OFFSET( 'SIPmath Chart Data'!$T$117:$T$218, 0, 0, 'SIPmath Chart Data'!$T$6 )</definedName>
    <definedName name="PM_Vulnerability_lbls" hidden="1">'SIPmath Chart Data'!$T$220:$T$321</definedName>
    <definedName name="PM_WebAttack_axis_lbls" hidden="1">OFFSET( 'SIPmath Chart Data'!$AH$220:$AH$321, 0, 0, 'SIPmath Chart Data'!$AH$6 )</definedName>
    <definedName name="PM_WebAttack_bins" hidden="1">'SIPmath Chart Data'!$AH$15:$AH$115</definedName>
    <definedName name="PM_WebAttack_freq" hidden="1">'SIPmath Chart Data'!$AH$117:$AH$218</definedName>
    <definedName name="PM_WebAttack_hist_data" hidden="1">OFFSET( 'SIPmath Chart Data'!$AH$117:$AH$218, 0, 0, 'SIPmath Chart Data'!$AH$6 )</definedName>
    <definedName name="PM_WebAttack_lbls" hidden="1">'SIPmath Chart Data'!$AH$220:$AH$321</definedName>
    <definedName name="PoA">[1]PMTable!$C$4:$C$1003</definedName>
    <definedName name="Poisson1">PMTable!$I$4:$I$1003</definedName>
    <definedName name="Poisson2">PMTable!$J$4:$J$1003</definedName>
    <definedName name="Primary_Loss_">PMTable!$Z$4:$Z$1003</definedName>
    <definedName name="PrimaryLoss">[1]PMTable!$O$4:$O$1003</definedName>
    <definedName name="Protect">PMTable!$AF$4:$AF$1003</definedName>
    <definedName name="Recovery">PMTable!$AD$4:$AD$1003</definedName>
    <definedName name="Resistance_Strength">PMTable!$T$4:$T$1003</definedName>
    <definedName name="ResistentStrength">[1]PMTable!$H$4:$H$1003</definedName>
    <definedName name="Respond">PMTable!$AH$4:$AH$1003</definedName>
    <definedName name="Risk">PMTable!$AC$4:$AC$1003</definedName>
    <definedName name="Risk1L1">[1]PMTable!$V$4:$V$1003</definedName>
    <definedName name="Risk1L2">[1]PMTable!$W$4:$W$1003</definedName>
    <definedName name="RiskD1L1">[1]PMTable!$X$4:$X$1003</definedName>
    <definedName name="RiskD1L2">[1]PMTable!$AB$4:$AB$1003</definedName>
    <definedName name="RiskD2L1">[1]PMTable!$Y$4:$Y$1003</definedName>
    <definedName name="RiskD2L2">[1]PMTable!$AC$4:$AC$1003</definedName>
    <definedName name="RiskD3L1">[1]PMTable!$Z$4:$Z$1003</definedName>
    <definedName name="RiskD3L2">[1]PMTable!$AD$4:$AD$1003</definedName>
    <definedName name="RiskD4L1">[1]PMTable!$AA$4:$AA$1003</definedName>
    <definedName name="RiskD4L2">[1]PMTable!$AE$4:$AE$1003</definedName>
    <definedName name="Scenario_Risk">PMTable!$AQ$4:$AQ$1003</definedName>
    <definedName name="Secondary_Loss_">PMTable!$AA$4:$AA$1003</definedName>
    <definedName name="Secondary_Loss_Event_Frequency">PMTable!$X$4:$X$1003</definedName>
    <definedName name="Secondary_Loss_Magnitude">PMTable!$Y$4:$Y$1003</definedName>
    <definedName name="SecondaryLoss">[1]PMTable!$M$4:$M$1003</definedName>
    <definedName name="SecondaryLossFrequency">[1]PMTable!$K$4:$K$1003</definedName>
    <definedName name="SecondaryLossMagnitude">[1]PMTable!$L$4:$L$1003</definedName>
    <definedName name="Threat__Weakness_">PMTable!$AO$4:$AO$1003</definedName>
    <definedName name="Threat_Event_Frequency">PMTable!$V$4:$V$1003</definedName>
    <definedName name="ThreatCapacity" localSheetId="0">[1]PMTable!$I$4:$I$1003</definedName>
    <definedName name="ThreatCapacity">PMTable!$S$4:$S$1003</definedName>
    <definedName name="ThreatEventFrequency">[1]PMTable!$F$4:$F$1003</definedName>
    <definedName name="TotalLossMagnitude">[1]PMTable!$T$4:$T$1003</definedName>
    <definedName name="Triangular1">PMTable!$C$4:$C$1003</definedName>
    <definedName name="Triangular1___Triangular2">PMTable!$M$4:$M$1003</definedName>
    <definedName name="Triangular1___Triangular3">PMTable!$N$4:$N$1003</definedName>
    <definedName name="Triangular2">PMTable!$D$4:$D$1003</definedName>
    <definedName name="Triangular2___Triangular3">PMTable!$O$4:$O$1003</definedName>
    <definedName name="Triangular3">PMTable!$E$4:$E$1003</definedName>
    <definedName name="Vulnerability" localSheetId="0">[1]PMTable!$J$4:$J$1003</definedName>
    <definedName name="Vulnerability">PMTable!$U$4:$U$1003</definedName>
    <definedName name="WebAttack">PMTable!$AI$4:$AI$1003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0" i="6" l="1"/>
  <c r="H20" i="6"/>
  <c r="I20" i="6"/>
  <c r="H14" i="6"/>
  <c r="G14" i="6"/>
  <c r="F14" i="6"/>
  <c r="Q1" i="21"/>
  <c r="P1" i="21"/>
  <c r="O1" i="21"/>
  <c r="K1" i="21"/>
  <c r="J1" i="21"/>
  <c r="I1" i="21"/>
  <c r="H1" i="21"/>
  <c r="G1" i="21"/>
  <c r="F1" i="21"/>
  <c r="E1" i="21"/>
  <c r="D1" i="21"/>
  <c r="C1" i="21"/>
  <c r="B1" i="21"/>
  <c r="H16" i="19"/>
  <c r="I16" i="19"/>
  <c r="H17" i="19"/>
  <c r="I17" i="19"/>
  <c r="N30" i="19"/>
  <c r="N24" i="19"/>
  <c r="J12" i="13"/>
  <c r="J20" i="13"/>
  <c r="H16" i="13"/>
  <c r="I8" i="13"/>
  <c r="I16" i="13"/>
  <c r="K16" i="13"/>
  <c r="M1" i="21" l="1"/>
  <c r="N1" i="21"/>
  <c r="L1" i="21"/>
  <c r="Q15" i="13"/>
  <c r="J17" i="19" s="1"/>
  <c r="Q14" i="13"/>
  <c r="J16" i="19" s="1"/>
  <c r="Q10" i="13"/>
  <c r="Q9" i="13"/>
  <c r="F17" i="17"/>
  <c r="R15" i="6"/>
  <c r="Q15" i="6"/>
  <c r="P15" i="6"/>
  <c r="K12" i="13"/>
  <c r="K20" i="13"/>
  <c r="K8" i="13"/>
  <c r="R20" i="6"/>
  <c r="O5" i="6"/>
  <c r="N3" i="7"/>
  <c r="N19" i="17" l="1"/>
  <c r="L12" i="13"/>
  <c r="L20" i="13"/>
  <c r="P69" i="24"/>
  <c r="O69" i="24"/>
  <c r="N69" i="24"/>
  <c r="M69" i="24"/>
  <c r="L69" i="24"/>
  <c r="K69" i="24"/>
  <c r="J69" i="24"/>
  <c r="I69" i="24"/>
  <c r="H69" i="24"/>
  <c r="G69" i="24"/>
  <c r="P68" i="24"/>
  <c r="O68" i="24"/>
  <c r="N68" i="24"/>
  <c r="M68" i="24"/>
  <c r="L68" i="24"/>
  <c r="K68" i="24"/>
  <c r="J68" i="24"/>
  <c r="I68" i="24"/>
  <c r="H68" i="24"/>
  <c r="G68" i="24"/>
  <c r="P67" i="24"/>
  <c r="O67" i="24"/>
  <c r="N67" i="24"/>
  <c r="M67" i="24"/>
  <c r="L67" i="24"/>
  <c r="K67" i="24"/>
  <c r="J67" i="24"/>
  <c r="I67" i="24"/>
  <c r="H67" i="24"/>
  <c r="G67" i="24"/>
  <c r="P66" i="24"/>
  <c r="O66" i="24"/>
  <c r="N66" i="24"/>
  <c r="M66" i="24"/>
  <c r="L66" i="24"/>
  <c r="K66" i="24"/>
  <c r="J66" i="24"/>
  <c r="I66" i="24"/>
  <c r="H66" i="24"/>
  <c r="G66" i="24"/>
  <c r="P65" i="24"/>
  <c r="O65" i="24"/>
  <c r="N65" i="24"/>
  <c r="M65" i="24"/>
  <c r="L65" i="24"/>
  <c r="K65" i="24"/>
  <c r="J65" i="24"/>
  <c r="I65" i="24"/>
  <c r="H65" i="24"/>
  <c r="G65" i="24"/>
  <c r="P64" i="24"/>
  <c r="O64" i="24"/>
  <c r="N64" i="24"/>
  <c r="M64" i="24"/>
  <c r="L64" i="24"/>
  <c r="K64" i="24"/>
  <c r="J64" i="24"/>
  <c r="I64" i="24"/>
  <c r="H64" i="24"/>
  <c r="G64" i="24"/>
  <c r="P63" i="24"/>
  <c r="O63" i="24"/>
  <c r="N63" i="24"/>
  <c r="M63" i="24"/>
  <c r="L63" i="24"/>
  <c r="K63" i="24"/>
  <c r="J63" i="24"/>
  <c r="I63" i="24"/>
  <c r="H63" i="24"/>
  <c r="G63" i="24"/>
  <c r="P62" i="24"/>
  <c r="O62" i="24"/>
  <c r="N62" i="24"/>
  <c r="M62" i="24"/>
  <c r="L62" i="24"/>
  <c r="K62" i="24"/>
  <c r="J62" i="24"/>
  <c r="I62" i="24"/>
  <c r="H62" i="24"/>
  <c r="G62" i="24"/>
  <c r="P61" i="24"/>
  <c r="O61" i="24"/>
  <c r="N61" i="24"/>
  <c r="M61" i="24"/>
  <c r="L61" i="24"/>
  <c r="K61" i="24"/>
  <c r="J61" i="24"/>
  <c r="I61" i="24"/>
  <c r="H61" i="24"/>
  <c r="G61" i="24"/>
  <c r="P60" i="24"/>
  <c r="O60" i="24"/>
  <c r="N60" i="24"/>
  <c r="M60" i="24"/>
  <c r="L60" i="24"/>
  <c r="K60" i="24"/>
  <c r="J60" i="24"/>
  <c r="I60" i="24"/>
  <c r="H60" i="24"/>
  <c r="G60" i="24"/>
  <c r="P59" i="24"/>
  <c r="O59" i="24"/>
  <c r="N59" i="24"/>
  <c r="M59" i="24"/>
  <c r="L59" i="24"/>
  <c r="K59" i="24"/>
  <c r="J59" i="24"/>
  <c r="I59" i="24"/>
  <c r="H59" i="24"/>
  <c r="G59" i="24"/>
  <c r="P58" i="24"/>
  <c r="O58" i="24"/>
  <c r="N58" i="24"/>
  <c r="M58" i="24"/>
  <c r="L58" i="24"/>
  <c r="K58" i="24"/>
  <c r="J58" i="24"/>
  <c r="I58" i="24"/>
  <c r="H58" i="24"/>
  <c r="G58" i="24"/>
  <c r="P57" i="24"/>
  <c r="O57" i="24"/>
  <c r="N57" i="24"/>
  <c r="M57" i="24"/>
  <c r="L57" i="24"/>
  <c r="K57" i="24"/>
  <c r="J57" i="24"/>
  <c r="I57" i="24"/>
  <c r="H57" i="24"/>
  <c r="G57" i="24"/>
  <c r="P56" i="24"/>
  <c r="O56" i="24"/>
  <c r="N56" i="24"/>
  <c r="M56" i="24"/>
  <c r="L56" i="24"/>
  <c r="K56" i="24"/>
  <c r="J56" i="24"/>
  <c r="I56" i="24"/>
  <c r="H56" i="24"/>
  <c r="G56" i="24"/>
  <c r="P55" i="24"/>
  <c r="O55" i="24"/>
  <c r="N55" i="24"/>
  <c r="M55" i="24"/>
  <c r="L55" i="24"/>
  <c r="K55" i="24"/>
  <c r="J55" i="24"/>
  <c r="I55" i="24"/>
  <c r="H55" i="24"/>
  <c r="G55" i="24"/>
  <c r="P54" i="24"/>
  <c r="O54" i="24"/>
  <c r="N54" i="24"/>
  <c r="M54" i="24"/>
  <c r="L54" i="24"/>
  <c r="K54" i="24"/>
  <c r="J54" i="24"/>
  <c r="I54" i="24"/>
  <c r="H54" i="24"/>
  <c r="G54" i="24"/>
  <c r="P53" i="24"/>
  <c r="O53" i="24"/>
  <c r="N53" i="24"/>
  <c r="M53" i="24"/>
  <c r="L53" i="24"/>
  <c r="K53" i="24"/>
  <c r="J53" i="24"/>
  <c r="I53" i="24"/>
  <c r="H53" i="24"/>
  <c r="G53" i="24"/>
  <c r="P52" i="24"/>
  <c r="O52" i="24"/>
  <c r="N52" i="24"/>
  <c r="M52" i="24"/>
  <c r="L52" i="24"/>
  <c r="K52" i="24"/>
  <c r="J52" i="24"/>
  <c r="I52" i="24"/>
  <c r="H52" i="24"/>
  <c r="G52" i="24"/>
  <c r="P51" i="24"/>
  <c r="O51" i="24"/>
  <c r="N51" i="24"/>
  <c r="M51" i="24"/>
  <c r="L51" i="24"/>
  <c r="K51" i="24"/>
  <c r="J51" i="24"/>
  <c r="I51" i="24"/>
  <c r="H51" i="24"/>
  <c r="G51" i="24"/>
  <c r="P50" i="24"/>
  <c r="O50" i="24"/>
  <c r="N50" i="24"/>
  <c r="M50" i="24"/>
  <c r="L50" i="24"/>
  <c r="K50" i="24"/>
  <c r="J50" i="24"/>
  <c r="I50" i="24"/>
  <c r="H50" i="24"/>
  <c r="G50" i="24"/>
  <c r="P49" i="24"/>
  <c r="O49" i="24"/>
  <c r="N49" i="24"/>
  <c r="M49" i="24"/>
  <c r="L49" i="24"/>
  <c r="K49" i="24"/>
  <c r="J49" i="24"/>
  <c r="L9" i="24" s="1"/>
  <c r="I49" i="24"/>
  <c r="L8" i="24" s="1"/>
  <c r="H49" i="24"/>
  <c r="G49" i="24"/>
  <c r="P48" i="24"/>
  <c r="O48" i="24"/>
  <c r="N48" i="24"/>
  <c r="M48" i="24"/>
  <c r="L48" i="24"/>
  <c r="K48" i="24"/>
  <c r="J48" i="24"/>
  <c r="I48" i="24"/>
  <c r="H48" i="24"/>
  <c r="G48" i="24"/>
  <c r="P47" i="24"/>
  <c r="O47" i="24"/>
  <c r="N47" i="24"/>
  <c r="M47" i="24"/>
  <c r="L47" i="24"/>
  <c r="K47" i="24"/>
  <c r="J47" i="24"/>
  <c r="I47" i="24"/>
  <c r="H47" i="24"/>
  <c r="G47" i="24"/>
  <c r="P46" i="24"/>
  <c r="O46" i="24"/>
  <c r="N46" i="24"/>
  <c r="M46" i="24"/>
  <c r="L46" i="24"/>
  <c r="K46" i="24"/>
  <c r="J46" i="24"/>
  <c r="I46" i="24"/>
  <c r="H46" i="24"/>
  <c r="G46" i="24"/>
  <c r="P45" i="24"/>
  <c r="O45" i="24"/>
  <c r="N45" i="24"/>
  <c r="M45" i="24"/>
  <c r="L45" i="24"/>
  <c r="K45" i="24"/>
  <c r="J45" i="24"/>
  <c r="I45" i="24"/>
  <c r="H45" i="24"/>
  <c r="G45" i="24"/>
  <c r="P44" i="24"/>
  <c r="O44" i="24"/>
  <c r="N44" i="24"/>
  <c r="M44" i="24"/>
  <c r="L44" i="24"/>
  <c r="K44" i="24"/>
  <c r="J44" i="24"/>
  <c r="I44" i="24"/>
  <c r="H44" i="24"/>
  <c r="G44" i="24"/>
  <c r="P43" i="24"/>
  <c r="O43" i="24"/>
  <c r="N43" i="24"/>
  <c r="M43" i="24"/>
  <c r="L43" i="24"/>
  <c r="K43" i="24"/>
  <c r="J43" i="24"/>
  <c r="I43" i="24"/>
  <c r="H43" i="24"/>
  <c r="G43" i="24"/>
  <c r="P42" i="24"/>
  <c r="O42" i="24"/>
  <c r="N42" i="24"/>
  <c r="M42" i="24"/>
  <c r="L42" i="24"/>
  <c r="K42" i="24"/>
  <c r="J42" i="24"/>
  <c r="I42" i="24"/>
  <c r="H42" i="24"/>
  <c r="G42" i="24"/>
  <c r="P41" i="24"/>
  <c r="O41" i="24"/>
  <c r="N41" i="24"/>
  <c r="M41" i="24"/>
  <c r="L41" i="24"/>
  <c r="K41" i="24"/>
  <c r="J41" i="24"/>
  <c r="I41" i="24"/>
  <c r="H41" i="24"/>
  <c r="G41" i="24"/>
  <c r="P40" i="24"/>
  <c r="O40" i="24"/>
  <c r="N40" i="24"/>
  <c r="M40" i="24"/>
  <c r="L40" i="24"/>
  <c r="K40" i="24"/>
  <c r="J40" i="24"/>
  <c r="I40" i="24"/>
  <c r="H40" i="24"/>
  <c r="G40" i="24"/>
  <c r="P39" i="24"/>
  <c r="O39" i="24"/>
  <c r="N39" i="24"/>
  <c r="M39" i="24"/>
  <c r="L39" i="24"/>
  <c r="K39" i="24"/>
  <c r="J39" i="24"/>
  <c r="I39" i="24"/>
  <c r="H39" i="24"/>
  <c r="G39" i="24"/>
  <c r="P38" i="24"/>
  <c r="O38" i="24"/>
  <c r="N38" i="24"/>
  <c r="M38" i="24"/>
  <c r="L38" i="24"/>
  <c r="K38" i="24"/>
  <c r="J38" i="24"/>
  <c r="I38" i="24"/>
  <c r="H38" i="24"/>
  <c r="G38" i="24"/>
  <c r="P37" i="24"/>
  <c r="O37" i="24"/>
  <c r="N37" i="24"/>
  <c r="M37" i="24"/>
  <c r="L37" i="24"/>
  <c r="K37" i="24"/>
  <c r="J37" i="24"/>
  <c r="I37" i="24"/>
  <c r="H37" i="24"/>
  <c r="G37" i="24"/>
  <c r="P36" i="24"/>
  <c r="O36" i="24"/>
  <c r="N36" i="24"/>
  <c r="M36" i="24"/>
  <c r="L36" i="24"/>
  <c r="K36" i="24"/>
  <c r="J36" i="24"/>
  <c r="I36" i="24"/>
  <c r="H36" i="24"/>
  <c r="G36" i="24"/>
  <c r="P35" i="24"/>
  <c r="O35" i="24"/>
  <c r="N35" i="24"/>
  <c r="M35" i="24"/>
  <c r="L35" i="24"/>
  <c r="K35" i="24"/>
  <c r="J35" i="24"/>
  <c r="I35" i="24"/>
  <c r="H35" i="24"/>
  <c r="G35" i="24"/>
  <c r="P34" i="24"/>
  <c r="O34" i="24"/>
  <c r="N34" i="24"/>
  <c r="M34" i="24"/>
  <c r="L34" i="24"/>
  <c r="K34" i="24"/>
  <c r="J34" i="24"/>
  <c r="I34" i="24"/>
  <c r="H34" i="24"/>
  <c r="G34" i="24"/>
  <c r="P33" i="24"/>
  <c r="O33" i="24"/>
  <c r="N33" i="24"/>
  <c r="M33" i="24"/>
  <c r="L33" i="24"/>
  <c r="K33" i="24"/>
  <c r="J33" i="24"/>
  <c r="I33" i="24"/>
  <c r="H33" i="24"/>
  <c r="G33" i="24"/>
  <c r="P32" i="24"/>
  <c r="O32" i="24"/>
  <c r="N32" i="24"/>
  <c r="M32" i="24"/>
  <c r="L32" i="24"/>
  <c r="K32" i="24"/>
  <c r="J32" i="24"/>
  <c r="I32" i="24"/>
  <c r="H32" i="24"/>
  <c r="G32" i="24"/>
  <c r="P31" i="24"/>
  <c r="O31" i="24"/>
  <c r="N31" i="24"/>
  <c r="M31" i="24"/>
  <c r="L31" i="24"/>
  <c r="K31" i="24"/>
  <c r="J31" i="24"/>
  <c r="I31" i="24"/>
  <c r="H31" i="24"/>
  <c r="G31" i="24"/>
  <c r="P30" i="24"/>
  <c r="O30" i="24"/>
  <c r="N30" i="24"/>
  <c r="M30" i="24"/>
  <c r="L30" i="24"/>
  <c r="K30" i="24"/>
  <c r="J30" i="24"/>
  <c r="I30" i="24"/>
  <c r="H30" i="24"/>
  <c r="G30" i="24"/>
  <c r="P29" i="24"/>
  <c r="O29" i="24"/>
  <c r="N29" i="24"/>
  <c r="M29" i="24"/>
  <c r="L29" i="24"/>
  <c r="K29" i="24"/>
  <c r="J29" i="24"/>
  <c r="I29" i="24"/>
  <c r="H29" i="24"/>
  <c r="G29" i="24"/>
  <c r="P28" i="24"/>
  <c r="O28" i="24"/>
  <c r="N28" i="24"/>
  <c r="M28" i="24"/>
  <c r="L28" i="24"/>
  <c r="K28" i="24"/>
  <c r="J28" i="24"/>
  <c r="I28" i="24"/>
  <c r="H28" i="24"/>
  <c r="G28" i="24"/>
  <c r="P27" i="24"/>
  <c r="O27" i="24"/>
  <c r="N27" i="24"/>
  <c r="M27" i="24"/>
  <c r="L27" i="24"/>
  <c r="K27" i="24"/>
  <c r="J27" i="24"/>
  <c r="I27" i="24"/>
  <c r="H27" i="24"/>
  <c r="G27" i="24"/>
  <c r="P26" i="24"/>
  <c r="O26" i="24"/>
  <c r="N26" i="24"/>
  <c r="M26" i="24"/>
  <c r="L26" i="24"/>
  <c r="K26" i="24"/>
  <c r="J26" i="24"/>
  <c r="I26" i="24"/>
  <c r="H26" i="24"/>
  <c r="G26" i="24"/>
  <c r="P25" i="24"/>
  <c r="O25" i="24"/>
  <c r="N25" i="24"/>
  <c r="M25" i="24"/>
  <c r="L25" i="24"/>
  <c r="K25" i="24"/>
  <c r="J25" i="24"/>
  <c r="I25" i="24"/>
  <c r="H25" i="24"/>
  <c r="G25" i="24"/>
  <c r="P24" i="24"/>
  <c r="O24" i="24"/>
  <c r="N24" i="24"/>
  <c r="M24" i="24"/>
  <c r="L24" i="24"/>
  <c r="K24" i="24"/>
  <c r="J24" i="24"/>
  <c r="I24" i="24"/>
  <c r="H24" i="24"/>
  <c r="G24" i="24"/>
  <c r="P23" i="24"/>
  <c r="O23" i="24"/>
  <c r="N23" i="24"/>
  <c r="M23" i="24"/>
  <c r="L23" i="24"/>
  <c r="K23" i="24"/>
  <c r="J23" i="24"/>
  <c r="I23" i="24"/>
  <c r="H23" i="24"/>
  <c r="G23" i="24"/>
  <c r="P22" i="24"/>
  <c r="O22" i="24"/>
  <c r="N22" i="24"/>
  <c r="M22" i="24"/>
  <c r="L22" i="24"/>
  <c r="K22" i="24"/>
  <c r="J22" i="24"/>
  <c r="I22" i="24"/>
  <c r="H22" i="24"/>
  <c r="G22" i="24"/>
  <c r="P21" i="24"/>
  <c r="O21" i="24"/>
  <c r="N21" i="24"/>
  <c r="J13" i="24" s="1"/>
  <c r="M21" i="24"/>
  <c r="J12" i="24" s="1"/>
  <c r="L21" i="24"/>
  <c r="K21" i="24"/>
  <c r="J21" i="24"/>
  <c r="I21" i="24"/>
  <c r="H21" i="24"/>
  <c r="G21" i="24"/>
  <c r="P20" i="24"/>
  <c r="O20" i="24"/>
  <c r="N20" i="24"/>
  <c r="M20" i="24"/>
  <c r="L20" i="24"/>
  <c r="K20" i="24"/>
  <c r="J20" i="24"/>
  <c r="I20" i="24"/>
  <c r="G20" i="24"/>
  <c r="H15" i="24"/>
  <c r="H14" i="24"/>
  <c r="H13" i="24"/>
  <c r="H12" i="24"/>
  <c r="H11" i="24"/>
  <c r="H10" i="24"/>
  <c r="H9" i="24"/>
  <c r="H8" i="24"/>
  <c r="H7" i="24"/>
  <c r="H6" i="24"/>
  <c r="L16" i="13"/>
  <c r="L8" i="13"/>
  <c r="AC13" i="21"/>
  <c r="AD13" i="21"/>
  <c r="AE13" i="21"/>
  <c r="AF13" i="21"/>
  <c r="AG13" i="21"/>
  <c r="AH13" i="21"/>
  <c r="AI13" i="21"/>
  <c r="AL13" i="21"/>
  <c r="AJ13" i="21"/>
  <c r="AK13" i="21"/>
  <c r="AM13" i="21"/>
  <c r="AN13" i="21"/>
  <c r="AO13" i="21"/>
  <c r="AP13" i="21"/>
  <c r="AP6" i="21"/>
  <c r="AP14" i="21"/>
  <c r="AP220" i="21" s="1"/>
  <c r="AP2" i="21"/>
  <c r="AP3" i="21" s="1"/>
  <c r="AO6" i="21"/>
  <c r="AO14" i="21"/>
  <c r="AO2" i="21"/>
  <c r="AO3" i="21" s="1"/>
  <c r="J17" i="17"/>
  <c r="I17" i="17" s="1"/>
  <c r="AN6" i="21"/>
  <c r="AN14" i="21"/>
  <c r="AN2" i="21"/>
  <c r="AN3" i="21" s="1"/>
  <c r="AM6" i="21"/>
  <c r="AL6" i="21"/>
  <c r="AK6" i="21"/>
  <c r="AJ6" i="21"/>
  <c r="AI6" i="21"/>
  <c r="AH6" i="21"/>
  <c r="AM14" i="21"/>
  <c r="AM2" i="21"/>
  <c r="AM3" i="21" s="1"/>
  <c r="AL14" i="21"/>
  <c r="AL2" i="21"/>
  <c r="AL3" i="21" s="1"/>
  <c r="AK14" i="21"/>
  <c r="AK220" i="21" s="1"/>
  <c r="AK2" i="21"/>
  <c r="AK3" i="21" s="1"/>
  <c r="AJ14" i="21"/>
  <c r="AJ220" i="21" s="1"/>
  <c r="AJ2" i="21"/>
  <c r="AJ3" i="21" s="1"/>
  <c r="AI14" i="21"/>
  <c r="AI220" i="21" s="1"/>
  <c r="AI2" i="21"/>
  <c r="AI3" i="21" s="1"/>
  <c r="AH14" i="21"/>
  <c r="AH2" i="21"/>
  <c r="AH3" i="21" s="1"/>
  <c r="AG6" i="21"/>
  <c r="AF6" i="21"/>
  <c r="AE6" i="21"/>
  <c r="AD6" i="21"/>
  <c r="AG14" i="21"/>
  <c r="AG2" i="21"/>
  <c r="AG3" i="21" s="1"/>
  <c r="AF14" i="21"/>
  <c r="AF220" i="21" s="1"/>
  <c r="AF2" i="21"/>
  <c r="AF3" i="21" s="1"/>
  <c r="AE14" i="21"/>
  <c r="AE2" i="21"/>
  <c r="AE3" i="21" s="1"/>
  <c r="AD14" i="21"/>
  <c r="AD220" i="21" s="1"/>
  <c r="AD2" i="21"/>
  <c r="AD3" i="21" s="1"/>
  <c r="AC6" i="21"/>
  <c r="AC14" i="21"/>
  <c r="AC220" i="21" s="1"/>
  <c r="AC2" i="21"/>
  <c r="AC3" i="21" s="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B6" i="21"/>
  <c r="AB14" i="21"/>
  <c r="AB220" i="21" s="1"/>
  <c r="AB2" i="21"/>
  <c r="AB3" i="21" s="1"/>
  <c r="AA6" i="21"/>
  <c r="AA14" i="21"/>
  <c r="AA220" i="21" s="1"/>
  <c r="AA2" i="21"/>
  <c r="AA3" i="21" s="1"/>
  <c r="O12" i="6"/>
  <c r="Q12" i="6" s="1"/>
  <c r="Z6" i="21"/>
  <c r="Z14" i="21"/>
  <c r="Z220" i="21" s="1"/>
  <c r="Z2" i="21"/>
  <c r="Z3" i="21" s="1"/>
  <c r="Q17" i="6"/>
  <c r="S17" i="6" s="1"/>
  <c r="Y6" i="21"/>
  <c r="Y14" i="21"/>
  <c r="Y2" i="21"/>
  <c r="Y3" i="21" s="1"/>
  <c r="M17" i="6"/>
  <c r="O18" i="6" s="1"/>
  <c r="X6" i="21"/>
  <c r="X14" i="21"/>
  <c r="X2" i="21"/>
  <c r="X3" i="21" s="1"/>
  <c r="S22" i="6"/>
  <c r="U22" i="6" s="1"/>
  <c r="W6" i="21"/>
  <c r="W14" i="21"/>
  <c r="W220" i="21" s="1"/>
  <c r="W2" i="21"/>
  <c r="W3" i="21" s="1"/>
  <c r="O22" i="6"/>
  <c r="Q22" i="6" s="1"/>
  <c r="V6" i="21"/>
  <c r="V14" i="21"/>
  <c r="V220" i="21" s="1"/>
  <c r="V2" i="21"/>
  <c r="V3" i="21" s="1"/>
  <c r="E12" i="6"/>
  <c r="G12" i="6" s="1"/>
  <c r="U6" i="21"/>
  <c r="U14" i="21"/>
  <c r="U2" i="21"/>
  <c r="U3" i="21" s="1"/>
  <c r="C17" i="6"/>
  <c r="E18" i="6" s="1"/>
  <c r="T6" i="21"/>
  <c r="T14" i="21"/>
  <c r="T2" i="21"/>
  <c r="T3" i="21" s="1"/>
  <c r="G17" i="6"/>
  <c r="I17" i="6" s="1"/>
  <c r="S6" i="21"/>
  <c r="S14" i="21"/>
  <c r="S220" i="21" s="1"/>
  <c r="S2" i="21"/>
  <c r="S3" i="21" s="1"/>
  <c r="I22" i="6"/>
  <c r="K22" i="6" s="1"/>
  <c r="R6" i="21"/>
  <c r="R14" i="21"/>
  <c r="R2" i="21"/>
  <c r="R3" i="21" s="1"/>
  <c r="E22" i="6"/>
  <c r="G22" i="6" s="1"/>
  <c r="Q6" i="21"/>
  <c r="P6" i="21"/>
  <c r="O6" i="21"/>
  <c r="Q14" i="21"/>
  <c r="Q220" i="21" s="1"/>
  <c r="Q2" i="21"/>
  <c r="Q3" i="21" s="1"/>
  <c r="P14" i="21"/>
  <c r="P220" i="21" s="1"/>
  <c r="P2" i="21"/>
  <c r="P3" i="21" s="1"/>
  <c r="O14" i="21"/>
  <c r="O220" i="21" s="1"/>
  <c r="O2" i="21"/>
  <c r="O3" i="21" s="1"/>
  <c r="N6" i="21"/>
  <c r="M6" i="21"/>
  <c r="L6" i="21"/>
  <c r="N14" i="21"/>
  <c r="N2" i="21"/>
  <c r="N3" i="21" s="1"/>
  <c r="M14" i="21"/>
  <c r="M220" i="21" s="1"/>
  <c r="M2" i="21"/>
  <c r="M3" i="21" s="1"/>
  <c r="L14" i="21"/>
  <c r="L220" i="21" s="1"/>
  <c r="L2" i="21"/>
  <c r="L3" i="21" s="1"/>
  <c r="L17" i="7"/>
  <c r="L16" i="7"/>
  <c r="L15" i="7"/>
  <c r="L10" i="7"/>
  <c r="L9" i="7"/>
  <c r="L8" i="7"/>
  <c r="F33" i="7" a="1"/>
  <c r="F33" i="7" s="1"/>
  <c r="E33" i="7" a="1"/>
  <c r="E33" i="7" s="1"/>
  <c r="F32" i="7"/>
  <c r="E32" i="7"/>
  <c r="K6" i="21"/>
  <c r="K14" i="21"/>
  <c r="K220" i="21" s="1"/>
  <c r="K2" i="21"/>
  <c r="K3" i="21" s="1"/>
  <c r="G29" i="7"/>
  <c r="L3" i="20" s="1"/>
  <c r="J6" i="21"/>
  <c r="J14" i="21"/>
  <c r="J2" i="21"/>
  <c r="J3" i="21" s="1"/>
  <c r="G28" i="7"/>
  <c r="K3" i="20" s="1"/>
  <c r="I6" i="21"/>
  <c r="I14" i="21"/>
  <c r="I220" i="21" s="1"/>
  <c r="I2" i="21"/>
  <c r="I3" i="21" s="1"/>
  <c r="A23" i="7"/>
  <c r="A3" i="22"/>
  <c r="D3" i="22" s="1"/>
  <c r="B3" i="22"/>
  <c r="H6" i="21"/>
  <c r="H14" i="21"/>
  <c r="H220" i="21" s="1"/>
  <c r="H2" i="21"/>
  <c r="H3" i="21" s="1"/>
  <c r="A22" i="7"/>
  <c r="A2" i="22"/>
  <c r="N2" i="22" s="1"/>
  <c r="B2" i="22"/>
  <c r="G6" i="21"/>
  <c r="G14" i="21"/>
  <c r="G2" i="21"/>
  <c r="G3" i="21" s="1"/>
  <c r="H17" i="7"/>
  <c r="H3" i="20" s="1"/>
  <c r="F6" i="21"/>
  <c r="F14" i="21"/>
  <c r="F220" i="21" s="1"/>
  <c r="F2" i="21"/>
  <c r="F3" i="21" s="1"/>
  <c r="H16" i="7"/>
  <c r="G3" i="20" s="1"/>
  <c r="E6" i="21"/>
  <c r="E14" i="21"/>
  <c r="E2" i="21"/>
  <c r="E3" i="21" s="1"/>
  <c r="H15" i="7"/>
  <c r="F3" i="20" s="1"/>
  <c r="D6" i="21"/>
  <c r="D14" i="21"/>
  <c r="D220" i="21" s="1"/>
  <c r="D2" i="21"/>
  <c r="D3" i="21" s="1"/>
  <c r="A10" i="7"/>
  <c r="H10" i="7" s="1"/>
  <c r="E3" i="20" s="1"/>
  <c r="C6" i="21"/>
  <c r="B6" i="21"/>
  <c r="C14" i="21"/>
  <c r="C2" i="21"/>
  <c r="C3" i="21" s="1"/>
  <c r="A9" i="7"/>
  <c r="H9" i="7" s="1"/>
  <c r="D3" i="20" s="1"/>
  <c r="B14" i="21"/>
  <c r="B2" i="21"/>
  <c r="B3" i="21" s="1"/>
  <c r="A8" i="7"/>
  <c r="H8" i="7" s="1"/>
  <c r="C3" i="20" s="1"/>
  <c r="A31" i="21"/>
  <c r="A29" i="21"/>
  <c r="A24" i="21"/>
  <c r="T220" i="21" l="1"/>
  <c r="T8" i="21"/>
  <c r="T15" i="21" s="1"/>
  <c r="L10" i="24"/>
  <c r="L11" i="24"/>
  <c r="L22" i="13"/>
  <c r="S9" i="13"/>
  <c r="Q12" i="13" s="1"/>
  <c r="H18" i="19" s="1"/>
  <c r="S10" i="13"/>
  <c r="Q13" i="13" s="1"/>
  <c r="I18" i="19" s="1"/>
  <c r="AP3" i="20"/>
  <c r="I16" i="17"/>
  <c r="T3" i="20"/>
  <c r="L22" i="6"/>
  <c r="W3" i="20"/>
  <c r="H12" i="6"/>
  <c r="U3" i="20"/>
  <c r="J17" i="6"/>
  <c r="X3" i="20"/>
  <c r="R22" i="6"/>
  <c r="S3" i="20"/>
  <c r="H22" i="6"/>
  <c r="V3" i="20"/>
  <c r="F18" i="6"/>
  <c r="Y3" i="20"/>
  <c r="V22" i="6"/>
  <c r="Z3" i="20"/>
  <c r="P18" i="6"/>
  <c r="AA3" i="20"/>
  <c r="T17" i="6"/>
  <c r="AB3" i="20"/>
  <c r="R12" i="6"/>
  <c r="K11" i="24"/>
  <c r="Q47" i="24"/>
  <c r="Q59" i="24"/>
  <c r="K12" i="24"/>
  <c r="K14" i="24"/>
  <c r="Q34" i="24"/>
  <c r="Q64" i="24"/>
  <c r="K15" i="24"/>
  <c r="K7" i="24"/>
  <c r="L13" i="24"/>
  <c r="K10" i="24"/>
  <c r="J15" i="24"/>
  <c r="Q40" i="24"/>
  <c r="L12" i="24"/>
  <c r="J6" i="24"/>
  <c r="J7" i="24"/>
  <c r="L15" i="24"/>
  <c r="J8" i="24"/>
  <c r="K6" i="24"/>
  <c r="J9" i="24"/>
  <c r="J14" i="24"/>
  <c r="Q54" i="24"/>
  <c r="Q66" i="24"/>
  <c r="K13" i="24"/>
  <c r="Q52" i="24"/>
  <c r="L14" i="24"/>
  <c r="K8" i="24"/>
  <c r="J10" i="24"/>
  <c r="L6" i="24"/>
  <c r="K9" i="24"/>
  <c r="J11" i="24"/>
  <c r="L7" i="24"/>
  <c r="Q30" i="24"/>
  <c r="Q42" i="24"/>
  <c r="Q21" i="24"/>
  <c r="Q20" i="24"/>
  <c r="Q31" i="24"/>
  <c r="Q61" i="24"/>
  <c r="Q57" i="24"/>
  <c r="Q68" i="24"/>
  <c r="Q43" i="24"/>
  <c r="Q33" i="24"/>
  <c r="Q58" i="24"/>
  <c r="Q28" i="24"/>
  <c r="Q45" i="24"/>
  <c r="Q69" i="24"/>
  <c r="Q46" i="24"/>
  <c r="Q27" i="24"/>
  <c r="Q24" i="24"/>
  <c r="Q26" i="24"/>
  <c r="Q41" i="24"/>
  <c r="Q44" i="24"/>
  <c r="Q25" i="24"/>
  <c r="Q39" i="24"/>
  <c r="Q56" i="24"/>
  <c r="Q23" i="24"/>
  <c r="Q29" i="24"/>
  <c r="Q38" i="24"/>
  <c r="Q37" i="24"/>
  <c r="Q53" i="24"/>
  <c r="Q55" i="24"/>
  <c r="Q35" i="24"/>
  <c r="Q48" i="24"/>
  <c r="Q50" i="24"/>
  <c r="Q63" i="24"/>
  <c r="Q65" i="24"/>
  <c r="Q67" i="24"/>
  <c r="Q36" i="24"/>
  <c r="Q51" i="24"/>
  <c r="Q22" i="24"/>
  <c r="Q49" i="24"/>
  <c r="Q60" i="24"/>
  <c r="Q62" i="24"/>
  <c r="AD3" i="20"/>
  <c r="AE3" i="20"/>
  <c r="AF3" i="20"/>
  <c r="AG3" i="20"/>
  <c r="AH3" i="20"/>
  <c r="BJ3" i="22"/>
  <c r="BI3" i="22"/>
  <c r="AY3" i="22"/>
  <c r="AU2" i="22"/>
  <c r="AX3" i="22"/>
  <c r="AR2" i="22"/>
  <c r="N3" i="22"/>
  <c r="L2" i="22"/>
  <c r="AL3" i="20"/>
  <c r="AM3" i="20"/>
  <c r="AN3" i="20"/>
  <c r="AK3" i="20"/>
  <c r="AI3" i="20"/>
  <c r="AJ3" i="20"/>
  <c r="Q32" i="24"/>
  <c r="AP8" i="21"/>
  <c r="AP15" i="21" s="1"/>
  <c r="AO8" i="21"/>
  <c r="AO15" i="21" s="1"/>
  <c r="AO220" i="21"/>
  <c r="AN8" i="21"/>
  <c r="AN15" i="21" s="1"/>
  <c r="AN220" i="21"/>
  <c r="AL220" i="21"/>
  <c r="AH220" i="21"/>
  <c r="AM220" i="21"/>
  <c r="AK8" i="21"/>
  <c r="AK15" i="21" s="1"/>
  <c r="AE220" i="21"/>
  <c r="AE8" i="21"/>
  <c r="AE15" i="21" s="1"/>
  <c r="AE221" i="21" s="1"/>
  <c r="AH8" i="21"/>
  <c r="AH15" i="21" s="1"/>
  <c r="AI8" i="21"/>
  <c r="AI15" i="21" s="1"/>
  <c r="AJ8" i="21"/>
  <c r="AJ15" i="21" s="1"/>
  <c r="AM8" i="21"/>
  <c r="AM15" i="21" s="1"/>
  <c r="AL8" i="21"/>
  <c r="AL15" i="21" s="1"/>
  <c r="AD8" i="21"/>
  <c r="AD15" i="21" s="1"/>
  <c r="AD221" i="21" s="1"/>
  <c r="AG220" i="21"/>
  <c r="AG8" i="21"/>
  <c r="AG15" i="21" s="1"/>
  <c r="AF8" i="21"/>
  <c r="AF15" i="21" s="1"/>
  <c r="AC8" i="21"/>
  <c r="AC15" i="21" s="1"/>
  <c r="AB8" i="21"/>
  <c r="AB15" i="21" s="1"/>
  <c r="L9" i="6"/>
  <c r="AA8" i="21"/>
  <c r="AA15" i="21" s="1"/>
  <c r="Z8" i="21"/>
  <c r="Z15" i="21" s="1"/>
  <c r="X220" i="21"/>
  <c r="X8" i="21"/>
  <c r="X15" i="21" s="1"/>
  <c r="Y220" i="21"/>
  <c r="Y8" i="21"/>
  <c r="Y15" i="21" s="1"/>
  <c r="W8" i="21"/>
  <c r="W15" i="21" s="1"/>
  <c r="V8" i="21"/>
  <c r="V15" i="21" s="1"/>
  <c r="U8" i="21"/>
  <c r="U15" i="21" s="1"/>
  <c r="U220" i="21"/>
  <c r="S8" i="21"/>
  <c r="S15" i="21" s="1"/>
  <c r="R8" i="21"/>
  <c r="R15" i="21" s="1"/>
  <c r="R220" i="21"/>
  <c r="P8" i="21"/>
  <c r="P15" i="21" s="1"/>
  <c r="M3" i="22"/>
  <c r="Q8" i="21"/>
  <c r="Q15" i="21" s="1"/>
  <c r="O8" i="21"/>
  <c r="O15" i="21" s="1"/>
  <c r="N220" i="21"/>
  <c r="N8" i="21"/>
  <c r="N15" i="21" s="1"/>
  <c r="M8" i="21"/>
  <c r="M15" i="21" s="1"/>
  <c r="L8" i="21"/>
  <c r="L15" i="21" s="1"/>
  <c r="M8" i="7"/>
  <c r="M3" i="20" s="1"/>
  <c r="M9" i="7"/>
  <c r="N3" i="20" s="1"/>
  <c r="M10" i="7"/>
  <c r="O3" i="20" s="1"/>
  <c r="M16" i="7"/>
  <c r="Q3" i="20" s="1"/>
  <c r="M17" i="7"/>
  <c r="R3" i="20" s="1"/>
  <c r="M15" i="7"/>
  <c r="P3" i="20" s="1"/>
  <c r="K8" i="21"/>
  <c r="K15" i="21" s="1"/>
  <c r="C3" i="22"/>
  <c r="G33" i="7"/>
  <c r="G34" i="7"/>
  <c r="G46" i="7"/>
  <c r="G58" i="7"/>
  <c r="G70" i="7"/>
  <c r="G82" i="7"/>
  <c r="G94" i="7"/>
  <c r="G106" i="7"/>
  <c r="G118" i="7"/>
  <c r="G130" i="7"/>
  <c r="G142" i="7"/>
  <c r="G154" i="7"/>
  <c r="G166" i="7"/>
  <c r="G178" i="7"/>
  <c r="G190" i="7"/>
  <c r="G202" i="7"/>
  <c r="G214" i="7"/>
  <c r="G226" i="7"/>
  <c r="G238" i="7"/>
  <c r="G250" i="7"/>
  <c r="G262" i="7"/>
  <c r="G274" i="7"/>
  <c r="G286" i="7"/>
  <c r="G298" i="7"/>
  <c r="G310" i="7"/>
  <c r="G322" i="7"/>
  <c r="G334" i="7"/>
  <c r="G346" i="7"/>
  <c r="G358" i="7"/>
  <c r="G370" i="7"/>
  <c r="G382" i="7"/>
  <c r="G394" i="7"/>
  <c r="G406" i="7"/>
  <c r="G418" i="7"/>
  <c r="G430" i="7"/>
  <c r="G442" i="7"/>
  <c r="G454" i="7"/>
  <c r="G466" i="7"/>
  <c r="G478" i="7"/>
  <c r="G490" i="7"/>
  <c r="G502" i="7"/>
  <c r="G514" i="7"/>
  <c r="G526" i="7"/>
  <c r="G538" i="7"/>
  <c r="G550" i="7"/>
  <c r="G562" i="7"/>
  <c r="G574" i="7"/>
  <c r="G586" i="7"/>
  <c r="G598" i="7"/>
  <c r="G610" i="7"/>
  <c r="G622" i="7"/>
  <c r="G634" i="7"/>
  <c r="G646" i="7"/>
  <c r="G658" i="7"/>
  <c r="G670" i="7"/>
  <c r="G682" i="7"/>
  <c r="G694" i="7"/>
  <c r="G706" i="7"/>
  <c r="G718" i="7"/>
  <c r="G730" i="7"/>
  <c r="G742" i="7"/>
  <c r="G754" i="7"/>
  <c r="G766" i="7"/>
  <c r="G778" i="7"/>
  <c r="G790" i="7"/>
  <c r="G802" i="7"/>
  <c r="G814" i="7"/>
  <c r="G826" i="7"/>
  <c r="G838" i="7"/>
  <c r="G850" i="7"/>
  <c r="G862" i="7"/>
  <c r="G874" i="7"/>
  <c r="G886" i="7"/>
  <c r="G898" i="7"/>
  <c r="G910" i="7"/>
  <c r="G922" i="7"/>
  <c r="G934" i="7"/>
  <c r="G946" i="7"/>
  <c r="G958" i="7"/>
  <c r="G970" i="7"/>
  <c r="G982" i="7"/>
  <c r="G994" i="7"/>
  <c r="G1006" i="7"/>
  <c r="G1018" i="7"/>
  <c r="G1030" i="7"/>
  <c r="G35" i="7"/>
  <c r="G37" i="7"/>
  <c r="G49" i="7"/>
  <c r="G61" i="7"/>
  <c r="G73" i="7"/>
  <c r="G85" i="7"/>
  <c r="G97" i="7"/>
  <c r="G109" i="7"/>
  <c r="G121" i="7"/>
  <c r="G133" i="7"/>
  <c r="G145" i="7"/>
  <c r="G157" i="7"/>
  <c r="G169" i="7"/>
  <c r="G181" i="7"/>
  <c r="G193" i="7"/>
  <c r="G205" i="7"/>
  <c r="G217" i="7"/>
  <c r="G229" i="7"/>
  <c r="G241" i="7"/>
  <c r="G253" i="7"/>
  <c r="G265" i="7"/>
  <c r="G277" i="7"/>
  <c r="G289" i="7"/>
  <c r="G301" i="7"/>
  <c r="G313" i="7"/>
  <c r="G325" i="7"/>
  <c r="G337" i="7"/>
  <c r="G349" i="7"/>
  <c r="G361" i="7"/>
  <c r="G373" i="7"/>
  <c r="G385" i="7"/>
  <c r="G397" i="7"/>
  <c r="G409" i="7"/>
  <c r="G421" i="7"/>
  <c r="G433" i="7"/>
  <c r="G445" i="7"/>
  <c r="G457" i="7"/>
  <c r="G469" i="7"/>
  <c r="G481" i="7"/>
  <c r="G493" i="7"/>
  <c r="G505" i="7"/>
  <c r="G517" i="7"/>
  <c r="G529" i="7"/>
  <c r="G541" i="7"/>
  <c r="G553" i="7"/>
  <c r="G565" i="7"/>
  <c r="G577" i="7"/>
  <c r="G589" i="7"/>
  <c r="G601" i="7"/>
  <c r="G613" i="7"/>
  <c r="G625" i="7"/>
  <c r="G637" i="7"/>
  <c r="G649" i="7"/>
  <c r="G661" i="7"/>
  <c r="G673" i="7"/>
  <c r="G685" i="7"/>
  <c r="G697" i="7"/>
  <c r="G709" i="7"/>
  <c r="G721" i="7"/>
  <c r="G733" i="7"/>
  <c r="G745" i="7"/>
  <c r="G757" i="7"/>
  <c r="G769" i="7"/>
  <c r="G781" i="7"/>
  <c r="G793" i="7"/>
  <c r="G805" i="7"/>
  <c r="G817" i="7"/>
  <c r="G829" i="7"/>
  <c r="G841" i="7"/>
  <c r="G853" i="7"/>
  <c r="G865" i="7"/>
  <c r="G877" i="7"/>
  <c r="G889" i="7"/>
  <c r="G901" i="7"/>
  <c r="G913" i="7"/>
  <c r="G925" i="7"/>
  <c r="G937" i="7"/>
  <c r="G949" i="7"/>
  <c r="G961" i="7"/>
  <c r="G973" i="7"/>
  <c r="G985" i="7"/>
  <c r="G997" i="7"/>
  <c r="G1009" i="7"/>
  <c r="G1021" i="7"/>
  <c r="G39" i="7"/>
  <c r="G53" i="7"/>
  <c r="G67" i="7"/>
  <c r="G81" i="7"/>
  <c r="G96" i="7"/>
  <c r="G111" i="7"/>
  <c r="G125" i="7"/>
  <c r="G139" i="7"/>
  <c r="G153" i="7"/>
  <c r="G168" i="7"/>
  <c r="G183" i="7"/>
  <c r="G197" i="7"/>
  <c r="G211" i="7"/>
  <c r="G225" i="7"/>
  <c r="G240" i="7"/>
  <c r="G255" i="7"/>
  <c r="G269" i="7"/>
  <c r="G283" i="7"/>
  <c r="G297" i="7"/>
  <c r="G312" i="7"/>
  <c r="G327" i="7"/>
  <c r="G341" i="7"/>
  <c r="G355" i="7"/>
  <c r="G369" i="7"/>
  <c r="G384" i="7"/>
  <c r="G399" i="7"/>
  <c r="G413" i="7"/>
  <c r="G427" i="7"/>
  <c r="G441" i="7"/>
  <c r="G456" i="7"/>
  <c r="G471" i="7"/>
  <c r="G485" i="7"/>
  <c r="G499" i="7"/>
  <c r="G513" i="7"/>
  <c r="G528" i="7"/>
  <c r="G543" i="7"/>
  <c r="G557" i="7"/>
  <c r="G571" i="7"/>
  <c r="G585" i="7"/>
  <c r="G600" i="7"/>
  <c r="G615" i="7"/>
  <c r="G629" i="7"/>
  <c r="G643" i="7"/>
  <c r="G657" i="7"/>
  <c r="G672" i="7"/>
  <c r="G687" i="7"/>
  <c r="G701" i="7"/>
  <c r="G715" i="7"/>
  <c r="G729" i="7"/>
  <c r="G744" i="7"/>
  <c r="G759" i="7"/>
  <c r="G773" i="7"/>
  <c r="G787" i="7"/>
  <c r="G801" i="7"/>
  <c r="G816" i="7"/>
  <c r="G831" i="7"/>
  <c r="G845" i="7"/>
  <c r="G859" i="7"/>
  <c r="G873" i="7"/>
  <c r="G888" i="7"/>
  <c r="G903" i="7"/>
  <c r="G917" i="7"/>
  <c r="G931" i="7"/>
  <c r="G945" i="7"/>
  <c r="G960" i="7"/>
  <c r="G975" i="7"/>
  <c r="G989" i="7"/>
  <c r="G1003" i="7"/>
  <c r="G1017" i="7"/>
  <c r="G1032" i="7"/>
  <c r="G40" i="7"/>
  <c r="G54" i="7"/>
  <c r="G68" i="7"/>
  <c r="G83" i="7"/>
  <c r="G98" i="7"/>
  <c r="G112" i="7"/>
  <c r="G126" i="7"/>
  <c r="G140" i="7"/>
  <c r="G155" i="7"/>
  <c r="G170" i="7"/>
  <c r="G184" i="7"/>
  <c r="G198" i="7"/>
  <c r="G212" i="7"/>
  <c r="G227" i="7"/>
  <c r="G242" i="7"/>
  <c r="G36" i="7"/>
  <c r="G55" i="7"/>
  <c r="G72" i="7"/>
  <c r="G89" i="7"/>
  <c r="G105" i="7"/>
  <c r="G123" i="7"/>
  <c r="G141" i="7"/>
  <c r="G159" i="7"/>
  <c r="G175" i="7"/>
  <c r="G192" i="7"/>
  <c r="G209" i="7"/>
  <c r="G228" i="7"/>
  <c r="G245" i="7"/>
  <c r="G260" i="7"/>
  <c r="G276" i="7"/>
  <c r="G292" i="7"/>
  <c r="G307" i="7"/>
  <c r="G323" i="7"/>
  <c r="G339" i="7"/>
  <c r="G354" i="7"/>
  <c r="G371" i="7"/>
  <c r="G387" i="7"/>
  <c r="G402" i="7"/>
  <c r="G417" i="7"/>
  <c r="G434" i="7"/>
  <c r="G449" i="7"/>
  <c r="G464" i="7"/>
  <c r="G480" i="7"/>
  <c r="G496" i="7"/>
  <c r="G511" i="7"/>
  <c r="G527" i="7"/>
  <c r="G544" i="7"/>
  <c r="G559" i="7"/>
  <c r="G575" i="7"/>
  <c r="G591" i="7"/>
  <c r="G606" i="7"/>
  <c r="G621" i="7"/>
  <c r="G638" i="7"/>
  <c r="G653" i="7"/>
  <c r="G668" i="7"/>
  <c r="G684" i="7"/>
  <c r="G700" i="7"/>
  <c r="G716" i="7"/>
  <c r="G732" i="7"/>
  <c r="G748" i="7"/>
  <c r="G763" i="7"/>
  <c r="G779" i="7"/>
  <c r="G795" i="7"/>
  <c r="G810" i="7"/>
  <c r="G825" i="7"/>
  <c r="G842" i="7"/>
  <c r="G857" i="7"/>
  <c r="G872" i="7"/>
  <c r="G890" i="7"/>
  <c r="G905" i="7"/>
  <c r="G920" i="7"/>
  <c r="G936" i="7"/>
  <c r="G952" i="7"/>
  <c r="G967" i="7"/>
  <c r="G983" i="7"/>
  <c r="G999" i="7"/>
  <c r="G1014" i="7"/>
  <c r="G1029" i="7"/>
  <c r="G42" i="7"/>
  <c r="G59" i="7"/>
  <c r="G76" i="7"/>
  <c r="G92" i="7"/>
  <c r="G110" i="7"/>
  <c r="G128" i="7"/>
  <c r="G146" i="7"/>
  <c r="G162" i="7"/>
  <c r="G179" i="7"/>
  <c r="G196" i="7"/>
  <c r="G215" i="7"/>
  <c r="G232" i="7"/>
  <c r="G248" i="7"/>
  <c r="G264" i="7"/>
  <c r="G280" i="7"/>
  <c r="G295" i="7"/>
  <c r="G311" i="7"/>
  <c r="G328" i="7"/>
  <c r="G343" i="7"/>
  <c r="G359" i="7"/>
  <c r="G375" i="7"/>
  <c r="G390" i="7"/>
  <c r="G405" i="7"/>
  <c r="G422" i="7"/>
  <c r="G437" i="7"/>
  <c r="G452" i="7"/>
  <c r="G468" i="7"/>
  <c r="G484" i="7"/>
  <c r="G500" i="7"/>
  <c r="G516" i="7"/>
  <c r="G532" i="7"/>
  <c r="G547" i="7"/>
  <c r="G563" i="7"/>
  <c r="G579" i="7"/>
  <c r="G594" i="7"/>
  <c r="G609" i="7"/>
  <c r="G626" i="7"/>
  <c r="G641" i="7"/>
  <c r="G656" i="7"/>
  <c r="G674" i="7"/>
  <c r="G689" i="7"/>
  <c r="G704" i="7"/>
  <c r="G720" i="7"/>
  <c r="G736" i="7"/>
  <c r="G751" i="7"/>
  <c r="G767" i="7"/>
  <c r="G783" i="7"/>
  <c r="G798" i="7"/>
  <c r="G813" i="7"/>
  <c r="G830" i="7"/>
  <c r="G846" i="7"/>
  <c r="G861" i="7"/>
  <c r="G878" i="7"/>
  <c r="G893" i="7"/>
  <c r="G908" i="7"/>
  <c r="G924" i="7"/>
  <c r="G940" i="7"/>
  <c r="G955" i="7"/>
  <c r="G971" i="7"/>
  <c r="G987" i="7"/>
  <c r="G1002" i="7"/>
  <c r="G1019" i="7"/>
  <c r="G43" i="7"/>
  <c r="G60" i="7"/>
  <c r="G77" i="7"/>
  <c r="G93" i="7"/>
  <c r="G113" i="7"/>
  <c r="G129" i="7"/>
  <c r="G147" i="7"/>
  <c r="G163" i="7"/>
  <c r="G180" i="7"/>
  <c r="G199" i="7"/>
  <c r="G216" i="7"/>
  <c r="G233" i="7"/>
  <c r="G249" i="7"/>
  <c r="G266" i="7"/>
  <c r="G281" i="7"/>
  <c r="G296" i="7"/>
  <c r="G314" i="7"/>
  <c r="G329" i="7"/>
  <c r="G344" i="7"/>
  <c r="G360" i="7"/>
  <c r="G376" i="7"/>
  <c r="G391" i="7"/>
  <c r="G407" i="7"/>
  <c r="G41" i="7"/>
  <c r="G64" i="7"/>
  <c r="G87" i="7"/>
  <c r="G108" i="7"/>
  <c r="G134" i="7"/>
  <c r="G156" i="7"/>
  <c r="G177" i="7"/>
  <c r="G203" i="7"/>
  <c r="G223" i="7"/>
  <c r="G247" i="7"/>
  <c r="G270" i="7"/>
  <c r="G290" i="7"/>
  <c r="G309" i="7"/>
  <c r="G332" i="7"/>
  <c r="G352" i="7"/>
  <c r="G374" i="7"/>
  <c r="G395" i="7"/>
  <c r="G415" i="7"/>
  <c r="G435" i="7"/>
  <c r="G453" i="7"/>
  <c r="G473" i="7"/>
  <c r="G491" i="7"/>
  <c r="G509" i="7"/>
  <c r="G530" i="7"/>
  <c r="G548" i="7"/>
  <c r="G48" i="7"/>
  <c r="G71" i="7"/>
  <c r="G95" i="7"/>
  <c r="G117" i="7"/>
  <c r="G138" i="7"/>
  <c r="G164" i="7"/>
  <c r="G187" i="7"/>
  <c r="G208" i="7"/>
  <c r="G234" i="7"/>
  <c r="G256" i="7"/>
  <c r="G275" i="7"/>
  <c r="G299" i="7"/>
  <c r="G318" i="7"/>
  <c r="G338" i="7"/>
  <c r="G362" i="7"/>
  <c r="G380" i="7"/>
  <c r="G401" i="7"/>
  <c r="G423" i="7"/>
  <c r="G440" i="7"/>
  <c r="G460" i="7"/>
  <c r="G477" i="7"/>
  <c r="G497" i="7"/>
  <c r="G518" i="7"/>
  <c r="G535" i="7"/>
  <c r="G554" i="7"/>
  <c r="G572" i="7"/>
  <c r="G592" i="7"/>
  <c r="G611" i="7"/>
  <c r="G630" i="7"/>
  <c r="G648" i="7"/>
  <c r="G666" i="7"/>
  <c r="G686" i="7"/>
  <c r="G705" i="7"/>
  <c r="G724" i="7"/>
  <c r="G741" i="7"/>
  <c r="G761" i="7"/>
  <c r="G780" i="7"/>
  <c r="G799" i="7"/>
  <c r="G819" i="7"/>
  <c r="G836" i="7"/>
  <c r="G855" i="7"/>
  <c r="G875" i="7"/>
  <c r="G894" i="7"/>
  <c r="G912" i="7"/>
  <c r="G930" i="7"/>
  <c r="G950" i="7"/>
  <c r="G968" i="7"/>
  <c r="G988" i="7"/>
  <c r="G1007" i="7"/>
  <c r="G1025" i="7"/>
  <c r="G50" i="7"/>
  <c r="G74" i="7"/>
  <c r="G99" i="7"/>
  <c r="G119" i="7"/>
  <c r="G143" i="7"/>
  <c r="G165" i="7"/>
  <c r="G188" i="7"/>
  <c r="G210" i="7"/>
  <c r="G235" i="7"/>
  <c r="G257" i="7"/>
  <c r="G278" i="7"/>
  <c r="G300" i="7"/>
  <c r="G319" i="7"/>
  <c r="G340" i="7"/>
  <c r="G363" i="7"/>
  <c r="G381" i="7"/>
  <c r="G403" i="7"/>
  <c r="G424" i="7"/>
  <c r="G443" i="7"/>
  <c r="G461" i="7"/>
  <c r="G479" i="7"/>
  <c r="G498" i="7"/>
  <c r="G519" i="7"/>
  <c r="G536" i="7"/>
  <c r="G555" i="7"/>
  <c r="G573" i="7"/>
  <c r="G593" i="7"/>
  <c r="G612" i="7"/>
  <c r="G631" i="7"/>
  <c r="G650" i="7"/>
  <c r="G667" i="7"/>
  <c r="G688" i="7"/>
  <c r="G707" i="7"/>
  <c r="G725" i="7"/>
  <c r="G743" i="7"/>
  <c r="G38" i="7"/>
  <c r="G69" i="7"/>
  <c r="G102" i="7"/>
  <c r="G132" i="7"/>
  <c r="G161" i="7"/>
  <c r="G194" i="7"/>
  <c r="G222" i="7"/>
  <c r="G254" i="7"/>
  <c r="G284" i="7"/>
  <c r="G308" i="7"/>
  <c r="G336" i="7"/>
  <c r="G366" i="7"/>
  <c r="G393" i="7"/>
  <c r="G420" i="7"/>
  <c r="G447" i="7"/>
  <c r="G472" i="7"/>
  <c r="G495" i="7"/>
  <c r="G522" i="7"/>
  <c r="G546" i="7"/>
  <c r="G569" i="7"/>
  <c r="G595" i="7"/>
  <c r="G617" i="7"/>
  <c r="G639" i="7"/>
  <c r="G662" i="7"/>
  <c r="G681" i="7"/>
  <c r="G708" i="7"/>
  <c r="G728" i="7"/>
  <c r="G752" i="7"/>
  <c r="G772" i="7"/>
  <c r="G792" i="7"/>
  <c r="G812" i="7"/>
  <c r="G834" i="7"/>
  <c r="G854" i="7"/>
  <c r="G876" i="7"/>
  <c r="G896" i="7"/>
  <c r="G916" i="7"/>
  <c r="G938" i="7"/>
  <c r="G957" i="7"/>
  <c r="G978" i="7"/>
  <c r="G998" i="7"/>
  <c r="G1020" i="7"/>
  <c r="G44" i="7"/>
  <c r="G75" i="7"/>
  <c r="G103" i="7"/>
  <c r="G135" i="7"/>
  <c r="G167" i="7"/>
  <c r="G195" i="7"/>
  <c r="G224" i="7"/>
  <c r="G258" i="7"/>
  <c r="G285" i="7"/>
  <c r="G315" i="7"/>
  <c r="G342" i="7"/>
  <c r="G367" i="7"/>
  <c r="G396" i="7"/>
  <c r="G425" i="7"/>
  <c r="G448" i="7"/>
  <c r="G474" i="7"/>
  <c r="G501" i="7"/>
  <c r="G523" i="7"/>
  <c r="G549" i="7"/>
  <c r="G570" i="7"/>
  <c r="G596" i="7"/>
  <c r="G618" i="7"/>
  <c r="G640" i="7"/>
  <c r="G663" i="7"/>
  <c r="G683" i="7"/>
  <c r="G710" i="7"/>
  <c r="G731" i="7"/>
  <c r="G753" i="7"/>
  <c r="G774" i="7"/>
  <c r="G794" i="7"/>
  <c r="G815" i="7"/>
  <c r="G835" i="7"/>
  <c r="G856" i="7"/>
  <c r="G879" i="7"/>
  <c r="G897" i="7"/>
  <c r="G918" i="7"/>
  <c r="G939" i="7"/>
  <c r="G959" i="7"/>
  <c r="G979" i="7"/>
  <c r="G1000" i="7"/>
  <c r="G1022" i="7"/>
  <c r="G47" i="7"/>
  <c r="G79" i="7"/>
  <c r="G107" i="7"/>
  <c r="G137" i="7"/>
  <c r="G172" i="7"/>
  <c r="G201" i="7"/>
  <c r="G231" i="7"/>
  <c r="G261" i="7"/>
  <c r="G288" i="7"/>
  <c r="G317" i="7"/>
  <c r="G347" i="7"/>
  <c r="G372" i="7"/>
  <c r="G400" i="7"/>
  <c r="G428" i="7"/>
  <c r="G451" i="7"/>
  <c r="G476" i="7"/>
  <c r="G504" i="7"/>
  <c r="G525" i="7"/>
  <c r="G552" i="7"/>
  <c r="G578" i="7"/>
  <c r="G599" i="7"/>
  <c r="G620" i="7"/>
  <c r="G644" i="7"/>
  <c r="G665" i="7"/>
  <c r="G691" i="7"/>
  <c r="G712" i="7"/>
  <c r="G735" i="7"/>
  <c r="G756" i="7"/>
  <c r="G776" i="7"/>
  <c r="G797" i="7"/>
  <c r="G820" i="7"/>
  <c r="G839" i="7"/>
  <c r="G860" i="7"/>
  <c r="G881" i="7"/>
  <c r="G900" i="7"/>
  <c r="G921" i="7"/>
  <c r="G942" i="7"/>
  <c r="G963" i="7"/>
  <c r="G981" i="7"/>
  <c r="G1004" i="7"/>
  <c r="G1024" i="7"/>
  <c r="G51" i="7"/>
  <c r="G80" i="7"/>
  <c r="G114" i="7"/>
  <c r="G144" i="7"/>
  <c r="G173" i="7"/>
  <c r="G204" i="7"/>
  <c r="G236" i="7"/>
  <c r="G263" i="7"/>
  <c r="G291" i="7"/>
  <c r="G320" i="7"/>
  <c r="G348" i="7"/>
  <c r="G377" i="7"/>
  <c r="G404" i="7"/>
  <c r="G429" i="7"/>
  <c r="G455" i="7"/>
  <c r="G482" i="7"/>
  <c r="G506" i="7"/>
  <c r="G531" i="7"/>
  <c r="G556" i="7"/>
  <c r="G580" i="7"/>
  <c r="G602" i="7"/>
  <c r="G623" i="7"/>
  <c r="G645" i="7"/>
  <c r="G669" i="7"/>
  <c r="G692" i="7"/>
  <c r="G713" i="7"/>
  <c r="G737" i="7"/>
  <c r="G758" i="7"/>
  <c r="G777" i="7"/>
  <c r="G800" i="7"/>
  <c r="G821" i="7"/>
  <c r="G840" i="7"/>
  <c r="G863" i="7"/>
  <c r="G882" i="7"/>
  <c r="G902" i="7"/>
  <c r="G923" i="7"/>
  <c r="G943" i="7"/>
  <c r="G964" i="7"/>
  <c r="G984" i="7"/>
  <c r="G1005" i="7"/>
  <c r="G1026" i="7"/>
  <c r="G52" i="7"/>
  <c r="G84" i="7"/>
  <c r="G115" i="7"/>
  <c r="G148" i="7"/>
  <c r="G174" i="7"/>
  <c r="G206" i="7"/>
  <c r="G237" i="7"/>
  <c r="G267" i="7"/>
  <c r="G293" i="7"/>
  <c r="G321" i="7"/>
  <c r="G350" i="7"/>
  <c r="G378" i="7"/>
  <c r="G408" i="7"/>
  <c r="G431" i="7"/>
  <c r="G458" i="7"/>
  <c r="G483" i="7"/>
  <c r="G507" i="7"/>
  <c r="G533" i="7"/>
  <c r="G558" i="7"/>
  <c r="G581" i="7"/>
  <c r="G603" i="7"/>
  <c r="G624" i="7"/>
  <c r="G647" i="7"/>
  <c r="G671" i="7"/>
  <c r="G693" i="7"/>
  <c r="G714" i="7"/>
  <c r="G738" i="7"/>
  <c r="G760" i="7"/>
  <c r="G782" i="7"/>
  <c r="G803" i="7"/>
  <c r="G822" i="7"/>
  <c r="G843" i="7"/>
  <c r="G864" i="7"/>
  <c r="G883" i="7"/>
  <c r="G904" i="7"/>
  <c r="G926" i="7"/>
  <c r="G944" i="7"/>
  <c r="G965" i="7"/>
  <c r="G986" i="7"/>
  <c r="G1008" i="7"/>
  <c r="G1027" i="7"/>
  <c r="G56" i="7"/>
  <c r="G86" i="7"/>
  <c r="G116" i="7"/>
  <c r="G149" i="7"/>
  <c r="G176" i="7"/>
  <c r="G207" i="7"/>
  <c r="G239" i="7"/>
  <c r="G268" i="7"/>
  <c r="G294" i="7"/>
  <c r="G324" i="7"/>
  <c r="G351" i="7"/>
  <c r="G379" i="7"/>
  <c r="G410" i="7"/>
  <c r="G432" i="7"/>
  <c r="G459" i="7"/>
  <c r="G486" i="7"/>
  <c r="G508" i="7"/>
  <c r="G534" i="7"/>
  <c r="G560" i="7"/>
  <c r="G582" i="7"/>
  <c r="G604" i="7"/>
  <c r="G627" i="7"/>
  <c r="G651" i="7"/>
  <c r="G675" i="7"/>
  <c r="G695" i="7"/>
  <c r="G717" i="7"/>
  <c r="G739" i="7"/>
  <c r="G762" i="7"/>
  <c r="G784" i="7"/>
  <c r="G804" i="7"/>
  <c r="G823" i="7"/>
  <c r="G844" i="7"/>
  <c r="G866" i="7"/>
  <c r="G884" i="7"/>
  <c r="G906" i="7"/>
  <c r="G927" i="7"/>
  <c r="G947" i="7"/>
  <c r="G966" i="7"/>
  <c r="G990" i="7"/>
  <c r="G1010" i="7"/>
  <c r="G1028" i="7"/>
  <c r="G57" i="7"/>
  <c r="G88" i="7"/>
  <c r="G120" i="7"/>
  <c r="G150" i="7"/>
  <c r="G182" i="7"/>
  <c r="G213" i="7"/>
  <c r="G914" i="7"/>
  <c r="G749" i="7"/>
  <c r="G567" i="7"/>
  <c r="G364" i="7"/>
  <c r="G104" i="7"/>
  <c r="G993" i="7"/>
  <c r="G953" i="7"/>
  <c r="G911" i="7"/>
  <c r="G869" i="7"/>
  <c r="G828" i="7"/>
  <c r="G788" i="7"/>
  <c r="G747" i="7"/>
  <c r="G699" i="7"/>
  <c r="G655" i="7"/>
  <c r="G608" i="7"/>
  <c r="G566" i="7"/>
  <c r="G515" i="7"/>
  <c r="G465" i="7"/>
  <c r="G414" i="7"/>
  <c r="G357" i="7"/>
  <c r="G304" i="7"/>
  <c r="G246" i="7"/>
  <c r="G185" i="7"/>
  <c r="G101" i="7"/>
  <c r="G992" i="7"/>
  <c r="G951" i="7"/>
  <c r="G909" i="7"/>
  <c r="G868" i="7"/>
  <c r="G827" i="7"/>
  <c r="G786" i="7"/>
  <c r="G746" i="7"/>
  <c r="G698" i="7"/>
  <c r="G654" i="7"/>
  <c r="G607" i="7"/>
  <c r="G564" i="7"/>
  <c r="G512" i="7"/>
  <c r="G463" i="7"/>
  <c r="G412" i="7"/>
  <c r="G356" i="7"/>
  <c r="G303" i="7"/>
  <c r="G244" i="7"/>
  <c r="G171" i="7"/>
  <c r="G100" i="7"/>
  <c r="G305" i="7"/>
  <c r="G991" i="7"/>
  <c r="G243" i="7"/>
  <c r="G1023" i="7"/>
  <c r="G980" i="7"/>
  <c r="G941" i="7"/>
  <c r="G899" i="7"/>
  <c r="G858" i="7"/>
  <c r="G818" i="7"/>
  <c r="G775" i="7"/>
  <c r="G734" i="7"/>
  <c r="G690" i="7"/>
  <c r="G642" i="7"/>
  <c r="G597" i="7"/>
  <c r="G551" i="7"/>
  <c r="G503" i="7"/>
  <c r="G450" i="7"/>
  <c r="G398" i="7"/>
  <c r="G345" i="7"/>
  <c r="G287" i="7"/>
  <c r="G230" i="7"/>
  <c r="G158" i="7"/>
  <c r="G90" i="7"/>
  <c r="G1016" i="7"/>
  <c r="G977" i="7"/>
  <c r="G935" i="7"/>
  <c r="G895" i="7"/>
  <c r="G852" i="7"/>
  <c r="G811" i="7"/>
  <c r="G771" i="7"/>
  <c r="G727" i="7"/>
  <c r="G680" i="7"/>
  <c r="G636" i="7"/>
  <c r="G590" i="7"/>
  <c r="G545" i="7"/>
  <c r="G494" i="7"/>
  <c r="G446" i="7"/>
  <c r="G392" i="7"/>
  <c r="G335" i="7"/>
  <c r="G282" i="7"/>
  <c r="G221" i="7"/>
  <c r="G152" i="7"/>
  <c r="G78" i="7"/>
  <c r="G956" i="7"/>
  <c r="G833" i="7"/>
  <c r="G750" i="7"/>
  <c r="G660" i="7"/>
  <c r="G521" i="7"/>
  <c r="G419" i="7"/>
  <c r="G306" i="7"/>
  <c r="G189" i="7"/>
  <c r="G954" i="7"/>
  <c r="G832" i="7"/>
  <c r="G702" i="7"/>
  <c r="G614" i="7"/>
  <c r="G467" i="7"/>
  <c r="G186" i="7"/>
  <c r="G1031" i="7"/>
  <c r="G907" i="7"/>
  <c r="G824" i="7"/>
  <c r="G696" i="7"/>
  <c r="G605" i="7"/>
  <c r="G462" i="7"/>
  <c r="G302" i="7"/>
  <c r="G91" i="7"/>
  <c r="G1015" i="7"/>
  <c r="G851" i="7"/>
  <c r="G726" i="7"/>
  <c r="G588" i="7"/>
  <c r="G444" i="7"/>
  <c r="G333" i="7"/>
  <c r="G220" i="7"/>
  <c r="G66" i="7"/>
  <c r="G768" i="7"/>
  <c r="G136" i="7"/>
  <c r="G386" i="7"/>
  <c r="G996" i="7"/>
  <c r="G915" i="7"/>
  <c r="G871" i="7"/>
  <c r="G791" i="7"/>
  <c r="G703" i="7"/>
  <c r="G616" i="7"/>
  <c r="G568" i="7"/>
  <c r="G470" i="7"/>
  <c r="G365" i="7"/>
  <c r="G252" i="7"/>
  <c r="G122" i="7"/>
  <c r="G995" i="7"/>
  <c r="G870" i="7"/>
  <c r="G789" i="7"/>
  <c r="G659" i="7"/>
  <c r="G520" i="7"/>
  <c r="G416" i="7"/>
  <c r="G251" i="7"/>
  <c r="G948" i="7"/>
  <c r="G867" i="7"/>
  <c r="G785" i="7"/>
  <c r="G740" i="7"/>
  <c r="G652" i="7"/>
  <c r="G561" i="7"/>
  <c r="G510" i="7"/>
  <c r="G411" i="7"/>
  <c r="G353" i="7"/>
  <c r="G160" i="7"/>
  <c r="G976" i="7"/>
  <c r="G933" i="7"/>
  <c r="G892" i="7"/>
  <c r="G809" i="7"/>
  <c r="G770" i="7"/>
  <c r="G679" i="7"/>
  <c r="G635" i="7"/>
  <c r="G542" i="7"/>
  <c r="G492" i="7"/>
  <c r="G389" i="7"/>
  <c r="G279" i="7"/>
  <c r="G151" i="7"/>
  <c r="G1013" i="7"/>
  <c r="G974" i="7"/>
  <c r="G932" i="7"/>
  <c r="G891" i="7"/>
  <c r="G849" i="7"/>
  <c r="G808" i="7"/>
  <c r="G723" i="7"/>
  <c r="G678" i="7"/>
  <c r="G633" i="7"/>
  <c r="G587" i="7"/>
  <c r="G540" i="7"/>
  <c r="G489" i="7"/>
  <c r="G439" i="7"/>
  <c r="G388" i="7"/>
  <c r="G331" i="7"/>
  <c r="G273" i="7"/>
  <c r="G219" i="7"/>
  <c r="G65" i="7"/>
  <c r="G1012" i="7"/>
  <c r="G972" i="7"/>
  <c r="G929" i="7"/>
  <c r="G887" i="7"/>
  <c r="G848" i="7"/>
  <c r="G807" i="7"/>
  <c r="G765" i="7"/>
  <c r="G722" i="7"/>
  <c r="G677" i="7"/>
  <c r="G632" i="7"/>
  <c r="G584" i="7"/>
  <c r="G539" i="7"/>
  <c r="G488" i="7"/>
  <c r="G438" i="7"/>
  <c r="G330" i="7"/>
  <c r="G272" i="7"/>
  <c r="G218" i="7"/>
  <c r="G131" i="7"/>
  <c r="G63" i="7"/>
  <c r="G1011" i="7"/>
  <c r="G969" i="7"/>
  <c r="G928" i="7"/>
  <c r="G885" i="7"/>
  <c r="G847" i="7"/>
  <c r="G806" i="7"/>
  <c r="G764" i="7"/>
  <c r="G719" i="7"/>
  <c r="G676" i="7"/>
  <c r="G628" i="7"/>
  <c r="G583" i="7"/>
  <c r="G537" i="7"/>
  <c r="G487" i="7"/>
  <c r="G436" i="7"/>
  <c r="G383" i="7"/>
  <c r="G326" i="7"/>
  <c r="G271" i="7"/>
  <c r="G200" i="7"/>
  <c r="G127" i="7"/>
  <c r="G62" i="7"/>
  <c r="G1001" i="7"/>
  <c r="G962" i="7"/>
  <c r="G919" i="7"/>
  <c r="G880" i="7"/>
  <c r="G837" i="7"/>
  <c r="G796" i="7"/>
  <c r="G755" i="7"/>
  <c r="G711" i="7"/>
  <c r="G664" i="7"/>
  <c r="G619" i="7"/>
  <c r="G576" i="7"/>
  <c r="G524" i="7"/>
  <c r="G475" i="7"/>
  <c r="G426" i="7"/>
  <c r="G368" i="7"/>
  <c r="G316" i="7"/>
  <c r="G259" i="7"/>
  <c r="G191" i="7"/>
  <c r="G124" i="7"/>
  <c r="G45" i="7"/>
  <c r="H8" i="21"/>
  <c r="H15" i="21" s="1"/>
  <c r="J220" i="21"/>
  <c r="J8" i="21"/>
  <c r="J15" i="21" s="1"/>
  <c r="I8" i="21"/>
  <c r="I15" i="21" s="1"/>
  <c r="G8" i="21"/>
  <c r="G15" i="21" s="1"/>
  <c r="AL3" i="22"/>
  <c r="AK3" i="22"/>
  <c r="AM3" i="22"/>
  <c r="Z3" i="22"/>
  <c r="AW3" i="22"/>
  <c r="AA3" i="22"/>
  <c r="Y3" i="22"/>
  <c r="BK3" i="22"/>
  <c r="O3" i="22"/>
  <c r="BH3" i="22"/>
  <c r="AV3" i="22"/>
  <c r="AJ3" i="22"/>
  <c r="X3" i="22"/>
  <c r="L3" i="22"/>
  <c r="BG3" i="22"/>
  <c r="AU3" i="22"/>
  <c r="AI3" i="22"/>
  <c r="W3" i="22"/>
  <c r="K3" i="22"/>
  <c r="BF3" i="22"/>
  <c r="AT3" i="22"/>
  <c r="AH3" i="22"/>
  <c r="V3" i="22"/>
  <c r="J3" i="22"/>
  <c r="BE3" i="22"/>
  <c r="AS3" i="22"/>
  <c r="AG3" i="22"/>
  <c r="U3" i="22"/>
  <c r="I3" i="22"/>
  <c r="BD3" i="22"/>
  <c r="AR3" i="22"/>
  <c r="AF3" i="22"/>
  <c r="T3" i="22"/>
  <c r="H3" i="22"/>
  <c r="BO3" i="22"/>
  <c r="BC3" i="22"/>
  <c r="AQ3" i="22"/>
  <c r="AE3" i="22"/>
  <c r="S3" i="22"/>
  <c r="G3" i="22"/>
  <c r="BN3" i="22"/>
  <c r="BB3" i="22"/>
  <c r="AP3" i="22"/>
  <c r="AD3" i="22"/>
  <c r="R3" i="22"/>
  <c r="F3" i="22"/>
  <c r="BM3" i="22"/>
  <c r="BA3" i="22"/>
  <c r="AO3" i="22"/>
  <c r="AC3" i="22"/>
  <c r="Q3" i="22"/>
  <c r="E3" i="22"/>
  <c r="BL3" i="22"/>
  <c r="AZ3" i="22"/>
  <c r="AN3" i="22"/>
  <c r="AB3" i="22"/>
  <c r="P3" i="22"/>
  <c r="F8" i="21"/>
  <c r="F15" i="21" s="1"/>
  <c r="AJ2" i="22"/>
  <c r="AI2" i="22"/>
  <c r="Y2" i="22"/>
  <c r="W2" i="22"/>
  <c r="BI2" i="22"/>
  <c r="U2" i="22"/>
  <c r="BH2" i="22"/>
  <c r="T2" i="22"/>
  <c r="BG2" i="22"/>
  <c r="S2" i="22"/>
  <c r="AW2" i="22"/>
  <c r="M2" i="22"/>
  <c r="AS2" i="22"/>
  <c r="AK2" i="22"/>
  <c r="BF2" i="22"/>
  <c r="AH2" i="22"/>
  <c r="K2" i="22"/>
  <c r="BE2" i="22"/>
  <c r="AG2" i="22"/>
  <c r="J2" i="22"/>
  <c r="BD2" i="22"/>
  <c r="AF2" i="22"/>
  <c r="I2" i="22"/>
  <c r="H2" i="22"/>
  <c r="AV2" i="22"/>
  <c r="X2" i="22"/>
  <c r="AT2" i="22"/>
  <c r="V2" i="22"/>
  <c r="BO2" i="22"/>
  <c r="BC2" i="22"/>
  <c r="AQ2" i="22"/>
  <c r="G2" i="22"/>
  <c r="BN2" i="22"/>
  <c r="BB2" i="22"/>
  <c r="AP2" i="22"/>
  <c r="AD2" i="22"/>
  <c r="F2" i="22"/>
  <c r="BM2" i="22"/>
  <c r="BA2" i="22"/>
  <c r="AO2" i="22"/>
  <c r="E2" i="22"/>
  <c r="BL2" i="22"/>
  <c r="AZ2" i="22"/>
  <c r="AN2" i="22"/>
  <c r="AB2" i="22"/>
  <c r="P2" i="22"/>
  <c r="D2" i="22"/>
  <c r="AC2" i="22"/>
  <c r="BK2" i="22"/>
  <c r="AY2" i="22"/>
  <c r="AM2" i="22"/>
  <c r="AA2" i="22"/>
  <c r="O2" i="22"/>
  <c r="C2" i="22"/>
  <c r="AE2" i="22"/>
  <c r="R2" i="22"/>
  <c r="Q2" i="22"/>
  <c r="BJ2" i="22"/>
  <c r="AX2" i="22"/>
  <c r="AL2" i="22"/>
  <c r="Z2" i="22"/>
  <c r="G220" i="21"/>
  <c r="E8" i="21"/>
  <c r="E15" i="21" s="1"/>
  <c r="E220" i="21"/>
  <c r="D8" i="21"/>
  <c r="D15" i="21" s="1"/>
  <c r="C220" i="21"/>
  <c r="B220" i="21"/>
  <c r="B8" i="21"/>
  <c r="B15" i="21" s="1"/>
  <c r="C8" i="21"/>
  <c r="C15" i="21" s="1"/>
  <c r="J18" i="19" l="1"/>
  <c r="AC3" i="20"/>
  <c r="M9" i="6"/>
  <c r="AP221" i="21"/>
  <c r="AP16" i="21"/>
  <c r="AO16" i="21"/>
  <c r="AO221" i="21"/>
  <c r="AN221" i="21"/>
  <c r="AN16" i="21"/>
  <c r="AK221" i="21"/>
  <c r="AK16" i="21"/>
  <c r="AL16" i="21"/>
  <c r="AL221" i="21"/>
  <c r="AH16" i="21"/>
  <c r="AH221" i="21"/>
  <c r="AE16" i="21"/>
  <c r="AE17" i="21" s="1"/>
  <c r="AI221" i="21"/>
  <c r="AI16" i="21"/>
  <c r="AM221" i="21"/>
  <c r="AM16" i="21"/>
  <c r="AJ221" i="21"/>
  <c r="AJ16" i="21"/>
  <c r="AD16" i="21"/>
  <c r="AD222" i="21" s="1"/>
  <c r="AF16" i="21"/>
  <c r="AF221" i="21"/>
  <c r="AG221" i="21"/>
  <c r="AG16" i="21"/>
  <c r="AC221" i="21"/>
  <c r="AC16" i="21"/>
  <c r="AB16" i="21"/>
  <c r="AB221" i="21"/>
  <c r="AA221" i="21"/>
  <c r="AA16" i="21"/>
  <c r="Z221" i="21"/>
  <c r="Z16" i="21"/>
  <c r="Y221" i="21"/>
  <c r="Y16" i="21"/>
  <c r="X221" i="21"/>
  <c r="X16" i="21"/>
  <c r="W221" i="21"/>
  <c r="W16" i="21"/>
  <c r="V221" i="21"/>
  <c r="V16" i="21"/>
  <c r="U221" i="21"/>
  <c r="U16" i="21"/>
  <c r="T221" i="21"/>
  <c r="T16" i="21"/>
  <c r="S221" i="21"/>
  <c r="S16" i="21"/>
  <c r="R221" i="21"/>
  <c r="R16" i="21"/>
  <c r="F23" i="7"/>
  <c r="J3" i="20" s="1"/>
  <c r="Q221" i="21"/>
  <c r="Q16" i="21"/>
  <c r="O221" i="21"/>
  <c r="O16" i="21"/>
  <c r="P16" i="21"/>
  <c r="P221" i="21"/>
  <c r="N221" i="21"/>
  <c r="N16" i="21"/>
  <c r="M221" i="21"/>
  <c r="M16" i="21"/>
  <c r="L221" i="21"/>
  <c r="L16" i="21"/>
  <c r="F31" i="7"/>
  <c r="E31" i="7"/>
  <c r="K221" i="21"/>
  <c r="K16" i="21"/>
  <c r="J221" i="21"/>
  <c r="J16" i="21"/>
  <c r="I221" i="21"/>
  <c r="I16" i="21"/>
  <c r="H221" i="21"/>
  <c r="H16" i="21"/>
  <c r="F22" i="7"/>
  <c r="I3" i="20" s="1"/>
  <c r="G221" i="21"/>
  <c r="G16" i="21"/>
  <c r="F221" i="21"/>
  <c r="F16" i="21"/>
  <c r="E16" i="21"/>
  <c r="E221" i="21"/>
  <c r="D16" i="21"/>
  <c r="D221" i="21"/>
  <c r="C221" i="21"/>
  <c r="C16" i="21"/>
  <c r="B221" i="21"/>
  <c r="B16" i="21"/>
  <c r="J21" i="13"/>
  <c r="H21" i="13"/>
  <c r="J13" i="13"/>
  <c r="T20" i="6"/>
  <c r="S20" i="6"/>
  <c r="AP17" i="21" l="1"/>
  <c r="AP222" i="21"/>
  <c r="AO17" i="21"/>
  <c r="AO222" i="21"/>
  <c r="AN17" i="21"/>
  <c r="AN222" i="21"/>
  <c r="AE222" i="21"/>
  <c r="AL17" i="21"/>
  <c r="AL222" i="21"/>
  <c r="AH222" i="21"/>
  <c r="AH17" i="21"/>
  <c r="AJ222" i="21"/>
  <c r="AJ17" i="21"/>
  <c r="AM222" i="21"/>
  <c r="AM17" i="21"/>
  <c r="AK222" i="21"/>
  <c r="AK17" i="21"/>
  <c r="AI222" i="21"/>
  <c r="AI17" i="21"/>
  <c r="AD17" i="21"/>
  <c r="AD223" i="21" s="1"/>
  <c r="AG222" i="21"/>
  <c r="AG17" i="21"/>
  <c r="AE223" i="21"/>
  <c r="AE18" i="21"/>
  <c r="AF222" i="21"/>
  <c r="AF17" i="21"/>
  <c r="AC222" i="21"/>
  <c r="AC17" i="21"/>
  <c r="AB222" i="21"/>
  <c r="AB17" i="21"/>
  <c r="AA17" i="21"/>
  <c r="AA222" i="21"/>
  <c r="Z222" i="21"/>
  <c r="Z17" i="21"/>
  <c r="Y222" i="21"/>
  <c r="Y17" i="21"/>
  <c r="X222" i="21"/>
  <c r="X17" i="21"/>
  <c r="W17" i="21"/>
  <c r="W222" i="21"/>
  <c r="V222" i="21"/>
  <c r="V17" i="21"/>
  <c r="U222" i="21"/>
  <c r="U17" i="21"/>
  <c r="T222" i="21"/>
  <c r="T17" i="21"/>
  <c r="S222" i="21"/>
  <c r="S17" i="21"/>
  <c r="R222" i="21"/>
  <c r="R17" i="21"/>
  <c r="P222" i="21"/>
  <c r="P17" i="21"/>
  <c r="O17" i="21"/>
  <c r="O222" i="21"/>
  <c r="Q222" i="21"/>
  <c r="Q17" i="21"/>
  <c r="N222" i="21"/>
  <c r="N17" i="21"/>
  <c r="M222" i="21"/>
  <c r="M17" i="21"/>
  <c r="L222" i="21"/>
  <c r="L17" i="21"/>
  <c r="K222" i="21"/>
  <c r="K17" i="21"/>
  <c r="J222" i="21"/>
  <c r="J17" i="21"/>
  <c r="I222" i="21"/>
  <c r="I17" i="21"/>
  <c r="H222" i="21"/>
  <c r="H17" i="21"/>
  <c r="G222" i="21"/>
  <c r="G17" i="21"/>
  <c r="F222" i="21"/>
  <c r="F17" i="21"/>
  <c r="E17" i="21"/>
  <c r="E222" i="21"/>
  <c r="D222" i="21"/>
  <c r="D17" i="21"/>
  <c r="C222" i="21"/>
  <c r="C17" i="21"/>
  <c r="B222" i="21"/>
  <c r="B17" i="21"/>
  <c r="H15" i="6"/>
  <c r="G15" i="6"/>
  <c r="F15" i="6"/>
  <c r="K20" i="6" l="1"/>
  <c r="AP223" i="21"/>
  <c r="AP18" i="21"/>
  <c r="AO223" i="21"/>
  <c r="AO18" i="21"/>
  <c r="AN223" i="21"/>
  <c r="AN18" i="21"/>
  <c r="AM223" i="21"/>
  <c r="AM18" i="21"/>
  <c r="AH223" i="21"/>
  <c r="AH18" i="21"/>
  <c r="AI223" i="21"/>
  <c r="AI18" i="21"/>
  <c r="AJ223" i="21"/>
  <c r="AJ18" i="21"/>
  <c r="AL223" i="21"/>
  <c r="AL18" i="21"/>
  <c r="AK223" i="21"/>
  <c r="AK18" i="21"/>
  <c r="AD18" i="21"/>
  <c r="AD224" i="21" s="1"/>
  <c r="AF18" i="21"/>
  <c r="AF223" i="21"/>
  <c r="AG223" i="21"/>
  <c r="AG18" i="21"/>
  <c r="AE19" i="21"/>
  <c r="AE224" i="21"/>
  <c r="AC223" i="21"/>
  <c r="AC18" i="21"/>
  <c r="AB223" i="21"/>
  <c r="AB18" i="21"/>
  <c r="AA223" i="21"/>
  <c r="AA18" i="21"/>
  <c r="Z223" i="21"/>
  <c r="Z18" i="21"/>
  <c r="Y223" i="21"/>
  <c r="Y18" i="21"/>
  <c r="X223" i="21"/>
  <c r="X18" i="21"/>
  <c r="W223" i="21"/>
  <c r="W18" i="21"/>
  <c r="V223" i="21"/>
  <c r="V18" i="21"/>
  <c r="U223" i="21"/>
  <c r="U18" i="21"/>
  <c r="T223" i="21"/>
  <c r="T18" i="21"/>
  <c r="S223" i="21"/>
  <c r="S18" i="21"/>
  <c r="R223" i="21"/>
  <c r="R18" i="21"/>
  <c r="Q223" i="21"/>
  <c r="Q18" i="21"/>
  <c r="O18" i="21"/>
  <c r="O223" i="21"/>
  <c r="P18" i="21"/>
  <c r="P223" i="21"/>
  <c r="N223" i="21"/>
  <c r="N18" i="21"/>
  <c r="M223" i="21"/>
  <c r="M18" i="21"/>
  <c r="L223" i="21"/>
  <c r="L18" i="21"/>
  <c r="K223" i="21"/>
  <c r="K18" i="21"/>
  <c r="J223" i="21"/>
  <c r="J18" i="21"/>
  <c r="I223" i="21"/>
  <c r="I18" i="21"/>
  <c r="H223" i="21"/>
  <c r="H18" i="21"/>
  <c r="G223" i="21"/>
  <c r="G18" i="21"/>
  <c r="F223" i="21"/>
  <c r="F18" i="21"/>
  <c r="E223" i="21"/>
  <c r="E18" i="21"/>
  <c r="D223" i="21"/>
  <c r="D18" i="21"/>
  <c r="C223" i="21"/>
  <c r="C18" i="21"/>
  <c r="B223" i="21"/>
  <c r="B18" i="21"/>
  <c r="I17" i="4"/>
  <c r="I16" i="4"/>
  <c r="I12" i="4"/>
  <c r="I14" i="4" s="1"/>
  <c r="I11" i="4"/>
  <c r="I10" i="4"/>
  <c r="AP224" i="21" l="1"/>
  <c r="AP19" i="21"/>
  <c r="AD19" i="21"/>
  <c r="AD225" i="21" s="1"/>
  <c r="AO224" i="21"/>
  <c r="AO19" i="21"/>
  <c r="AN224" i="21"/>
  <c r="AN19" i="21"/>
  <c r="AH19" i="21"/>
  <c r="AH224" i="21"/>
  <c r="AJ224" i="21"/>
  <c r="AJ19" i="21"/>
  <c r="AI224" i="21"/>
  <c r="AI19" i="21"/>
  <c r="AK19" i="21"/>
  <c r="AK224" i="21"/>
  <c r="AM19" i="21"/>
  <c r="AM224" i="21"/>
  <c r="AL19" i="21"/>
  <c r="AL224" i="21"/>
  <c r="AE225" i="21"/>
  <c r="AE20" i="21"/>
  <c r="AG224" i="21"/>
  <c r="AG19" i="21"/>
  <c r="AF19" i="21"/>
  <c r="AF224" i="21"/>
  <c r="AC19" i="21"/>
  <c r="AC224" i="21"/>
  <c r="AB19" i="21"/>
  <c r="AB224" i="21"/>
  <c r="AA19" i="21"/>
  <c r="AA224" i="21"/>
  <c r="Z19" i="21"/>
  <c r="Z224" i="21"/>
  <c r="Y224" i="21"/>
  <c r="Y19" i="21"/>
  <c r="X224" i="21"/>
  <c r="X19" i="21"/>
  <c r="W19" i="21"/>
  <c r="W224" i="21"/>
  <c r="V224" i="21"/>
  <c r="V19" i="21"/>
  <c r="U19" i="21"/>
  <c r="U224" i="21"/>
  <c r="T224" i="21"/>
  <c r="T19" i="21"/>
  <c r="S19" i="21"/>
  <c r="S224" i="21"/>
  <c r="R19" i="21"/>
  <c r="R224" i="21"/>
  <c r="P19" i="21"/>
  <c r="P224" i="21"/>
  <c r="Q224" i="21"/>
  <c r="Q19" i="21"/>
  <c r="O224" i="21"/>
  <c r="O19" i="21"/>
  <c r="N19" i="21"/>
  <c r="N224" i="21"/>
  <c r="M19" i="21"/>
  <c r="M224" i="21"/>
  <c r="L19" i="21"/>
  <c r="L224" i="21"/>
  <c r="K224" i="21"/>
  <c r="K19" i="21"/>
  <c r="J19" i="21"/>
  <c r="J224" i="21"/>
  <c r="I19" i="21"/>
  <c r="I224" i="21"/>
  <c r="H19" i="21"/>
  <c r="H224" i="21"/>
  <c r="G19" i="21"/>
  <c r="G224" i="21"/>
  <c r="F19" i="21"/>
  <c r="F224" i="21"/>
  <c r="E224" i="21"/>
  <c r="E19" i="21"/>
  <c r="D19" i="21"/>
  <c r="D224" i="21"/>
  <c r="C19" i="21"/>
  <c r="C224" i="21"/>
  <c r="B19" i="21"/>
  <c r="B224" i="21"/>
  <c r="I13" i="4"/>
  <c r="I15" i="4" s="1"/>
  <c r="AD20" i="21" l="1"/>
  <c r="AD21" i="21" s="1"/>
  <c r="AP20" i="21"/>
  <c r="AP225" i="21"/>
  <c r="AO225" i="21"/>
  <c r="AO20" i="21"/>
  <c r="AN20" i="21"/>
  <c r="AN225" i="21"/>
  <c r="AI225" i="21"/>
  <c r="AI20" i="21"/>
  <c r="AL20" i="21"/>
  <c r="AL225" i="21"/>
  <c r="AM225" i="21"/>
  <c r="AM20" i="21"/>
  <c r="AK20" i="21"/>
  <c r="AK225" i="21"/>
  <c r="AJ225" i="21"/>
  <c r="AJ20" i="21"/>
  <c r="AH225" i="21"/>
  <c r="AH20" i="21"/>
  <c r="AF225" i="21"/>
  <c r="AF20" i="21"/>
  <c r="AG20" i="21"/>
  <c r="AG225" i="21"/>
  <c r="AE226" i="21"/>
  <c r="AE21" i="21"/>
  <c r="AC20" i="21"/>
  <c r="AC225" i="21"/>
  <c r="AB225" i="21"/>
  <c r="AB20" i="21"/>
  <c r="AA20" i="21"/>
  <c r="AA225" i="21"/>
  <c r="Z20" i="21"/>
  <c r="Z225" i="21"/>
  <c r="Y20" i="21"/>
  <c r="Y225" i="21"/>
  <c r="X20" i="21"/>
  <c r="X225" i="21"/>
  <c r="W225" i="21"/>
  <c r="W20" i="21"/>
  <c r="V20" i="21"/>
  <c r="V225" i="21"/>
  <c r="U20" i="21"/>
  <c r="U225" i="21"/>
  <c r="T20" i="21"/>
  <c r="T225" i="21"/>
  <c r="S20" i="21"/>
  <c r="S225" i="21"/>
  <c r="R20" i="21"/>
  <c r="R225" i="21"/>
  <c r="O225" i="21"/>
  <c r="O20" i="21"/>
  <c r="Q20" i="21"/>
  <c r="Q225" i="21"/>
  <c r="P225" i="21"/>
  <c r="P20" i="21"/>
  <c r="N20" i="21"/>
  <c r="N225" i="21"/>
  <c r="M225" i="21"/>
  <c r="M20" i="21"/>
  <c r="L20" i="21"/>
  <c r="L225" i="21"/>
  <c r="K20" i="21"/>
  <c r="K225" i="21"/>
  <c r="J20" i="21"/>
  <c r="J225" i="21"/>
  <c r="I20" i="21"/>
  <c r="I225" i="21"/>
  <c r="H225" i="21"/>
  <c r="H20" i="21"/>
  <c r="G20" i="21"/>
  <c r="G225" i="21"/>
  <c r="F20" i="21"/>
  <c r="F225" i="21"/>
  <c r="E225" i="21"/>
  <c r="E20" i="21"/>
  <c r="D225" i="21"/>
  <c r="D20" i="21"/>
  <c r="C225" i="21"/>
  <c r="C20" i="21"/>
  <c r="B225" i="21"/>
  <c r="B20" i="21"/>
  <c r="AD226" i="21" l="1"/>
  <c r="AP21" i="21"/>
  <c r="AP226" i="21"/>
  <c r="AO21" i="21"/>
  <c r="AO226" i="21"/>
  <c r="AN21" i="21"/>
  <c r="AN226" i="21"/>
  <c r="AJ21" i="21"/>
  <c r="AJ226" i="21"/>
  <c r="AM226" i="21"/>
  <c r="AM21" i="21"/>
  <c r="AL21" i="21"/>
  <c r="AL226" i="21"/>
  <c r="AI226" i="21"/>
  <c r="AI21" i="21"/>
  <c r="AK226" i="21"/>
  <c r="AK21" i="21"/>
  <c r="AH226" i="21"/>
  <c r="AH21" i="21"/>
  <c r="AG226" i="21"/>
  <c r="AG21" i="21"/>
  <c r="AD22" i="21"/>
  <c r="AD227" i="21"/>
  <c r="AF226" i="21"/>
  <c r="AF21" i="21"/>
  <c r="AE227" i="21"/>
  <c r="AE22" i="21"/>
  <c r="AC21" i="21"/>
  <c r="AC226" i="21"/>
  <c r="AB21" i="21"/>
  <c r="AB226" i="21"/>
  <c r="AA21" i="21"/>
  <c r="AA226" i="21"/>
  <c r="Z21" i="21"/>
  <c r="Z226" i="21"/>
  <c r="Y21" i="21"/>
  <c r="Y226" i="21"/>
  <c r="X21" i="21"/>
  <c r="X226" i="21"/>
  <c r="W21" i="21"/>
  <c r="W226" i="21"/>
  <c r="V21" i="21"/>
  <c r="V226" i="21"/>
  <c r="U21" i="21"/>
  <c r="U226" i="21"/>
  <c r="T21" i="21"/>
  <c r="T226" i="21"/>
  <c r="S21" i="21"/>
  <c r="S226" i="21"/>
  <c r="R21" i="21"/>
  <c r="R226" i="21"/>
  <c r="P226" i="21"/>
  <c r="P21" i="21"/>
  <c r="Q226" i="21"/>
  <c r="Q21" i="21"/>
  <c r="O21" i="21"/>
  <c r="O226" i="21"/>
  <c r="N21" i="21"/>
  <c r="N226" i="21"/>
  <c r="M21" i="21"/>
  <c r="M226" i="21"/>
  <c r="L21" i="21"/>
  <c r="L226" i="21"/>
  <c r="K21" i="21"/>
  <c r="K226" i="21"/>
  <c r="J21" i="21"/>
  <c r="J226" i="21"/>
  <c r="I21" i="21"/>
  <c r="I226" i="21"/>
  <c r="H226" i="21"/>
  <c r="H21" i="21"/>
  <c r="G21" i="21"/>
  <c r="G226" i="21"/>
  <c r="F21" i="21"/>
  <c r="F226" i="21"/>
  <c r="E226" i="21"/>
  <c r="E21" i="21"/>
  <c r="D226" i="21"/>
  <c r="D21" i="21"/>
  <c r="C226" i="21"/>
  <c r="C21" i="21"/>
  <c r="B226" i="21"/>
  <c r="B21" i="21"/>
  <c r="AP227" i="21" l="1"/>
  <c r="AP22" i="21"/>
  <c r="AO227" i="21"/>
  <c r="AO22" i="21"/>
  <c r="AN227" i="21"/>
  <c r="AN22" i="21"/>
  <c r="AI227" i="21"/>
  <c r="AI22" i="21"/>
  <c r="AM22" i="21"/>
  <c r="AM227" i="21"/>
  <c r="AK22" i="21"/>
  <c r="AK227" i="21"/>
  <c r="AL227" i="21"/>
  <c r="AL22" i="21"/>
  <c r="AH227" i="21"/>
  <c r="AH22" i="21"/>
  <c r="AJ227" i="21"/>
  <c r="AJ22" i="21"/>
  <c r="AG227" i="21"/>
  <c r="AG22" i="21"/>
  <c r="AE228" i="21"/>
  <c r="AE23" i="21"/>
  <c r="AF22" i="21"/>
  <c r="AF227" i="21"/>
  <c r="AD23" i="21"/>
  <c r="AD228" i="21"/>
  <c r="AC22" i="21"/>
  <c r="AC227" i="21"/>
  <c r="AB227" i="21"/>
  <c r="AB22" i="21"/>
  <c r="AA227" i="21"/>
  <c r="AA22" i="21"/>
  <c r="Z227" i="21"/>
  <c r="Z22" i="21"/>
  <c r="Y227" i="21"/>
  <c r="Y22" i="21"/>
  <c r="X227" i="21"/>
  <c r="X22" i="21"/>
  <c r="W227" i="21"/>
  <c r="W22" i="21"/>
  <c r="V227" i="21"/>
  <c r="V22" i="21"/>
  <c r="U227" i="21"/>
  <c r="U22" i="21"/>
  <c r="T227" i="21"/>
  <c r="T22" i="21"/>
  <c r="S22" i="21"/>
  <c r="S227" i="21"/>
  <c r="R227" i="21"/>
  <c r="R22" i="21"/>
  <c r="Q22" i="21"/>
  <c r="Q227" i="21"/>
  <c r="P227" i="21"/>
  <c r="P22" i="21"/>
  <c r="O22" i="21"/>
  <c r="O227" i="21"/>
  <c r="N227" i="21"/>
  <c r="N22" i="21"/>
  <c r="M22" i="21"/>
  <c r="M227" i="21"/>
  <c r="L22" i="21"/>
  <c r="L227" i="21"/>
  <c r="K227" i="21"/>
  <c r="K22" i="21"/>
  <c r="J227" i="21"/>
  <c r="J22" i="21"/>
  <c r="I22" i="21"/>
  <c r="I227" i="21"/>
  <c r="H22" i="21"/>
  <c r="H227" i="21"/>
  <c r="G22" i="21"/>
  <c r="G227" i="21"/>
  <c r="F227" i="21"/>
  <c r="F22" i="21"/>
  <c r="E227" i="21"/>
  <c r="E22" i="21"/>
  <c r="D227" i="21"/>
  <c r="D22" i="21"/>
  <c r="C22" i="21"/>
  <c r="C227" i="21"/>
  <c r="B22" i="21"/>
  <c r="B227" i="21"/>
  <c r="AP228" i="21" l="1"/>
  <c r="AP23" i="21"/>
  <c r="AO228" i="21"/>
  <c r="AO23" i="21"/>
  <c r="AN228" i="21"/>
  <c r="AN23" i="21"/>
  <c r="AM228" i="21"/>
  <c r="AM23" i="21"/>
  <c r="AH23" i="21"/>
  <c r="AH228" i="21"/>
  <c r="AJ228" i="21"/>
  <c r="AJ23" i="21"/>
  <c r="AI23" i="21"/>
  <c r="AI228" i="21"/>
  <c r="AL228" i="21"/>
  <c r="AL23" i="21"/>
  <c r="AK23" i="21"/>
  <c r="AK228" i="21"/>
  <c r="AF23" i="21"/>
  <c r="AF228" i="21"/>
  <c r="AG228" i="21"/>
  <c r="AG23" i="21"/>
  <c r="AD229" i="21"/>
  <c r="AD24" i="21"/>
  <c r="AE229" i="21"/>
  <c r="AE24" i="21"/>
  <c r="AC228" i="21"/>
  <c r="AC23" i="21"/>
  <c r="AB23" i="21"/>
  <c r="AB228" i="21"/>
  <c r="AA228" i="21"/>
  <c r="AA23" i="21"/>
  <c r="Z228" i="21"/>
  <c r="Z23" i="21"/>
  <c r="Y228" i="21"/>
  <c r="Y23" i="21"/>
  <c r="X23" i="21"/>
  <c r="X228" i="21"/>
  <c r="W228" i="21"/>
  <c r="W23" i="21"/>
  <c r="V228" i="21"/>
  <c r="V23" i="21"/>
  <c r="U228" i="21"/>
  <c r="U23" i="21"/>
  <c r="T228" i="21"/>
  <c r="T23" i="21"/>
  <c r="S228" i="21"/>
  <c r="S23" i="21"/>
  <c r="R228" i="21"/>
  <c r="R23" i="21"/>
  <c r="O228" i="21"/>
  <c r="O23" i="21"/>
  <c r="P228" i="21"/>
  <c r="P23" i="21"/>
  <c r="Q23" i="21"/>
  <c r="Q228" i="21"/>
  <c r="N228" i="21"/>
  <c r="N23" i="21"/>
  <c r="M228" i="21"/>
  <c r="M23" i="21"/>
  <c r="L228" i="21"/>
  <c r="L23" i="21"/>
  <c r="K228" i="21"/>
  <c r="K23" i="21"/>
  <c r="J228" i="21"/>
  <c r="J23" i="21"/>
  <c r="I228" i="21"/>
  <c r="I23" i="21"/>
  <c r="H23" i="21"/>
  <c r="H228" i="21"/>
  <c r="G228" i="21"/>
  <c r="G23" i="21"/>
  <c r="F228" i="21"/>
  <c r="F23" i="21"/>
  <c r="E228" i="21"/>
  <c r="E23" i="21"/>
  <c r="D228" i="21"/>
  <c r="D23" i="21"/>
  <c r="C228" i="21"/>
  <c r="C23" i="21"/>
  <c r="B228" i="21"/>
  <c r="B23" i="21"/>
  <c r="AP24" i="21" l="1"/>
  <c r="AP229" i="21"/>
  <c r="AO229" i="21"/>
  <c r="AO24" i="21"/>
  <c r="AN229" i="21"/>
  <c r="AN24" i="21"/>
  <c r="AJ24" i="21"/>
  <c r="AJ229" i="21"/>
  <c r="AL229" i="21"/>
  <c r="AL24" i="21"/>
  <c r="AM229" i="21"/>
  <c r="AM24" i="21"/>
  <c r="AK24" i="21"/>
  <c r="AK229" i="21"/>
  <c r="AI229" i="21"/>
  <c r="AI24" i="21"/>
  <c r="AH24" i="21"/>
  <c r="AH229" i="21"/>
  <c r="AG24" i="21"/>
  <c r="AG229" i="21"/>
  <c r="AE25" i="21"/>
  <c r="AE230" i="21"/>
  <c r="AD230" i="21"/>
  <c r="AD25" i="21"/>
  <c r="AF24" i="21"/>
  <c r="AF229" i="21"/>
  <c r="AC24" i="21"/>
  <c r="AC229" i="21"/>
  <c r="AB24" i="21"/>
  <c r="AB229" i="21"/>
  <c r="AA229" i="21"/>
  <c r="AA24" i="21"/>
  <c r="Z229" i="21"/>
  <c r="Z24" i="21"/>
  <c r="Y229" i="21"/>
  <c r="Y24" i="21"/>
  <c r="X229" i="21"/>
  <c r="X24" i="21"/>
  <c r="W24" i="21"/>
  <c r="W229" i="21"/>
  <c r="V24" i="21"/>
  <c r="V229" i="21"/>
  <c r="U229" i="21"/>
  <c r="U24" i="21"/>
  <c r="T24" i="21"/>
  <c r="T229" i="21"/>
  <c r="S229" i="21"/>
  <c r="S24" i="21"/>
  <c r="R229" i="21"/>
  <c r="R24" i="21"/>
  <c r="Q24" i="21"/>
  <c r="Q229" i="21"/>
  <c r="O229" i="21"/>
  <c r="O24" i="21"/>
  <c r="P229" i="21"/>
  <c r="P24" i="21"/>
  <c r="N229" i="21"/>
  <c r="N24" i="21"/>
  <c r="M229" i="21"/>
  <c r="M24" i="21"/>
  <c r="L229" i="21"/>
  <c r="L24" i="21"/>
  <c r="K229" i="21"/>
  <c r="K24" i="21"/>
  <c r="J229" i="21"/>
  <c r="J24" i="21"/>
  <c r="I229" i="21"/>
  <c r="I24" i="21"/>
  <c r="H229" i="21"/>
  <c r="H24" i="21"/>
  <c r="G229" i="21"/>
  <c r="G24" i="21"/>
  <c r="F229" i="21"/>
  <c r="F24" i="21"/>
  <c r="E229" i="21"/>
  <c r="E24" i="21"/>
  <c r="D24" i="21"/>
  <c r="D229" i="21"/>
  <c r="C229" i="21"/>
  <c r="C24" i="21"/>
  <c r="B229" i="21"/>
  <c r="B24" i="21"/>
  <c r="AP230" i="21" l="1"/>
  <c r="AP25" i="21"/>
  <c r="AO230" i="21"/>
  <c r="AO25" i="21"/>
  <c r="AN230" i="21"/>
  <c r="AN25" i="21"/>
  <c r="AM230" i="21"/>
  <c r="AM25" i="21"/>
  <c r="AL25" i="21"/>
  <c r="AL230" i="21"/>
  <c r="AH230" i="21"/>
  <c r="AH25" i="21"/>
  <c r="AI25" i="21"/>
  <c r="AI230" i="21"/>
  <c r="AK25" i="21"/>
  <c r="AK230" i="21"/>
  <c r="AJ25" i="21"/>
  <c r="AJ230" i="21"/>
  <c r="AE26" i="21"/>
  <c r="AE231" i="21"/>
  <c r="AF25" i="21"/>
  <c r="AF230" i="21"/>
  <c r="AD231" i="21"/>
  <c r="AD26" i="21"/>
  <c r="AG25" i="21"/>
  <c r="AG230" i="21"/>
  <c r="AC25" i="21"/>
  <c r="AC230" i="21"/>
  <c r="AB230" i="21"/>
  <c r="AB25" i="21"/>
  <c r="AA230" i="21"/>
  <c r="AA25" i="21"/>
  <c r="Z25" i="21"/>
  <c r="Z230" i="21"/>
  <c r="Y230" i="21"/>
  <c r="Y25" i="21"/>
  <c r="X230" i="21"/>
  <c r="X25" i="21"/>
  <c r="W25" i="21"/>
  <c r="W230" i="21"/>
  <c r="V25" i="21"/>
  <c r="V230" i="21"/>
  <c r="U230" i="21"/>
  <c r="U25" i="21"/>
  <c r="T25" i="21"/>
  <c r="T230" i="21"/>
  <c r="S230" i="21"/>
  <c r="S25" i="21"/>
  <c r="R230" i="21"/>
  <c r="R25" i="21"/>
  <c r="P230" i="21"/>
  <c r="P25" i="21"/>
  <c r="O25" i="21"/>
  <c r="O230" i="21"/>
  <c r="Q25" i="21"/>
  <c r="Q230" i="21"/>
  <c r="N230" i="21"/>
  <c r="N25" i="21"/>
  <c r="M230" i="21"/>
  <c r="M25" i="21"/>
  <c r="L230" i="21"/>
  <c r="L25" i="21"/>
  <c r="K25" i="21"/>
  <c r="K230" i="21"/>
  <c r="J230" i="21"/>
  <c r="J25" i="21"/>
  <c r="I230" i="21"/>
  <c r="I25" i="21"/>
  <c r="H230" i="21"/>
  <c r="H25" i="21"/>
  <c r="G230" i="21"/>
  <c r="G25" i="21"/>
  <c r="F230" i="21"/>
  <c r="F25" i="21"/>
  <c r="E230" i="21"/>
  <c r="E25" i="21"/>
  <c r="D230" i="21"/>
  <c r="D25" i="21"/>
  <c r="C230" i="21"/>
  <c r="C25" i="21"/>
  <c r="B230" i="21"/>
  <c r="B25" i="21"/>
  <c r="AP231" i="21" l="1"/>
  <c r="AP26" i="21"/>
  <c r="AO231" i="21"/>
  <c r="AO26" i="21"/>
  <c r="AN26" i="21"/>
  <c r="AN231" i="21"/>
  <c r="AK231" i="21"/>
  <c r="AK26" i="21"/>
  <c r="AI231" i="21"/>
  <c r="AI26" i="21"/>
  <c r="AH231" i="21"/>
  <c r="AH26" i="21"/>
  <c r="AM231" i="21"/>
  <c r="AM26" i="21"/>
  <c r="AJ26" i="21"/>
  <c r="AJ231" i="21"/>
  <c r="AL26" i="21"/>
  <c r="AL231" i="21"/>
  <c r="AD27" i="21"/>
  <c r="AD232" i="21"/>
  <c r="AF231" i="21"/>
  <c r="AF26" i="21"/>
  <c r="AG231" i="21"/>
  <c r="AG26" i="21"/>
  <c r="AE27" i="21"/>
  <c r="AE232" i="21"/>
  <c r="AC231" i="21"/>
  <c r="AC26" i="21"/>
  <c r="AB231" i="21"/>
  <c r="AB26" i="21"/>
  <c r="AA26" i="21"/>
  <c r="AA231" i="21"/>
  <c r="Z26" i="21"/>
  <c r="Z231" i="21"/>
  <c r="Y26" i="21"/>
  <c r="Y231" i="21"/>
  <c r="X231" i="21"/>
  <c r="X26" i="21"/>
  <c r="W26" i="21"/>
  <c r="W231" i="21"/>
  <c r="V26" i="21"/>
  <c r="V231" i="21"/>
  <c r="U26" i="21"/>
  <c r="U231" i="21"/>
  <c r="T231" i="21"/>
  <c r="T26" i="21"/>
  <c r="S231" i="21"/>
  <c r="S26" i="21"/>
  <c r="R26" i="21"/>
  <c r="R231" i="21"/>
  <c r="P231" i="21"/>
  <c r="P26" i="21"/>
  <c r="Q231" i="21"/>
  <c r="Q26" i="21"/>
  <c r="O26" i="21"/>
  <c r="O231" i="21"/>
  <c r="N231" i="21"/>
  <c r="N26" i="21"/>
  <c r="M26" i="21"/>
  <c r="M231" i="21"/>
  <c r="L231" i="21"/>
  <c r="L26" i="21"/>
  <c r="K26" i="21"/>
  <c r="K231" i="21"/>
  <c r="J231" i="21"/>
  <c r="J26" i="21"/>
  <c r="I231" i="21"/>
  <c r="I26" i="21"/>
  <c r="H231" i="21"/>
  <c r="H26" i="21"/>
  <c r="G231" i="21"/>
  <c r="G26" i="21"/>
  <c r="F231" i="21"/>
  <c r="F26" i="21"/>
  <c r="E231" i="21"/>
  <c r="E26" i="21"/>
  <c r="D231" i="21"/>
  <c r="D26" i="21"/>
  <c r="C231" i="21"/>
  <c r="C26" i="21"/>
  <c r="B26" i="21"/>
  <c r="B231" i="21"/>
  <c r="AP232" i="21" l="1"/>
  <c r="AP27" i="21"/>
  <c r="AO232" i="21"/>
  <c r="AO27" i="21"/>
  <c r="AN232" i="21"/>
  <c r="AN27" i="21"/>
  <c r="AM232" i="21"/>
  <c r="AM27" i="21"/>
  <c r="AH27" i="21"/>
  <c r="AH232" i="21"/>
  <c r="AI27" i="21"/>
  <c r="AI232" i="21"/>
  <c r="AL232" i="21"/>
  <c r="AL27" i="21"/>
  <c r="AK232" i="21"/>
  <c r="AK27" i="21"/>
  <c r="AJ27" i="21"/>
  <c r="AJ232" i="21"/>
  <c r="AE28" i="21"/>
  <c r="AE233" i="21"/>
  <c r="AF232" i="21"/>
  <c r="AF27" i="21"/>
  <c r="AG232" i="21"/>
  <c r="AG27" i="21"/>
  <c r="AD233" i="21"/>
  <c r="AD28" i="21"/>
  <c r="AC232" i="21"/>
  <c r="AC27" i="21"/>
  <c r="AB232" i="21"/>
  <c r="AB27" i="21"/>
  <c r="AA232" i="21"/>
  <c r="AA27" i="21"/>
  <c r="Z232" i="21"/>
  <c r="Z27" i="21"/>
  <c r="Y232" i="21"/>
  <c r="Y27" i="21"/>
  <c r="X232" i="21"/>
  <c r="X27" i="21"/>
  <c r="W232" i="21"/>
  <c r="W27" i="21"/>
  <c r="V232" i="21"/>
  <c r="V27" i="21"/>
  <c r="U232" i="21"/>
  <c r="U27" i="21"/>
  <c r="T232" i="21"/>
  <c r="T27" i="21"/>
  <c r="S232" i="21"/>
  <c r="S27" i="21"/>
  <c r="R232" i="21"/>
  <c r="R27" i="21"/>
  <c r="O232" i="21"/>
  <c r="O27" i="21"/>
  <c r="Q27" i="21"/>
  <c r="Q232" i="21"/>
  <c r="P27" i="21"/>
  <c r="P232" i="21"/>
  <c r="N232" i="21"/>
  <c r="N27" i="21"/>
  <c r="M232" i="21"/>
  <c r="M27" i="21"/>
  <c r="L232" i="21"/>
  <c r="L27" i="21"/>
  <c r="K232" i="21"/>
  <c r="K27" i="21"/>
  <c r="J232" i="21"/>
  <c r="J27" i="21"/>
  <c r="I232" i="21"/>
  <c r="I27" i="21"/>
  <c r="H27" i="21"/>
  <c r="H232" i="21"/>
  <c r="G232" i="21"/>
  <c r="G27" i="21"/>
  <c r="F232" i="21"/>
  <c r="F27" i="21"/>
  <c r="E27" i="21"/>
  <c r="E232" i="21"/>
  <c r="D232" i="21"/>
  <c r="D27" i="21"/>
  <c r="C232" i="21"/>
  <c r="C27" i="21"/>
  <c r="B232" i="21"/>
  <c r="B27" i="21"/>
  <c r="AP233" i="21" l="1"/>
  <c r="AP28" i="21"/>
  <c r="AO28" i="21"/>
  <c r="AO233" i="21"/>
  <c r="AN233" i="21"/>
  <c r="AN28" i="21"/>
  <c r="AJ233" i="21"/>
  <c r="AJ28" i="21"/>
  <c r="AK233" i="21"/>
  <c r="AK28" i="21"/>
  <c r="AI233" i="21"/>
  <c r="AI28" i="21"/>
  <c r="AH28" i="21"/>
  <c r="AH233" i="21"/>
  <c r="AM28" i="21"/>
  <c r="AM233" i="21"/>
  <c r="AL233" i="21"/>
  <c r="AL28" i="21"/>
  <c r="AD234" i="21"/>
  <c r="AD29" i="21"/>
  <c r="AG233" i="21"/>
  <c r="AG28" i="21"/>
  <c r="AF28" i="21"/>
  <c r="AF233" i="21"/>
  <c r="AE234" i="21"/>
  <c r="AE29" i="21"/>
  <c r="AC233" i="21"/>
  <c r="AC28" i="21"/>
  <c r="AB28" i="21"/>
  <c r="AB233" i="21"/>
  <c r="AA233" i="21"/>
  <c r="AA28" i="21"/>
  <c r="Z233" i="21"/>
  <c r="Z28" i="21"/>
  <c r="Y233" i="21"/>
  <c r="Y28" i="21"/>
  <c r="X233" i="21"/>
  <c r="X28" i="21"/>
  <c r="W28" i="21"/>
  <c r="W233" i="21"/>
  <c r="V233" i="21"/>
  <c r="V28" i="21"/>
  <c r="U233" i="21"/>
  <c r="U28" i="21"/>
  <c r="T233" i="21"/>
  <c r="T28" i="21"/>
  <c r="S233" i="21"/>
  <c r="S28" i="21"/>
  <c r="R233" i="21"/>
  <c r="R28" i="21"/>
  <c r="P28" i="21"/>
  <c r="P233" i="21"/>
  <c r="O28" i="21"/>
  <c r="O233" i="21"/>
  <c r="Q233" i="21"/>
  <c r="Q28" i="21"/>
  <c r="N233" i="21"/>
  <c r="N28" i="21"/>
  <c r="M233" i="21"/>
  <c r="M28" i="21"/>
  <c r="L233" i="21"/>
  <c r="L28" i="21"/>
  <c r="K233" i="21"/>
  <c r="K28" i="21"/>
  <c r="J233" i="21"/>
  <c r="J28" i="21"/>
  <c r="I233" i="21"/>
  <c r="I28" i="21"/>
  <c r="H28" i="21"/>
  <c r="H233" i="21"/>
  <c r="G233" i="21"/>
  <c r="G28" i="21"/>
  <c r="F233" i="21"/>
  <c r="F28" i="21"/>
  <c r="E28" i="21"/>
  <c r="E233" i="21"/>
  <c r="D28" i="21"/>
  <c r="D233" i="21"/>
  <c r="C233" i="21"/>
  <c r="C28" i="21"/>
  <c r="B233" i="21"/>
  <c r="B28" i="21"/>
  <c r="AP234" i="21" l="1"/>
  <c r="AP29" i="21"/>
  <c r="AO29" i="21"/>
  <c r="AO234" i="21"/>
  <c r="AN29" i="21"/>
  <c r="AN234" i="21"/>
  <c r="AH234" i="21"/>
  <c r="AH29" i="21"/>
  <c r="AI29" i="21"/>
  <c r="AI234" i="21"/>
  <c r="AK234" i="21"/>
  <c r="AK29" i="21"/>
  <c r="AJ29" i="21"/>
  <c r="AJ234" i="21"/>
  <c r="AL234" i="21"/>
  <c r="AL29" i="21"/>
  <c r="AM234" i="21"/>
  <c r="AM29" i="21"/>
  <c r="AG29" i="21"/>
  <c r="AG234" i="21"/>
  <c r="AD235" i="21"/>
  <c r="AD30" i="21"/>
  <c r="AE235" i="21"/>
  <c r="AE30" i="21"/>
  <c r="AF234" i="21"/>
  <c r="AF29" i="21"/>
  <c r="AC234" i="21"/>
  <c r="AC29" i="21"/>
  <c r="AB234" i="21"/>
  <c r="AB29" i="21"/>
  <c r="AA29" i="21"/>
  <c r="AA234" i="21"/>
  <c r="Z234" i="21"/>
  <c r="Z29" i="21"/>
  <c r="Y234" i="21"/>
  <c r="Y29" i="21"/>
  <c r="X29" i="21"/>
  <c r="X234" i="21"/>
  <c r="W29" i="21"/>
  <c r="W234" i="21"/>
  <c r="V29" i="21"/>
  <c r="V234" i="21"/>
  <c r="U234" i="21"/>
  <c r="U29" i="21"/>
  <c r="T234" i="21"/>
  <c r="T29" i="21"/>
  <c r="S234" i="21"/>
  <c r="S29" i="21"/>
  <c r="R234" i="21"/>
  <c r="R29" i="21"/>
  <c r="Q234" i="21"/>
  <c r="Q29" i="21"/>
  <c r="O234" i="21"/>
  <c r="O29" i="21"/>
  <c r="P29" i="21"/>
  <c r="P234" i="21"/>
  <c r="N234" i="21"/>
  <c r="N29" i="21"/>
  <c r="M234" i="21"/>
  <c r="M29" i="21"/>
  <c r="L234" i="21"/>
  <c r="L29" i="21"/>
  <c r="K29" i="21"/>
  <c r="K234" i="21"/>
  <c r="J234" i="21"/>
  <c r="J29" i="21"/>
  <c r="I234" i="21"/>
  <c r="I29" i="21"/>
  <c r="H234" i="21"/>
  <c r="H29" i="21"/>
  <c r="G234" i="21"/>
  <c r="G29" i="21"/>
  <c r="F234" i="21"/>
  <c r="F29" i="21"/>
  <c r="E29" i="21"/>
  <c r="E234" i="21"/>
  <c r="D234" i="21"/>
  <c r="D29" i="21"/>
  <c r="C234" i="21"/>
  <c r="C29" i="21"/>
  <c r="B234" i="21"/>
  <c r="B29" i="21"/>
  <c r="AP235" i="21" l="1"/>
  <c r="AP30" i="21"/>
  <c r="AO235" i="21"/>
  <c r="AO30" i="21"/>
  <c r="AN235" i="21"/>
  <c r="AN30" i="21"/>
  <c r="AL30" i="21"/>
  <c r="AL235" i="21"/>
  <c r="AK235" i="21"/>
  <c r="AK30" i="21"/>
  <c r="AM235" i="21"/>
  <c r="AM30" i="21"/>
  <c r="AJ235" i="21"/>
  <c r="AJ30" i="21"/>
  <c r="AH235" i="21"/>
  <c r="AH30" i="21"/>
  <c r="AI235" i="21"/>
  <c r="AI30" i="21"/>
  <c r="AF235" i="21"/>
  <c r="AF30" i="21"/>
  <c r="AE31" i="21"/>
  <c r="AE236" i="21"/>
  <c r="AD236" i="21"/>
  <c r="AD31" i="21"/>
  <c r="AG30" i="21"/>
  <c r="AG235" i="21"/>
  <c r="AC235" i="21"/>
  <c r="AC30" i="21"/>
  <c r="AB235" i="21"/>
  <c r="AB30" i="21"/>
  <c r="AA235" i="21"/>
  <c r="AA30" i="21"/>
  <c r="Z235" i="21"/>
  <c r="Z30" i="21"/>
  <c r="Y235" i="21"/>
  <c r="Y30" i="21"/>
  <c r="X235" i="21"/>
  <c r="X30" i="21"/>
  <c r="W235" i="21"/>
  <c r="W30" i="21"/>
  <c r="V235" i="21"/>
  <c r="V30" i="21"/>
  <c r="U235" i="21"/>
  <c r="U30" i="21"/>
  <c r="T235" i="21"/>
  <c r="T30" i="21"/>
  <c r="S235" i="21"/>
  <c r="S30" i="21"/>
  <c r="R235" i="21"/>
  <c r="R30" i="21"/>
  <c r="P235" i="21"/>
  <c r="P30" i="21"/>
  <c r="O235" i="21"/>
  <c r="O30" i="21"/>
  <c r="Q235" i="21"/>
  <c r="Q30" i="21"/>
  <c r="N235" i="21"/>
  <c r="N30" i="21"/>
  <c r="M235" i="21"/>
  <c r="M30" i="21"/>
  <c r="L235" i="21"/>
  <c r="L30" i="21"/>
  <c r="K235" i="21"/>
  <c r="K30" i="21"/>
  <c r="J30" i="21"/>
  <c r="J235" i="21"/>
  <c r="I235" i="21"/>
  <c r="I30" i="21"/>
  <c r="H235" i="21"/>
  <c r="H30" i="21"/>
  <c r="G235" i="21"/>
  <c r="G30" i="21"/>
  <c r="F235" i="21"/>
  <c r="F30" i="21"/>
  <c r="E235" i="21"/>
  <c r="E30" i="21"/>
  <c r="D235" i="21"/>
  <c r="D30" i="21"/>
  <c r="C235" i="21"/>
  <c r="C30" i="21"/>
  <c r="B235" i="21"/>
  <c r="B30" i="21"/>
  <c r="AP236" i="21" l="1"/>
  <c r="AP31" i="21"/>
  <c r="AO236" i="21"/>
  <c r="AO31" i="21"/>
  <c r="AN236" i="21"/>
  <c r="AN31" i="21"/>
  <c r="AI236" i="21"/>
  <c r="AI31" i="21"/>
  <c r="AJ236" i="21"/>
  <c r="AJ31" i="21"/>
  <c r="AK236" i="21"/>
  <c r="AK31" i="21"/>
  <c r="AM236" i="21"/>
  <c r="AM31" i="21"/>
  <c r="AH31" i="21"/>
  <c r="AH236" i="21"/>
  <c r="AL31" i="21"/>
  <c r="AL236" i="21"/>
  <c r="AE32" i="21"/>
  <c r="AE237" i="21"/>
  <c r="AF31" i="21"/>
  <c r="AF236" i="21"/>
  <c r="AG236" i="21"/>
  <c r="AG31" i="21"/>
  <c r="AD237" i="21"/>
  <c r="AD32" i="21"/>
  <c r="AC31" i="21"/>
  <c r="AC236" i="21"/>
  <c r="AB31" i="21"/>
  <c r="AB236" i="21"/>
  <c r="AA236" i="21"/>
  <c r="AA31" i="21"/>
  <c r="Z31" i="21"/>
  <c r="Z236" i="21"/>
  <c r="Y31" i="21"/>
  <c r="Y236" i="21"/>
  <c r="X31" i="21"/>
  <c r="X236" i="21"/>
  <c r="W31" i="21"/>
  <c r="W236" i="21"/>
  <c r="V236" i="21"/>
  <c r="V31" i="21"/>
  <c r="U31" i="21"/>
  <c r="U236" i="21"/>
  <c r="T31" i="21"/>
  <c r="T236" i="21"/>
  <c r="S31" i="21"/>
  <c r="S236" i="21"/>
  <c r="R31" i="21"/>
  <c r="R236" i="21"/>
  <c r="O236" i="21"/>
  <c r="O31" i="21"/>
  <c r="P31" i="21"/>
  <c r="P236" i="21"/>
  <c r="Q236" i="21"/>
  <c r="Q31" i="21"/>
  <c r="N31" i="21"/>
  <c r="N236" i="21"/>
  <c r="M31" i="21"/>
  <c r="M236" i="21"/>
  <c r="L31" i="21"/>
  <c r="L236" i="21"/>
  <c r="K236" i="21"/>
  <c r="K31" i="21"/>
  <c r="J31" i="21"/>
  <c r="J236" i="21"/>
  <c r="I31" i="21"/>
  <c r="I236" i="21"/>
  <c r="H31" i="21"/>
  <c r="H236" i="21"/>
  <c r="G31" i="21"/>
  <c r="G236" i="21"/>
  <c r="F236" i="21"/>
  <c r="F31" i="21"/>
  <c r="E236" i="21"/>
  <c r="E31" i="21"/>
  <c r="D31" i="21"/>
  <c r="D236" i="21"/>
  <c r="C31" i="21"/>
  <c r="C236" i="21"/>
  <c r="B31" i="21"/>
  <c r="B236" i="21"/>
  <c r="AP32" i="21" l="1"/>
  <c r="AP237" i="21"/>
  <c r="AO32" i="21"/>
  <c r="AO237" i="21"/>
  <c r="AN32" i="21"/>
  <c r="AN237" i="21"/>
  <c r="AL32" i="21"/>
  <c r="AL237" i="21"/>
  <c r="AH237" i="21"/>
  <c r="AH32" i="21"/>
  <c r="AJ237" i="21"/>
  <c r="AJ32" i="21"/>
  <c r="AM32" i="21"/>
  <c r="AM237" i="21"/>
  <c r="AK32" i="21"/>
  <c r="AK237" i="21"/>
  <c r="AI237" i="21"/>
  <c r="AI32" i="21"/>
  <c r="AG32" i="21"/>
  <c r="AG237" i="21"/>
  <c r="AD33" i="21"/>
  <c r="AD238" i="21"/>
  <c r="AF237" i="21"/>
  <c r="AF32" i="21"/>
  <c r="AE238" i="21"/>
  <c r="AE33" i="21"/>
  <c r="AC32" i="21"/>
  <c r="AC237" i="21"/>
  <c r="AB237" i="21"/>
  <c r="AB32" i="21"/>
  <c r="AA32" i="21"/>
  <c r="AA237" i="21"/>
  <c r="Z32" i="21"/>
  <c r="Z237" i="21"/>
  <c r="Y32" i="21"/>
  <c r="Y237" i="21"/>
  <c r="X32" i="21"/>
  <c r="X237" i="21"/>
  <c r="W32" i="21"/>
  <c r="W237" i="21"/>
  <c r="V32" i="21"/>
  <c r="V237" i="21"/>
  <c r="U32" i="21"/>
  <c r="U237" i="21"/>
  <c r="T32" i="21"/>
  <c r="T237" i="21"/>
  <c r="S32" i="21"/>
  <c r="S237" i="21"/>
  <c r="R32" i="21"/>
  <c r="R237" i="21"/>
  <c r="P237" i="21"/>
  <c r="P32" i="21"/>
  <c r="O32" i="21"/>
  <c r="O237" i="21"/>
  <c r="Q32" i="21"/>
  <c r="Q237" i="21"/>
  <c r="N32" i="21"/>
  <c r="N237" i="21"/>
  <c r="M237" i="21"/>
  <c r="M32" i="21"/>
  <c r="L32" i="21"/>
  <c r="L237" i="21"/>
  <c r="K32" i="21"/>
  <c r="K237" i="21"/>
  <c r="J32" i="21"/>
  <c r="J237" i="21"/>
  <c r="I32" i="21"/>
  <c r="I237" i="21"/>
  <c r="H237" i="21"/>
  <c r="H32" i="21"/>
  <c r="G32" i="21"/>
  <c r="G237" i="21"/>
  <c r="F32" i="21"/>
  <c r="F237" i="21"/>
  <c r="E237" i="21"/>
  <c r="E32" i="21"/>
  <c r="D237" i="21"/>
  <c r="D32" i="21"/>
  <c r="C237" i="21"/>
  <c r="C32" i="21"/>
  <c r="B237" i="21"/>
  <c r="B32" i="21"/>
  <c r="AP33" i="21" l="1"/>
  <c r="AP238" i="21"/>
  <c r="AO33" i="21"/>
  <c r="AO238" i="21"/>
  <c r="AN33" i="21"/>
  <c r="AN238" i="21"/>
  <c r="AK238" i="21"/>
  <c r="AK33" i="21"/>
  <c r="AJ33" i="21"/>
  <c r="AJ238" i="21"/>
  <c r="AH238" i="21"/>
  <c r="AH33" i="21"/>
  <c r="AM238" i="21"/>
  <c r="AM33" i="21"/>
  <c r="AI238" i="21"/>
  <c r="AI33" i="21"/>
  <c r="AL238" i="21"/>
  <c r="AL33" i="21"/>
  <c r="AE34" i="21"/>
  <c r="AE239" i="21"/>
  <c r="AF238" i="21"/>
  <c r="AF33" i="21"/>
  <c r="AD34" i="21"/>
  <c r="AD239" i="21"/>
  <c r="AG238" i="21"/>
  <c r="AG33" i="21"/>
  <c r="AC33" i="21"/>
  <c r="AC238" i="21"/>
  <c r="AB33" i="21"/>
  <c r="AB238" i="21"/>
  <c r="AA33" i="21"/>
  <c r="AA238" i="21"/>
  <c r="Z33" i="21"/>
  <c r="Z238" i="21"/>
  <c r="Y33" i="21"/>
  <c r="Y238" i="21"/>
  <c r="X33" i="21"/>
  <c r="X238" i="21"/>
  <c r="W33" i="21"/>
  <c r="W238" i="21"/>
  <c r="V33" i="21"/>
  <c r="V238" i="21"/>
  <c r="U33" i="21"/>
  <c r="U238" i="21"/>
  <c r="T33" i="21"/>
  <c r="T238" i="21"/>
  <c r="S33" i="21"/>
  <c r="S238" i="21"/>
  <c r="R33" i="21"/>
  <c r="R238" i="21"/>
  <c r="Q238" i="21"/>
  <c r="Q33" i="21"/>
  <c r="P33" i="21"/>
  <c r="P238" i="21"/>
  <c r="O33" i="21"/>
  <c r="O238" i="21"/>
  <c r="N33" i="21"/>
  <c r="N238" i="21"/>
  <c r="M33" i="21"/>
  <c r="M238" i="21"/>
  <c r="L33" i="21"/>
  <c r="L238" i="21"/>
  <c r="K33" i="21"/>
  <c r="K238" i="21"/>
  <c r="J33" i="21"/>
  <c r="J238" i="21"/>
  <c r="I33" i="21"/>
  <c r="I238" i="21"/>
  <c r="H238" i="21"/>
  <c r="H33" i="21"/>
  <c r="G33" i="21"/>
  <c r="G238" i="21"/>
  <c r="F33" i="21"/>
  <c r="F238" i="21"/>
  <c r="E238" i="21"/>
  <c r="E33" i="21"/>
  <c r="D238" i="21"/>
  <c r="D33" i="21"/>
  <c r="C33" i="21"/>
  <c r="C238" i="21"/>
  <c r="B238" i="21"/>
  <c r="B33" i="21"/>
  <c r="AP239" i="21" l="1"/>
  <c r="AP34" i="21"/>
  <c r="AO239" i="21"/>
  <c r="AO34" i="21"/>
  <c r="AN239" i="21"/>
  <c r="AN34" i="21"/>
  <c r="AM34" i="21"/>
  <c r="AM239" i="21"/>
  <c r="AL239" i="21"/>
  <c r="AL34" i="21"/>
  <c r="AK34" i="21"/>
  <c r="AK239" i="21"/>
  <c r="AI239" i="21"/>
  <c r="AI34" i="21"/>
  <c r="AH34" i="21"/>
  <c r="AH239" i="21"/>
  <c r="AJ239" i="21"/>
  <c r="AJ34" i="21"/>
  <c r="AG239" i="21"/>
  <c r="AG34" i="21"/>
  <c r="AD35" i="21"/>
  <c r="AD240" i="21"/>
  <c r="AF34" i="21"/>
  <c r="AF239" i="21"/>
  <c r="AE240" i="21"/>
  <c r="AE35" i="21"/>
  <c r="AC34" i="21"/>
  <c r="AC239" i="21"/>
  <c r="AB239" i="21"/>
  <c r="AB34" i="21"/>
  <c r="AA239" i="21"/>
  <c r="AA34" i="21"/>
  <c r="Z239" i="21"/>
  <c r="Z34" i="21"/>
  <c r="Y34" i="21"/>
  <c r="Y239" i="21"/>
  <c r="X34" i="21"/>
  <c r="X239" i="21"/>
  <c r="W239" i="21"/>
  <c r="W34" i="21"/>
  <c r="V239" i="21"/>
  <c r="V34" i="21"/>
  <c r="U239" i="21"/>
  <c r="U34" i="21"/>
  <c r="T239" i="21"/>
  <c r="T34" i="21"/>
  <c r="S34" i="21"/>
  <c r="S239" i="21"/>
  <c r="R239" i="21"/>
  <c r="R34" i="21"/>
  <c r="Q239" i="21"/>
  <c r="Q34" i="21"/>
  <c r="O239" i="21"/>
  <c r="O34" i="21"/>
  <c r="P34" i="21"/>
  <c r="P239" i="21"/>
  <c r="N34" i="21"/>
  <c r="N239" i="21"/>
  <c r="M34" i="21"/>
  <c r="M239" i="21"/>
  <c r="L34" i="21"/>
  <c r="L239" i="21"/>
  <c r="K239" i="21"/>
  <c r="K34" i="21"/>
  <c r="J239" i="21"/>
  <c r="J34" i="21"/>
  <c r="I34" i="21"/>
  <c r="I239" i="21"/>
  <c r="H34" i="21"/>
  <c r="H239" i="21"/>
  <c r="G34" i="21"/>
  <c r="G239" i="21"/>
  <c r="F34" i="21"/>
  <c r="F239" i="21"/>
  <c r="E239" i="21"/>
  <c r="E34" i="21"/>
  <c r="D34" i="21"/>
  <c r="D239" i="21"/>
  <c r="C34" i="21"/>
  <c r="C239" i="21"/>
  <c r="B34" i="21"/>
  <c r="B239" i="21"/>
  <c r="AP240" i="21" l="1"/>
  <c r="AP35" i="21"/>
  <c r="AO35" i="21"/>
  <c r="AO240" i="21"/>
  <c r="AN240" i="21"/>
  <c r="AN35" i="21"/>
  <c r="AK240" i="21"/>
  <c r="AK35" i="21"/>
  <c r="AL35" i="21"/>
  <c r="AL240" i="21"/>
  <c r="AJ240" i="21"/>
  <c r="AJ35" i="21"/>
  <c r="AH240" i="21"/>
  <c r="AH35" i="21"/>
  <c r="AI35" i="21"/>
  <c r="AI240" i="21"/>
  <c r="AM35" i="21"/>
  <c r="AM240" i="21"/>
  <c r="AE241" i="21"/>
  <c r="AE36" i="21"/>
  <c r="AD241" i="21"/>
  <c r="AD36" i="21"/>
  <c r="AG240" i="21"/>
  <c r="AG35" i="21"/>
  <c r="AF35" i="21"/>
  <c r="AF240" i="21"/>
  <c r="AC240" i="21"/>
  <c r="AC35" i="21"/>
  <c r="AB35" i="21"/>
  <c r="AB240" i="21"/>
  <c r="AA35" i="21"/>
  <c r="AA240" i="21"/>
  <c r="Z240" i="21"/>
  <c r="Z35" i="21"/>
  <c r="Y35" i="21"/>
  <c r="Y240" i="21"/>
  <c r="X35" i="21"/>
  <c r="X240" i="21"/>
  <c r="W240" i="21"/>
  <c r="W35" i="21"/>
  <c r="V35" i="21"/>
  <c r="V240" i="21"/>
  <c r="U240" i="21"/>
  <c r="U35" i="21"/>
  <c r="T35" i="21"/>
  <c r="T240" i="21"/>
  <c r="S35" i="21"/>
  <c r="S240" i="21"/>
  <c r="R240" i="21"/>
  <c r="R35" i="21"/>
  <c r="Q35" i="21"/>
  <c r="Q240" i="21"/>
  <c r="P240" i="21"/>
  <c r="P35" i="21"/>
  <c r="O240" i="21"/>
  <c r="O35" i="21"/>
  <c r="N35" i="21"/>
  <c r="N240" i="21"/>
  <c r="M35" i="21"/>
  <c r="M240" i="21"/>
  <c r="L35" i="21"/>
  <c r="L240" i="21"/>
  <c r="K240" i="21"/>
  <c r="K35" i="21"/>
  <c r="J35" i="21"/>
  <c r="J240" i="21"/>
  <c r="I35" i="21"/>
  <c r="I240" i="21"/>
  <c r="H240" i="21"/>
  <c r="H35" i="21"/>
  <c r="G35" i="21"/>
  <c r="G240" i="21"/>
  <c r="F35" i="21"/>
  <c r="F240" i="21"/>
  <c r="E35" i="21"/>
  <c r="E240" i="21"/>
  <c r="D35" i="21"/>
  <c r="D240" i="21"/>
  <c r="C35" i="21"/>
  <c r="C240" i="21"/>
  <c r="B35" i="21"/>
  <c r="B240" i="21"/>
  <c r="AP241" i="21" l="1"/>
  <c r="AP36" i="21"/>
  <c r="AO36" i="21"/>
  <c r="AO241" i="21"/>
  <c r="AN36" i="21"/>
  <c r="AN241" i="21"/>
  <c r="AJ241" i="21"/>
  <c r="AJ36" i="21"/>
  <c r="AM241" i="21"/>
  <c r="AM36" i="21"/>
  <c r="AK36" i="21"/>
  <c r="AK241" i="21"/>
  <c r="AI36" i="21"/>
  <c r="AI241" i="21"/>
  <c r="AH241" i="21"/>
  <c r="AH36" i="21"/>
  <c r="AL241" i="21"/>
  <c r="AL36" i="21"/>
  <c r="AD242" i="21"/>
  <c r="AD37" i="21"/>
  <c r="AE242" i="21"/>
  <c r="AE37" i="21"/>
  <c r="AF241" i="21"/>
  <c r="AF36" i="21"/>
  <c r="AG241" i="21"/>
  <c r="AG36" i="21"/>
  <c r="AC36" i="21"/>
  <c r="AC241" i="21"/>
  <c r="AB36" i="21"/>
  <c r="AB241" i="21"/>
  <c r="AA241" i="21"/>
  <c r="AA36" i="21"/>
  <c r="Z241" i="21"/>
  <c r="Z36" i="21"/>
  <c r="Y241" i="21"/>
  <c r="Y36" i="21"/>
  <c r="X36" i="21"/>
  <c r="X241" i="21"/>
  <c r="W36" i="21"/>
  <c r="W241" i="21"/>
  <c r="V241" i="21"/>
  <c r="V36" i="21"/>
  <c r="U36" i="21"/>
  <c r="U241" i="21"/>
  <c r="T36" i="21"/>
  <c r="T241" i="21"/>
  <c r="S36" i="21"/>
  <c r="S241" i="21"/>
  <c r="R241" i="21"/>
  <c r="R36" i="21"/>
  <c r="P241" i="21"/>
  <c r="P36" i="21"/>
  <c r="O241" i="21"/>
  <c r="O36" i="21"/>
  <c r="Q36" i="21"/>
  <c r="Q241" i="21"/>
  <c r="N36" i="21"/>
  <c r="N241" i="21"/>
  <c r="M36" i="21"/>
  <c r="M241" i="21"/>
  <c r="L241" i="21"/>
  <c r="L36" i="21"/>
  <c r="K241" i="21"/>
  <c r="K36" i="21"/>
  <c r="J36" i="21"/>
  <c r="J241" i="21"/>
  <c r="I36" i="21"/>
  <c r="I241" i="21"/>
  <c r="H241" i="21"/>
  <c r="H36" i="21"/>
  <c r="G36" i="21"/>
  <c r="G241" i="21"/>
  <c r="F241" i="21"/>
  <c r="F36" i="21"/>
  <c r="E36" i="21"/>
  <c r="E241" i="21"/>
  <c r="D36" i="21"/>
  <c r="D241" i="21"/>
  <c r="C241" i="21"/>
  <c r="C36" i="21"/>
  <c r="B241" i="21"/>
  <c r="B36" i="21"/>
  <c r="AP37" i="21" l="1"/>
  <c r="AP242" i="21"/>
  <c r="AO242" i="21"/>
  <c r="AO37" i="21"/>
  <c r="AN242" i="21"/>
  <c r="AN37" i="21"/>
  <c r="AL242" i="21"/>
  <c r="AL37" i="21"/>
  <c r="AH37" i="21"/>
  <c r="AH242" i="21"/>
  <c r="AI37" i="21"/>
  <c r="AI242" i="21"/>
  <c r="AK37" i="21"/>
  <c r="AK242" i="21"/>
  <c r="AM242" i="21"/>
  <c r="AM37" i="21"/>
  <c r="AJ37" i="21"/>
  <c r="AJ242" i="21"/>
  <c r="AF37" i="21"/>
  <c r="AF242" i="21"/>
  <c r="AE38" i="21"/>
  <c r="AE243" i="21"/>
  <c r="AD243" i="21"/>
  <c r="AD38" i="21"/>
  <c r="AG37" i="21"/>
  <c r="AG242" i="21"/>
  <c r="AC37" i="21"/>
  <c r="AC242" i="21"/>
  <c r="AB37" i="21"/>
  <c r="AB242" i="21"/>
  <c r="AA37" i="21"/>
  <c r="AA242" i="21"/>
  <c r="Z37" i="21"/>
  <c r="Z242" i="21"/>
  <c r="Y242" i="21"/>
  <c r="Y37" i="21"/>
  <c r="X37" i="21"/>
  <c r="X242" i="21"/>
  <c r="W242" i="21"/>
  <c r="W37" i="21"/>
  <c r="V37" i="21"/>
  <c r="V242" i="21"/>
  <c r="U242" i="21"/>
  <c r="U37" i="21"/>
  <c r="T242" i="21"/>
  <c r="T37" i="21"/>
  <c r="S242" i="21"/>
  <c r="S37" i="21"/>
  <c r="R242" i="21"/>
  <c r="R37" i="21"/>
  <c r="Q37" i="21"/>
  <c r="Q242" i="21"/>
  <c r="P242" i="21"/>
  <c r="P37" i="21"/>
  <c r="O242" i="21"/>
  <c r="O37" i="21"/>
  <c r="N37" i="21"/>
  <c r="N242" i="21"/>
  <c r="M37" i="21"/>
  <c r="M242" i="21"/>
  <c r="L37" i="21"/>
  <c r="L242" i="21"/>
  <c r="K37" i="21"/>
  <c r="K242" i="21"/>
  <c r="J37" i="21"/>
  <c r="J242" i="21"/>
  <c r="I242" i="21"/>
  <c r="I37" i="21"/>
  <c r="H37" i="21"/>
  <c r="H242" i="21"/>
  <c r="G242" i="21"/>
  <c r="G37" i="21"/>
  <c r="F37" i="21"/>
  <c r="F242" i="21"/>
  <c r="E242" i="21"/>
  <c r="E37" i="21"/>
  <c r="D37" i="21"/>
  <c r="D242" i="21"/>
  <c r="C37" i="21"/>
  <c r="C242" i="21"/>
  <c r="B37" i="21"/>
  <c r="B242" i="21"/>
  <c r="AP38" i="21" l="1"/>
  <c r="AP243" i="21"/>
  <c r="AO38" i="21"/>
  <c r="AO243" i="21"/>
  <c r="AN38" i="21"/>
  <c r="AN243" i="21"/>
  <c r="AJ243" i="21"/>
  <c r="AJ38" i="21"/>
  <c r="AI243" i="21"/>
  <c r="AI38" i="21"/>
  <c r="AK243" i="21"/>
  <c r="AK38" i="21"/>
  <c r="AH243" i="21"/>
  <c r="AH38" i="21"/>
  <c r="AL38" i="21"/>
  <c r="AL243" i="21"/>
  <c r="AM38" i="21"/>
  <c r="AM243" i="21"/>
  <c r="AG38" i="21"/>
  <c r="AG243" i="21"/>
  <c r="AD244" i="21"/>
  <c r="AD39" i="21"/>
  <c r="AE39" i="21"/>
  <c r="AE244" i="21"/>
  <c r="AF38" i="21"/>
  <c r="AF243" i="21"/>
  <c r="AC38" i="21"/>
  <c r="AC243" i="21"/>
  <c r="AB38" i="21"/>
  <c r="AB243" i="21"/>
  <c r="AA38" i="21"/>
  <c r="AA243" i="21"/>
  <c r="Z38" i="21"/>
  <c r="Z243" i="21"/>
  <c r="Y243" i="21"/>
  <c r="Y38" i="21"/>
  <c r="X38" i="21"/>
  <c r="X243" i="21"/>
  <c r="W243" i="21"/>
  <c r="W38" i="21"/>
  <c r="V38" i="21"/>
  <c r="V243" i="21"/>
  <c r="U243" i="21"/>
  <c r="U38" i="21"/>
  <c r="T243" i="21"/>
  <c r="T38" i="21"/>
  <c r="S38" i="21"/>
  <c r="S243" i="21"/>
  <c r="R38" i="21"/>
  <c r="R243" i="21"/>
  <c r="O38" i="21"/>
  <c r="O243" i="21"/>
  <c r="P243" i="21"/>
  <c r="P38" i="21"/>
  <c r="Q243" i="21"/>
  <c r="Q38" i="21"/>
  <c r="N243" i="21"/>
  <c r="N38" i="21"/>
  <c r="M38" i="21"/>
  <c r="M243" i="21"/>
  <c r="L38" i="21"/>
  <c r="L243" i="21"/>
  <c r="K38" i="21"/>
  <c r="K243" i="21"/>
  <c r="J38" i="21"/>
  <c r="J243" i="21"/>
  <c r="I38" i="21"/>
  <c r="I243" i="21"/>
  <c r="H38" i="21"/>
  <c r="H243" i="21"/>
  <c r="G38" i="21"/>
  <c r="G243" i="21"/>
  <c r="F243" i="21"/>
  <c r="F38" i="21"/>
  <c r="E38" i="21"/>
  <c r="E243" i="21"/>
  <c r="D38" i="21"/>
  <c r="D243" i="21"/>
  <c r="C243" i="21"/>
  <c r="C38" i="21"/>
  <c r="B243" i="21"/>
  <c r="B38" i="21"/>
  <c r="AP244" i="21" l="1"/>
  <c r="AP39" i="21"/>
  <c r="AO244" i="21"/>
  <c r="AO39" i="21"/>
  <c r="AN244" i="21"/>
  <c r="AN39" i="21"/>
  <c r="AM244" i="21"/>
  <c r="AM39" i="21"/>
  <c r="AL39" i="21"/>
  <c r="AL244" i="21"/>
  <c r="AH39" i="21"/>
  <c r="AH244" i="21"/>
  <c r="AK39" i="21"/>
  <c r="AK244" i="21"/>
  <c r="AI244" i="21"/>
  <c r="AI39" i="21"/>
  <c r="AJ244" i="21"/>
  <c r="AJ39" i="21"/>
  <c r="AF39" i="21"/>
  <c r="AF244" i="21"/>
  <c r="AE245" i="21"/>
  <c r="AE40" i="21"/>
  <c r="AD245" i="21"/>
  <c r="AD40" i="21"/>
  <c r="AG244" i="21"/>
  <c r="AG39" i="21"/>
  <c r="AC244" i="21"/>
  <c r="AC39" i="21"/>
  <c r="AB244" i="21"/>
  <c r="AB39" i="21"/>
  <c r="AA244" i="21"/>
  <c r="AA39" i="21"/>
  <c r="Z244" i="21"/>
  <c r="Z39" i="21"/>
  <c r="Y244" i="21"/>
  <c r="Y39" i="21"/>
  <c r="X244" i="21"/>
  <c r="X39" i="21"/>
  <c r="W244" i="21"/>
  <c r="W39" i="21"/>
  <c r="V244" i="21"/>
  <c r="V39" i="21"/>
  <c r="U244" i="21"/>
  <c r="U39" i="21"/>
  <c r="T244" i="21"/>
  <c r="T39" i="21"/>
  <c r="S244" i="21"/>
  <c r="S39" i="21"/>
  <c r="R244" i="21"/>
  <c r="R39" i="21"/>
  <c r="P244" i="21"/>
  <c r="P39" i="21"/>
  <c r="Q39" i="21"/>
  <c r="Q244" i="21"/>
  <c r="O39" i="21"/>
  <c r="O244" i="21"/>
  <c r="N244" i="21"/>
  <c r="N39" i="21"/>
  <c r="M244" i="21"/>
  <c r="M39" i="21"/>
  <c r="L244" i="21"/>
  <c r="L39" i="21"/>
  <c r="K244" i="21"/>
  <c r="K39" i="21"/>
  <c r="J244" i="21"/>
  <c r="J39" i="21"/>
  <c r="I244" i="21"/>
  <c r="I39" i="21"/>
  <c r="H244" i="21"/>
  <c r="H39" i="21"/>
  <c r="G244" i="21"/>
  <c r="G39" i="21"/>
  <c r="F244" i="21"/>
  <c r="F39" i="21"/>
  <c r="E39" i="21"/>
  <c r="E244" i="21"/>
  <c r="D244" i="21"/>
  <c r="D39" i="21"/>
  <c r="C244" i="21"/>
  <c r="C39" i="21"/>
  <c r="B244" i="21"/>
  <c r="B39" i="21"/>
  <c r="AP245" i="21" l="1"/>
  <c r="AP40" i="21"/>
  <c r="AO40" i="21"/>
  <c r="AO245" i="21"/>
  <c r="AN245" i="21"/>
  <c r="AN40" i="21"/>
  <c r="AI40" i="21"/>
  <c r="AI245" i="21"/>
  <c r="AH40" i="21"/>
  <c r="AH245" i="21"/>
  <c r="AM245" i="21"/>
  <c r="AM40" i="21"/>
  <c r="AJ40" i="21"/>
  <c r="AJ245" i="21"/>
  <c r="AK40" i="21"/>
  <c r="AK245" i="21"/>
  <c r="AL40" i="21"/>
  <c r="AL245" i="21"/>
  <c r="AG245" i="21"/>
  <c r="AG40" i="21"/>
  <c r="AD246" i="21"/>
  <c r="AD41" i="21"/>
  <c r="AE246" i="21"/>
  <c r="AE41" i="21"/>
  <c r="AF40" i="21"/>
  <c r="AF245" i="21"/>
  <c r="AC245" i="21"/>
  <c r="AC40" i="21"/>
  <c r="AB40" i="21"/>
  <c r="AB245" i="21"/>
  <c r="AA245" i="21"/>
  <c r="AA40" i="21"/>
  <c r="Z245" i="21"/>
  <c r="Z40" i="21"/>
  <c r="Y245" i="21"/>
  <c r="Y40" i="21"/>
  <c r="X245" i="21"/>
  <c r="X40" i="21"/>
  <c r="W245" i="21"/>
  <c r="W40" i="21"/>
  <c r="V245" i="21"/>
  <c r="V40" i="21"/>
  <c r="U245" i="21"/>
  <c r="U40" i="21"/>
  <c r="T245" i="21"/>
  <c r="T40" i="21"/>
  <c r="S245" i="21"/>
  <c r="S40" i="21"/>
  <c r="R245" i="21"/>
  <c r="R40" i="21"/>
  <c r="O40" i="21"/>
  <c r="O245" i="21"/>
  <c r="P40" i="21"/>
  <c r="P245" i="21"/>
  <c r="Q245" i="21"/>
  <c r="Q40" i="21"/>
  <c r="N245" i="21"/>
  <c r="N40" i="21"/>
  <c r="M245" i="21"/>
  <c r="M40" i="21"/>
  <c r="L245" i="21"/>
  <c r="L40" i="21"/>
  <c r="K245" i="21"/>
  <c r="K40" i="21"/>
  <c r="J245" i="21"/>
  <c r="J40" i="21"/>
  <c r="I245" i="21"/>
  <c r="I40" i="21"/>
  <c r="H40" i="21"/>
  <c r="H245" i="21"/>
  <c r="G245" i="21"/>
  <c r="G40" i="21"/>
  <c r="F245" i="21"/>
  <c r="F40" i="21"/>
  <c r="E40" i="21"/>
  <c r="E245" i="21"/>
  <c r="D40" i="21"/>
  <c r="D245" i="21"/>
  <c r="C245" i="21"/>
  <c r="C40" i="21"/>
  <c r="B245" i="21"/>
  <c r="B40" i="21"/>
  <c r="AP41" i="21" l="1"/>
  <c r="AP246" i="21"/>
  <c r="AO41" i="21"/>
  <c r="AO246" i="21"/>
  <c r="AN41" i="21"/>
  <c r="AN246" i="21"/>
  <c r="AL246" i="21"/>
  <c r="AL41" i="21"/>
  <c r="AK246" i="21"/>
  <c r="AK41" i="21"/>
  <c r="AM41" i="21"/>
  <c r="AM246" i="21"/>
  <c r="AJ246" i="21"/>
  <c r="AJ41" i="21"/>
  <c r="AH246" i="21"/>
  <c r="AH41" i="21"/>
  <c r="AI41" i="21"/>
  <c r="AI246" i="21"/>
  <c r="AE247" i="21"/>
  <c r="AE42" i="21"/>
  <c r="AD247" i="21"/>
  <c r="AD42" i="21"/>
  <c r="AG41" i="21"/>
  <c r="AG246" i="21"/>
  <c r="AF41" i="21"/>
  <c r="AF246" i="21"/>
  <c r="AC246" i="21"/>
  <c r="AC41" i="21"/>
  <c r="AB246" i="21"/>
  <c r="AB41" i="21"/>
  <c r="AA41" i="21"/>
  <c r="AA246" i="21"/>
  <c r="Z246" i="21"/>
  <c r="Z41" i="21"/>
  <c r="Y246" i="21"/>
  <c r="Y41" i="21"/>
  <c r="X41" i="21"/>
  <c r="X246" i="21"/>
  <c r="W246" i="21"/>
  <c r="W41" i="21"/>
  <c r="V41" i="21"/>
  <c r="V246" i="21"/>
  <c r="U246" i="21"/>
  <c r="U41" i="21"/>
  <c r="T246" i="21"/>
  <c r="T41" i="21"/>
  <c r="S246" i="21"/>
  <c r="S41" i="21"/>
  <c r="R246" i="21"/>
  <c r="R41" i="21"/>
  <c r="Q246" i="21"/>
  <c r="Q41" i="21"/>
  <c r="P246" i="21"/>
  <c r="P41" i="21"/>
  <c r="O41" i="21"/>
  <c r="O246" i="21"/>
  <c r="N246" i="21"/>
  <c r="N41" i="21"/>
  <c r="M246" i="21"/>
  <c r="M41" i="21"/>
  <c r="L246" i="21"/>
  <c r="L41" i="21"/>
  <c r="K41" i="21"/>
  <c r="K246" i="21"/>
  <c r="J246" i="21"/>
  <c r="J41" i="21"/>
  <c r="I246" i="21"/>
  <c r="I41" i="21"/>
  <c r="H246" i="21"/>
  <c r="H41" i="21"/>
  <c r="G246" i="21"/>
  <c r="G41" i="21"/>
  <c r="F41" i="21"/>
  <c r="F246" i="21"/>
  <c r="E41" i="21"/>
  <c r="E246" i="21"/>
  <c r="D246" i="21"/>
  <c r="D41" i="21"/>
  <c r="C246" i="21"/>
  <c r="C41" i="21"/>
  <c r="B246" i="21"/>
  <c r="B41" i="21"/>
  <c r="AP247" i="21" l="1"/>
  <c r="AP42" i="21"/>
  <c r="AO247" i="21"/>
  <c r="AO42" i="21"/>
  <c r="AN247" i="21"/>
  <c r="AN42" i="21"/>
  <c r="AM247" i="21"/>
  <c r="AM42" i="21"/>
  <c r="AK247" i="21"/>
  <c r="AK42" i="21"/>
  <c r="AI247" i="21"/>
  <c r="AI42" i="21"/>
  <c r="AL247" i="21"/>
  <c r="AL42" i="21"/>
  <c r="AH247" i="21"/>
  <c r="AH42" i="21"/>
  <c r="AJ247" i="21"/>
  <c r="AJ42" i="21"/>
  <c r="AF247" i="21"/>
  <c r="AF42" i="21"/>
  <c r="AG42" i="21"/>
  <c r="AG247" i="21"/>
  <c r="AD248" i="21"/>
  <c r="AD43" i="21"/>
  <c r="AE43" i="21"/>
  <c r="AE248" i="21"/>
  <c r="AC247" i="21"/>
  <c r="AC42" i="21"/>
  <c r="AB247" i="21"/>
  <c r="AB42" i="21"/>
  <c r="AA247" i="21"/>
  <c r="AA42" i="21"/>
  <c r="Z247" i="21"/>
  <c r="Z42" i="21"/>
  <c r="Y247" i="21"/>
  <c r="Y42" i="21"/>
  <c r="X247" i="21"/>
  <c r="X42" i="21"/>
  <c r="W247" i="21"/>
  <c r="W42" i="21"/>
  <c r="V247" i="21"/>
  <c r="V42" i="21"/>
  <c r="U247" i="21"/>
  <c r="U42" i="21"/>
  <c r="T247" i="21"/>
  <c r="T42" i="21"/>
  <c r="S247" i="21"/>
  <c r="S42" i="21"/>
  <c r="R247" i="21"/>
  <c r="R42" i="21"/>
  <c r="O247" i="21"/>
  <c r="O42" i="21"/>
  <c r="P42" i="21"/>
  <c r="P247" i="21"/>
  <c r="Q247" i="21"/>
  <c r="Q42" i="21"/>
  <c r="N247" i="21"/>
  <c r="N42" i="21"/>
  <c r="M247" i="21"/>
  <c r="M42" i="21"/>
  <c r="L247" i="21"/>
  <c r="L42" i="21"/>
  <c r="K247" i="21"/>
  <c r="K42" i="21"/>
  <c r="J247" i="21"/>
  <c r="J42" i="21"/>
  <c r="I247" i="21"/>
  <c r="I42" i="21"/>
  <c r="H247" i="21"/>
  <c r="H42" i="21"/>
  <c r="G247" i="21"/>
  <c r="G42" i="21"/>
  <c r="F247" i="21"/>
  <c r="F42" i="21"/>
  <c r="E247" i="21"/>
  <c r="E42" i="21"/>
  <c r="D247" i="21"/>
  <c r="D42" i="21"/>
  <c r="C247" i="21"/>
  <c r="C42" i="21"/>
  <c r="B247" i="21"/>
  <c r="B42" i="21"/>
  <c r="AP248" i="21" l="1"/>
  <c r="AP43" i="21"/>
  <c r="AO248" i="21"/>
  <c r="AO43" i="21"/>
  <c r="AN248" i="21"/>
  <c r="AN43" i="21"/>
  <c r="AL248" i="21"/>
  <c r="AL43" i="21"/>
  <c r="AI248" i="21"/>
  <c r="AI43" i="21"/>
  <c r="AK43" i="21"/>
  <c r="AK248" i="21"/>
  <c r="AJ43" i="21"/>
  <c r="AJ248" i="21"/>
  <c r="AM248" i="21"/>
  <c r="AM43" i="21"/>
  <c r="AH43" i="21"/>
  <c r="AH248" i="21"/>
  <c r="AD249" i="21"/>
  <c r="AD44" i="21"/>
  <c r="AG43" i="21"/>
  <c r="AG248" i="21"/>
  <c r="AF248" i="21"/>
  <c r="AF43" i="21"/>
  <c r="AE44" i="21"/>
  <c r="AE249" i="21"/>
  <c r="AC43" i="21"/>
  <c r="AC248" i="21"/>
  <c r="AB43" i="21"/>
  <c r="AB248" i="21"/>
  <c r="AA43" i="21"/>
  <c r="AA248" i="21"/>
  <c r="Z43" i="21"/>
  <c r="Z248" i="21"/>
  <c r="Y248" i="21"/>
  <c r="Y43" i="21"/>
  <c r="X248" i="21"/>
  <c r="X43" i="21"/>
  <c r="W43" i="21"/>
  <c r="W248" i="21"/>
  <c r="V43" i="21"/>
  <c r="V248" i="21"/>
  <c r="U43" i="21"/>
  <c r="U248" i="21"/>
  <c r="T43" i="21"/>
  <c r="T248" i="21"/>
  <c r="S43" i="21"/>
  <c r="S248" i="21"/>
  <c r="R43" i="21"/>
  <c r="R248" i="21"/>
  <c r="P248" i="21"/>
  <c r="P43" i="21"/>
  <c r="O43" i="21"/>
  <c r="O248" i="21"/>
  <c r="Q43" i="21"/>
  <c r="Q248" i="21"/>
  <c r="N43" i="21"/>
  <c r="N248" i="21"/>
  <c r="M43" i="21"/>
  <c r="M248" i="21"/>
  <c r="L43" i="21"/>
  <c r="L248" i="21"/>
  <c r="K248" i="21"/>
  <c r="K43" i="21"/>
  <c r="J43" i="21"/>
  <c r="J248" i="21"/>
  <c r="I43" i="21"/>
  <c r="I248" i="21"/>
  <c r="H43" i="21"/>
  <c r="H248" i="21"/>
  <c r="G43" i="21"/>
  <c r="G248" i="21"/>
  <c r="F43" i="21"/>
  <c r="F248" i="21"/>
  <c r="E248" i="21"/>
  <c r="E43" i="21"/>
  <c r="D43" i="21"/>
  <c r="D248" i="21"/>
  <c r="C43" i="21"/>
  <c r="C248" i="21"/>
  <c r="B43" i="21"/>
  <c r="B248" i="21"/>
  <c r="AP44" i="21" l="1"/>
  <c r="AP249" i="21"/>
  <c r="AO249" i="21"/>
  <c r="AO44" i="21"/>
  <c r="AN44" i="21"/>
  <c r="AN249" i="21"/>
  <c r="AM249" i="21"/>
  <c r="AM44" i="21"/>
  <c r="AJ44" i="21"/>
  <c r="AJ249" i="21"/>
  <c r="AI44" i="21"/>
  <c r="AI249" i="21"/>
  <c r="AL249" i="21"/>
  <c r="AL44" i="21"/>
  <c r="AH249" i="21"/>
  <c r="AH44" i="21"/>
  <c r="AK249" i="21"/>
  <c r="AK44" i="21"/>
  <c r="AG44" i="21"/>
  <c r="AG249" i="21"/>
  <c r="AD45" i="21"/>
  <c r="AD250" i="21"/>
  <c r="AE45" i="21"/>
  <c r="AE250" i="21"/>
  <c r="AF249" i="21"/>
  <c r="AF44" i="21"/>
  <c r="AC44" i="21"/>
  <c r="AC249" i="21"/>
  <c r="AB249" i="21"/>
  <c r="AB44" i="21"/>
  <c r="AA44" i="21"/>
  <c r="AA249" i="21"/>
  <c r="Z44" i="21"/>
  <c r="Z249" i="21"/>
  <c r="Y44" i="21"/>
  <c r="Y249" i="21"/>
  <c r="X44" i="21"/>
  <c r="X249" i="21"/>
  <c r="W249" i="21"/>
  <c r="W44" i="21"/>
  <c r="V44" i="21"/>
  <c r="V249" i="21"/>
  <c r="U44" i="21"/>
  <c r="U249" i="21"/>
  <c r="T44" i="21"/>
  <c r="T249" i="21"/>
  <c r="S44" i="21"/>
  <c r="S249" i="21"/>
  <c r="R44" i="21"/>
  <c r="R249" i="21"/>
  <c r="Q44" i="21"/>
  <c r="Q249" i="21"/>
  <c r="O249" i="21"/>
  <c r="O44" i="21"/>
  <c r="P249" i="21"/>
  <c r="P44" i="21"/>
  <c r="N44" i="21"/>
  <c r="N249" i="21"/>
  <c r="M249" i="21"/>
  <c r="M44" i="21"/>
  <c r="L44" i="21"/>
  <c r="L249" i="21"/>
  <c r="K44" i="21"/>
  <c r="K249" i="21"/>
  <c r="J44" i="21"/>
  <c r="J249" i="21"/>
  <c r="I44" i="21"/>
  <c r="I249" i="21"/>
  <c r="H249" i="21"/>
  <c r="H44" i="21"/>
  <c r="G44" i="21"/>
  <c r="G249" i="21"/>
  <c r="F44" i="21"/>
  <c r="F249" i="21"/>
  <c r="E249" i="21"/>
  <c r="E44" i="21"/>
  <c r="D249" i="21"/>
  <c r="D44" i="21"/>
  <c r="C249" i="21"/>
  <c r="C44" i="21"/>
  <c r="B249" i="21"/>
  <c r="B44" i="21"/>
  <c r="AP45" i="21" l="1"/>
  <c r="AP250" i="21"/>
  <c r="AO45" i="21"/>
  <c r="AO250" i="21"/>
  <c r="AN45" i="21"/>
  <c r="AN250" i="21"/>
  <c r="AH45" i="21"/>
  <c r="AH250" i="21"/>
  <c r="AL250" i="21"/>
  <c r="AL45" i="21"/>
  <c r="AI250" i="21"/>
  <c r="AI45" i="21"/>
  <c r="AM45" i="21"/>
  <c r="AM250" i="21"/>
  <c r="AK45" i="21"/>
  <c r="AK250" i="21"/>
  <c r="AJ250" i="21"/>
  <c r="AJ45" i="21"/>
  <c r="AE46" i="21"/>
  <c r="AE251" i="21"/>
  <c r="AF45" i="21"/>
  <c r="AF250" i="21"/>
  <c r="AD46" i="21"/>
  <c r="AD251" i="21"/>
  <c r="AG250" i="21"/>
  <c r="AG45" i="21"/>
  <c r="AC45" i="21"/>
  <c r="AC250" i="21"/>
  <c r="AB45" i="21"/>
  <c r="AB250" i="21"/>
  <c r="AA45" i="21"/>
  <c r="AA250" i="21"/>
  <c r="Z45" i="21"/>
  <c r="Z250" i="21"/>
  <c r="Y45" i="21"/>
  <c r="Y250" i="21"/>
  <c r="X45" i="21"/>
  <c r="X250" i="21"/>
  <c r="W45" i="21"/>
  <c r="W250" i="21"/>
  <c r="V45" i="21"/>
  <c r="V250" i="21"/>
  <c r="U45" i="21"/>
  <c r="U250" i="21"/>
  <c r="T45" i="21"/>
  <c r="T250" i="21"/>
  <c r="S45" i="21"/>
  <c r="S250" i="21"/>
  <c r="R45" i="21"/>
  <c r="R250" i="21"/>
  <c r="P250" i="21"/>
  <c r="P45" i="21"/>
  <c r="O250" i="21"/>
  <c r="O45" i="21"/>
  <c r="Q250" i="21"/>
  <c r="Q45" i="21"/>
  <c r="N45" i="21"/>
  <c r="N250" i="21"/>
  <c r="M45" i="21"/>
  <c r="M250" i="21"/>
  <c r="L45" i="21"/>
  <c r="L250" i="21"/>
  <c r="K45" i="21"/>
  <c r="K250" i="21"/>
  <c r="J45" i="21"/>
  <c r="J250" i="21"/>
  <c r="I45" i="21"/>
  <c r="I250" i="21"/>
  <c r="H45" i="21"/>
  <c r="H250" i="21"/>
  <c r="G45" i="21"/>
  <c r="G250" i="21"/>
  <c r="F45" i="21"/>
  <c r="F250" i="21"/>
  <c r="E250" i="21"/>
  <c r="E45" i="21"/>
  <c r="D250" i="21"/>
  <c r="D45" i="21"/>
  <c r="C250" i="21"/>
  <c r="C45" i="21"/>
  <c r="B45" i="21"/>
  <c r="B250" i="21"/>
  <c r="AP46" i="21" l="1"/>
  <c r="AP251" i="21"/>
  <c r="AO251" i="21"/>
  <c r="AO46" i="21"/>
  <c r="AN251" i="21"/>
  <c r="AN46" i="21"/>
  <c r="AM251" i="21"/>
  <c r="AM46" i="21"/>
  <c r="AL251" i="21"/>
  <c r="AL46" i="21"/>
  <c r="AJ251" i="21"/>
  <c r="AJ46" i="21"/>
  <c r="AK46" i="21"/>
  <c r="AK251" i="21"/>
  <c r="AI251" i="21"/>
  <c r="AI46" i="21"/>
  <c r="AH46" i="21"/>
  <c r="AH251" i="21"/>
  <c r="AG251" i="21"/>
  <c r="AG46" i="21"/>
  <c r="AD47" i="21"/>
  <c r="AD252" i="21"/>
  <c r="AF251" i="21"/>
  <c r="AF46" i="21"/>
  <c r="AE47" i="21"/>
  <c r="AE252" i="21"/>
  <c r="AC251" i="21"/>
  <c r="AC46" i="21"/>
  <c r="AB46" i="21"/>
  <c r="AB251" i="21"/>
  <c r="AA251" i="21"/>
  <c r="AA46" i="21"/>
  <c r="Z251" i="21"/>
  <c r="Z46" i="21"/>
  <c r="Y46" i="21"/>
  <c r="Y251" i="21"/>
  <c r="X46" i="21"/>
  <c r="X251" i="21"/>
  <c r="W46" i="21"/>
  <c r="W251" i="21"/>
  <c r="V251" i="21"/>
  <c r="V46" i="21"/>
  <c r="U251" i="21"/>
  <c r="U46" i="21"/>
  <c r="T46" i="21"/>
  <c r="T251" i="21"/>
  <c r="S251" i="21"/>
  <c r="S46" i="21"/>
  <c r="R251" i="21"/>
  <c r="R46" i="21"/>
  <c r="P46" i="21"/>
  <c r="P251" i="21"/>
  <c r="Q251" i="21"/>
  <c r="Q46" i="21"/>
  <c r="O251" i="21"/>
  <c r="O46" i="21"/>
  <c r="N251" i="21"/>
  <c r="N46" i="21"/>
  <c r="M251" i="21"/>
  <c r="M46" i="21"/>
  <c r="L46" i="21"/>
  <c r="L251" i="21"/>
  <c r="K46" i="21"/>
  <c r="K251" i="21"/>
  <c r="J251" i="21"/>
  <c r="J46" i="21"/>
  <c r="I251" i="21"/>
  <c r="I46" i="21"/>
  <c r="H46" i="21"/>
  <c r="H251" i="21"/>
  <c r="G251" i="21"/>
  <c r="G46" i="21"/>
  <c r="F46" i="21"/>
  <c r="F251" i="21"/>
  <c r="E251" i="21"/>
  <c r="E46" i="21"/>
  <c r="D251" i="21"/>
  <c r="D46" i="21"/>
  <c r="C251" i="21"/>
  <c r="C46" i="21"/>
  <c r="B46" i="21"/>
  <c r="B251" i="21"/>
  <c r="AP47" i="21" l="1"/>
  <c r="AP252" i="21"/>
  <c r="AO252" i="21"/>
  <c r="AO47" i="21"/>
  <c r="AN252" i="21"/>
  <c r="AN47" i="21"/>
  <c r="AH252" i="21"/>
  <c r="AH47" i="21"/>
  <c r="AI47" i="21"/>
  <c r="AI252" i="21"/>
  <c r="AK252" i="21"/>
  <c r="AK47" i="21"/>
  <c r="AL47" i="21"/>
  <c r="AL252" i="21"/>
  <c r="AJ47" i="21"/>
  <c r="AJ252" i="21"/>
  <c r="AM252" i="21"/>
  <c r="AM47" i="21"/>
  <c r="AF252" i="21"/>
  <c r="AF47" i="21"/>
  <c r="AD253" i="21"/>
  <c r="AD48" i="21"/>
  <c r="AG47" i="21"/>
  <c r="AG252" i="21"/>
  <c r="AE253" i="21"/>
  <c r="AE48" i="21"/>
  <c r="AC252" i="21"/>
  <c r="AC47" i="21"/>
  <c r="AB47" i="21"/>
  <c r="AB252" i="21"/>
  <c r="AA47" i="21"/>
  <c r="AA252" i="21"/>
  <c r="Z252" i="21"/>
  <c r="Z47" i="21"/>
  <c r="Y47" i="21"/>
  <c r="Y252" i="21"/>
  <c r="X47" i="21"/>
  <c r="X252" i="21"/>
  <c r="W47" i="21"/>
  <c r="W252" i="21"/>
  <c r="V252" i="21"/>
  <c r="V47" i="21"/>
  <c r="U47" i="21"/>
  <c r="U252" i="21"/>
  <c r="T47" i="21"/>
  <c r="T252" i="21"/>
  <c r="S252" i="21"/>
  <c r="S47" i="21"/>
  <c r="R252" i="21"/>
  <c r="R47" i="21"/>
  <c r="Q252" i="21"/>
  <c r="Q47" i="21"/>
  <c r="O47" i="21"/>
  <c r="O252" i="21"/>
  <c r="P47" i="21"/>
  <c r="P252" i="21"/>
  <c r="N252" i="21"/>
  <c r="N47" i="21"/>
  <c r="M47" i="21"/>
  <c r="M252" i="21"/>
  <c r="L252" i="21"/>
  <c r="L47" i="21"/>
  <c r="K47" i="21"/>
  <c r="K252" i="21"/>
  <c r="J252" i="21"/>
  <c r="J47" i="21"/>
  <c r="I252" i="21"/>
  <c r="I47" i="21"/>
  <c r="H252" i="21"/>
  <c r="H47" i="21"/>
  <c r="G47" i="21"/>
  <c r="G252" i="21"/>
  <c r="F252" i="21"/>
  <c r="F47" i="21"/>
  <c r="E252" i="21"/>
  <c r="E47" i="21"/>
  <c r="D252" i="21"/>
  <c r="D47" i="21"/>
  <c r="C47" i="21"/>
  <c r="C252" i="21"/>
  <c r="B47" i="21"/>
  <c r="B252" i="21"/>
  <c r="AP253" i="21" l="1"/>
  <c r="AP48" i="21"/>
  <c r="AO253" i="21"/>
  <c r="AO48" i="21"/>
  <c r="AN253" i="21"/>
  <c r="AN48" i="21"/>
  <c r="AK48" i="21"/>
  <c r="AK253" i="21"/>
  <c r="AM253" i="21"/>
  <c r="AM48" i="21"/>
  <c r="AJ253" i="21"/>
  <c r="AJ48" i="21"/>
  <c r="AL48" i="21"/>
  <c r="AL253" i="21"/>
  <c r="AH253" i="21"/>
  <c r="AH48" i="21"/>
  <c r="AI253" i="21"/>
  <c r="AI48" i="21"/>
  <c r="AG253" i="21"/>
  <c r="AG48" i="21"/>
  <c r="AF253" i="21"/>
  <c r="AF48" i="21"/>
  <c r="AE254" i="21"/>
  <c r="AE49" i="21"/>
  <c r="AD49" i="21"/>
  <c r="AD254" i="21"/>
  <c r="AC253" i="21"/>
  <c r="AC48" i="21"/>
  <c r="AB253" i="21"/>
  <c r="AB48" i="21"/>
  <c r="AA253" i="21"/>
  <c r="AA48" i="21"/>
  <c r="Z253" i="21"/>
  <c r="Z48" i="21"/>
  <c r="Y253" i="21"/>
  <c r="Y48" i="21"/>
  <c r="X253" i="21"/>
  <c r="X48" i="21"/>
  <c r="W253" i="21"/>
  <c r="W48" i="21"/>
  <c r="V48" i="21"/>
  <c r="V253" i="21"/>
  <c r="U253" i="21"/>
  <c r="U48" i="21"/>
  <c r="T253" i="21"/>
  <c r="T48" i="21"/>
  <c r="S253" i="21"/>
  <c r="S48" i="21"/>
  <c r="R48" i="21"/>
  <c r="R253" i="21"/>
  <c r="P48" i="21"/>
  <c r="P253" i="21"/>
  <c r="Q48" i="21"/>
  <c r="Q253" i="21"/>
  <c r="O253" i="21"/>
  <c r="O48" i="21"/>
  <c r="N253" i="21"/>
  <c r="N48" i="21"/>
  <c r="M253" i="21"/>
  <c r="M48" i="21"/>
  <c r="L253" i="21"/>
  <c r="L48" i="21"/>
  <c r="K253" i="21"/>
  <c r="K48" i="21"/>
  <c r="J253" i="21"/>
  <c r="J48" i="21"/>
  <c r="I253" i="21"/>
  <c r="I48" i="21"/>
  <c r="H253" i="21"/>
  <c r="H48" i="21"/>
  <c r="G48" i="21"/>
  <c r="G253" i="21"/>
  <c r="F253" i="21"/>
  <c r="F48" i="21"/>
  <c r="E253" i="21"/>
  <c r="E48" i="21"/>
  <c r="D253" i="21"/>
  <c r="D48" i="21"/>
  <c r="C48" i="21"/>
  <c r="C253" i="21"/>
  <c r="B48" i="21"/>
  <c r="B253" i="21"/>
  <c r="AP254" i="21" l="1"/>
  <c r="AP49" i="21"/>
  <c r="AO254" i="21"/>
  <c r="AO49" i="21"/>
  <c r="AN49" i="21"/>
  <c r="AN254" i="21"/>
  <c r="AI254" i="21"/>
  <c r="AI49" i="21"/>
  <c r="AL254" i="21"/>
  <c r="AL49" i="21"/>
  <c r="AJ254" i="21"/>
  <c r="AJ49" i="21"/>
  <c r="AM254" i="21"/>
  <c r="AM49" i="21"/>
  <c r="AH49" i="21"/>
  <c r="AH254" i="21"/>
  <c r="AK49" i="21"/>
  <c r="AK254" i="21"/>
  <c r="AD50" i="21"/>
  <c r="AD255" i="21"/>
  <c r="AE255" i="21"/>
  <c r="AE50" i="21"/>
  <c r="AG254" i="21"/>
  <c r="AG49" i="21"/>
  <c r="AF254" i="21"/>
  <c r="AF49" i="21"/>
  <c r="AC254" i="21"/>
  <c r="AC49" i="21"/>
  <c r="AB49" i="21"/>
  <c r="AB254" i="21"/>
  <c r="AA254" i="21"/>
  <c r="AA49" i="21"/>
  <c r="Z49" i="21"/>
  <c r="Z254" i="21"/>
  <c r="Y254" i="21"/>
  <c r="Y49" i="21"/>
  <c r="X254" i="21"/>
  <c r="X49" i="21"/>
  <c r="W254" i="21"/>
  <c r="W49" i="21"/>
  <c r="V49" i="21"/>
  <c r="V254" i="21"/>
  <c r="U49" i="21"/>
  <c r="U254" i="21"/>
  <c r="T254" i="21"/>
  <c r="T49" i="21"/>
  <c r="S49" i="21"/>
  <c r="S254" i="21"/>
  <c r="R49" i="21"/>
  <c r="R254" i="21"/>
  <c r="O254" i="21"/>
  <c r="O49" i="21"/>
  <c r="Q49" i="21"/>
  <c r="Q254" i="21"/>
  <c r="P49" i="21"/>
  <c r="P254" i="21"/>
  <c r="N254" i="21"/>
  <c r="N49" i="21"/>
  <c r="M254" i="21"/>
  <c r="M49" i="21"/>
  <c r="L49" i="21"/>
  <c r="L254" i="21"/>
  <c r="K254" i="21"/>
  <c r="K49" i="21"/>
  <c r="J49" i="21"/>
  <c r="J254" i="21"/>
  <c r="I49" i="21"/>
  <c r="I254" i="21"/>
  <c r="H254" i="21"/>
  <c r="H49" i="21"/>
  <c r="G49" i="21"/>
  <c r="G254" i="21"/>
  <c r="F49" i="21"/>
  <c r="F254" i="21"/>
  <c r="E49" i="21"/>
  <c r="E254" i="21"/>
  <c r="D254" i="21"/>
  <c r="D49" i="21"/>
  <c r="C49" i="21"/>
  <c r="C254" i="21"/>
  <c r="B49" i="21"/>
  <c r="B254" i="21"/>
  <c r="AP255" i="21" l="1"/>
  <c r="AP50" i="21"/>
  <c r="AO50" i="21"/>
  <c r="AO255" i="21"/>
  <c r="AN50" i="21"/>
  <c r="AN255" i="21"/>
  <c r="AM50" i="21"/>
  <c r="AM255" i="21"/>
  <c r="AJ255" i="21"/>
  <c r="AJ50" i="21"/>
  <c r="AL50" i="21"/>
  <c r="AL255" i="21"/>
  <c r="AI255" i="21"/>
  <c r="AI50" i="21"/>
  <c r="AK255" i="21"/>
  <c r="AK50" i="21"/>
  <c r="AH255" i="21"/>
  <c r="AH50" i="21"/>
  <c r="AF255" i="21"/>
  <c r="AF50" i="21"/>
  <c r="AG50" i="21"/>
  <c r="AG255" i="21"/>
  <c r="AE51" i="21"/>
  <c r="AE256" i="21"/>
  <c r="AD51" i="21"/>
  <c r="AD256" i="21"/>
  <c r="AC255" i="21"/>
  <c r="AC50" i="21"/>
  <c r="AB50" i="21"/>
  <c r="AB255" i="21"/>
  <c r="AA50" i="21"/>
  <c r="AA255" i="21"/>
  <c r="Z50" i="21"/>
  <c r="Z255" i="21"/>
  <c r="Y255" i="21"/>
  <c r="Y50" i="21"/>
  <c r="X255" i="21"/>
  <c r="X50" i="21"/>
  <c r="W50" i="21"/>
  <c r="W255" i="21"/>
  <c r="V50" i="21"/>
  <c r="V255" i="21"/>
  <c r="U50" i="21"/>
  <c r="U255" i="21"/>
  <c r="T255" i="21"/>
  <c r="T50" i="21"/>
  <c r="S50" i="21"/>
  <c r="S255" i="21"/>
  <c r="R50" i="21"/>
  <c r="R255" i="21"/>
  <c r="P255" i="21"/>
  <c r="P50" i="21"/>
  <c r="O255" i="21"/>
  <c r="O50" i="21"/>
  <c r="Q50" i="21"/>
  <c r="Q255" i="21"/>
  <c r="N255" i="21"/>
  <c r="N50" i="21"/>
  <c r="M255" i="21"/>
  <c r="M50" i="21"/>
  <c r="L255" i="21"/>
  <c r="L50" i="21"/>
  <c r="K50" i="21"/>
  <c r="K255" i="21"/>
  <c r="J255" i="21"/>
  <c r="J50" i="21"/>
  <c r="I50" i="21"/>
  <c r="I255" i="21"/>
  <c r="H50" i="21"/>
  <c r="H255" i="21"/>
  <c r="G50" i="21"/>
  <c r="G255" i="21"/>
  <c r="F255" i="21"/>
  <c r="F50" i="21"/>
  <c r="E50" i="21"/>
  <c r="E255" i="21"/>
  <c r="D255" i="21"/>
  <c r="D50" i="21"/>
  <c r="C50" i="21"/>
  <c r="C255" i="21"/>
  <c r="B50" i="21"/>
  <c r="B255" i="21"/>
  <c r="AP256" i="21" l="1"/>
  <c r="AP51" i="21"/>
  <c r="AO256" i="21"/>
  <c r="AO51" i="21"/>
  <c r="AN256" i="21"/>
  <c r="AN51" i="21"/>
  <c r="AK51" i="21"/>
  <c r="AK256" i="21"/>
  <c r="AL51" i="21"/>
  <c r="AL256" i="21"/>
  <c r="AJ51" i="21"/>
  <c r="AJ256" i="21"/>
  <c r="AH256" i="21"/>
  <c r="AH51" i="21"/>
  <c r="AI256" i="21"/>
  <c r="AI51" i="21"/>
  <c r="AM51" i="21"/>
  <c r="AM256" i="21"/>
  <c r="AD257" i="21"/>
  <c r="AD52" i="21"/>
  <c r="AE52" i="21"/>
  <c r="AE257" i="21"/>
  <c r="AF256" i="21"/>
  <c r="AF51" i="21"/>
  <c r="AG256" i="21"/>
  <c r="AG51" i="21"/>
  <c r="AC256" i="21"/>
  <c r="AC51" i="21"/>
  <c r="AB256" i="21"/>
  <c r="AB51" i="21"/>
  <c r="AA256" i="21"/>
  <c r="AA51" i="21"/>
  <c r="Z256" i="21"/>
  <c r="Z51" i="21"/>
  <c r="Y256" i="21"/>
  <c r="Y51" i="21"/>
  <c r="X256" i="21"/>
  <c r="X51" i="21"/>
  <c r="W256" i="21"/>
  <c r="W51" i="21"/>
  <c r="V256" i="21"/>
  <c r="V51" i="21"/>
  <c r="U256" i="21"/>
  <c r="U51" i="21"/>
  <c r="T256" i="21"/>
  <c r="T51" i="21"/>
  <c r="S256" i="21"/>
  <c r="S51" i="21"/>
  <c r="R256" i="21"/>
  <c r="R51" i="21"/>
  <c r="O51" i="21"/>
  <c r="O256" i="21"/>
  <c r="P256" i="21"/>
  <c r="P51" i="21"/>
  <c r="Q51" i="21"/>
  <c r="Q256" i="21"/>
  <c r="N256" i="21"/>
  <c r="N51" i="21"/>
  <c r="M256" i="21"/>
  <c r="M51" i="21"/>
  <c r="L256" i="21"/>
  <c r="L51" i="21"/>
  <c r="K256" i="21"/>
  <c r="K51" i="21"/>
  <c r="J256" i="21"/>
  <c r="J51" i="21"/>
  <c r="I256" i="21"/>
  <c r="I51" i="21"/>
  <c r="H256" i="21"/>
  <c r="H51" i="21"/>
  <c r="G256" i="21"/>
  <c r="G51" i="21"/>
  <c r="F256" i="21"/>
  <c r="F51" i="21"/>
  <c r="E51" i="21"/>
  <c r="E256" i="21"/>
  <c r="D51" i="21"/>
  <c r="D256" i="21"/>
  <c r="C51" i="21"/>
  <c r="C256" i="21"/>
  <c r="B51" i="21"/>
  <c r="B256" i="21"/>
  <c r="AP257" i="21" l="1"/>
  <c r="AP52" i="21"/>
  <c r="AO257" i="21"/>
  <c r="AO52" i="21"/>
  <c r="AN257" i="21"/>
  <c r="AN52" i="21"/>
  <c r="AM257" i="21"/>
  <c r="AM52" i="21"/>
  <c r="AI257" i="21"/>
  <c r="AI52" i="21"/>
  <c r="AH52" i="21"/>
  <c r="AH257" i="21"/>
  <c r="AJ52" i="21"/>
  <c r="AJ257" i="21"/>
  <c r="AL52" i="21"/>
  <c r="AL257" i="21"/>
  <c r="AK257" i="21"/>
  <c r="AK52" i="21"/>
  <c r="AG257" i="21"/>
  <c r="AG52" i="21"/>
  <c r="AF52" i="21"/>
  <c r="AF257" i="21"/>
  <c r="AE258" i="21"/>
  <c r="AE53" i="21"/>
  <c r="AD53" i="21"/>
  <c r="AD258" i="21"/>
  <c r="AC257" i="21"/>
  <c r="AC52" i="21"/>
  <c r="AB52" i="21"/>
  <c r="AB257" i="21"/>
  <c r="AA257" i="21"/>
  <c r="AA52" i="21"/>
  <c r="Z257" i="21"/>
  <c r="Z52" i="21"/>
  <c r="Y257" i="21"/>
  <c r="Y52" i="21"/>
  <c r="X257" i="21"/>
  <c r="X52" i="21"/>
  <c r="W257" i="21"/>
  <c r="W52" i="21"/>
  <c r="V257" i="21"/>
  <c r="V52" i="21"/>
  <c r="U257" i="21"/>
  <c r="U52" i="21"/>
  <c r="T257" i="21"/>
  <c r="T52" i="21"/>
  <c r="S257" i="21"/>
  <c r="S52" i="21"/>
  <c r="R257" i="21"/>
  <c r="R52" i="21"/>
  <c r="Q257" i="21"/>
  <c r="Q52" i="21"/>
  <c r="P52" i="21"/>
  <c r="P257" i="21"/>
  <c r="O52" i="21"/>
  <c r="O257" i="21"/>
  <c r="N257" i="21"/>
  <c r="N52" i="21"/>
  <c r="M257" i="21"/>
  <c r="M52" i="21"/>
  <c r="L257" i="21"/>
  <c r="L52" i="21"/>
  <c r="K257" i="21"/>
  <c r="K52" i="21"/>
  <c r="J257" i="21"/>
  <c r="J52" i="21"/>
  <c r="I257" i="21"/>
  <c r="I52" i="21"/>
  <c r="H257" i="21"/>
  <c r="H52" i="21"/>
  <c r="G257" i="21"/>
  <c r="G52" i="21"/>
  <c r="F257" i="21"/>
  <c r="F52" i="21"/>
  <c r="E52" i="21"/>
  <c r="E257" i="21"/>
  <c r="D52" i="21"/>
  <c r="D257" i="21"/>
  <c r="C257" i="21"/>
  <c r="C52" i="21"/>
  <c r="B257" i="21"/>
  <c r="B52" i="21"/>
  <c r="AP53" i="21" l="1"/>
  <c r="AP258" i="21"/>
  <c r="AO53" i="21"/>
  <c r="AO258" i="21"/>
  <c r="AN53" i="21"/>
  <c r="AN258" i="21"/>
  <c r="AL53" i="21"/>
  <c r="AL258" i="21"/>
  <c r="AH258" i="21"/>
  <c r="AH53" i="21"/>
  <c r="AI53" i="21"/>
  <c r="AI258" i="21"/>
  <c r="AJ53" i="21"/>
  <c r="AJ258" i="21"/>
  <c r="AM258" i="21"/>
  <c r="AM53" i="21"/>
  <c r="AK53" i="21"/>
  <c r="AK258" i="21"/>
  <c r="AD259" i="21"/>
  <c r="AD54" i="21"/>
  <c r="AE259" i="21"/>
  <c r="AE54" i="21"/>
  <c r="AF53" i="21"/>
  <c r="AF258" i="21"/>
  <c r="AG258" i="21"/>
  <c r="AG53" i="21"/>
  <c r="AC258" i="21"/>
  <c r="AC53" i="21"/>
  <c r="AB258" i="21"/>
  <c r="AB53" i="21"/>
  <c r="AA258" i="21"/>
  <c r="AA53" i="21"/>
  <c r="Z258" i="21"/>
  <c r="Z53" i="21"/>
  <c r="Y53" i="21"/>
  <c r="Y258" i="21"/>
  <c r="X258" i="21"/>
  <c r="X53" i="21"/>
  <c r="W258" i="21"/>
  <c r="W53" i="21"/>
  <c r="V258" i="21"/>
  <c r="V53" i="21"/>
  <c r="U258" i="21"/>
  <c r="U53" i="21"/>
  <c r="T258" i="21"/>
  <c r="T53" i="21"/>
  <c r="S258" i="21"/>
  <c r="S53" i="21"/>
  <c r="R258" i="21"/>
  <c r="R53" i="21"/>
  <c r="Q258" i="21"/>
  <c r="Q53" i="21"/>
  <c r="O258" i="21"/>
  <c r="O53" i="21"/>
  <c r="P258" i="21"/>
  <c r="P53" i="21"/>
  <c r="N258" i="21"/>
  <c r="N53" i="21"/>
  <c r="M258" i="21"/>
  <c r="M53" i="21"/>
  <c r="L258" i="21"/>
  <c r="L53" i="21"/>
  <c r="K53" i="21"/>
  <c r="K258" i="21"/>
  <c r="J258" i="21"/>
  <c r="J53" i="21"/>
  <c r="I258" i="21"/>
  <c r="I53" i="21"/>
  <c r="H258" i="21"/>
  <c r="H53" i="21"/>
  <c r="G258" i="21"/>
  <c r="G53" i="21"/>
  <c r="F258" i="21"/>
  <c r="F53" i="21"/>
  <c r="E53" i="21"/>
  <c r="E258" i="21"/>
  <c r="D258" i="21"/>
  <c r="D53" i="21"/>
  <c r="C258" i="21"/>
  <c r="C53" i="21"/>
  <c r="B258" i="21"/>
  <c r="B53" i="21"/>
  <c r="AP259" i="21" l="1"/>
  <c r="AP54" i="21"/>
  <c r="AO259" i="21"/>
  <c r="AO54" i="21"/>
  <c r="AN259" i="21"/>
  <c r="AN54" i="21"/>
  <c r="AM259" i="21"/>
  <c r="AM54" i="21"/>
  <c r="AJ259" i="21"/>
  <c r="AJ54" i="21"/>
  <c r="AI54" i="21"/>
  <c r="AI259" i="21"/>
  <c r="AH259" i="21"/>
  <c r="AH54" i="21"/>
  <c r="AK259" i="21"/>
  <c r="AK54" i="21"/>
  <c r="AL54" i="21"/>
  <c r="AL259" i="21"/>
  <c r="AF54" i="21"/>
  <c r="AF259" i="21"/>
  <c r="AD260" i="21"/>
  <c r="AD55" i="21"/>
  <c r="AG259" i="21"/>
  <c r="AG54" i="21"/>
  <c r="AE55" i="21"/>
  <c r="AE260" i="21"/>
  <c r="AC259" i="21"/>
  <c r="AC54" i="21"/>
  <c r="AB259" i="21"/>
  <c r="AB54" i="21"/>
  <c r="AA259" i="21"/>
  <c r="AA54" i="21"/>
  <c r="Z259" i="21"/>
  <c r="Z54" i="21"/>
  <c r="Y259" i="21"/>
  <c r="Y54" i="21"/>
  <c r="X259" i="21"/>
  <c r="X54" i="21"/>
  <c r="W259" i="21"/>
  <c r="W54" i="21"/>
  <c r="V259" i="21"/>
  <c r="V54" i="21"/>
  <c r="U259" i="21"/>
  <c r="U54" i="21"/>
  <c r="T259" i="21"/>
  <c r="T54" i="21"/>
  <c r="S259" i="21"/>
  <c r="S54" i="21"/>
  <c r="R259" i="21"/>
  <c r="R54" i="21"/>
  <c r="Q54" i="21"/>
  <c r="Q259" i="21"/>
  <c r="P259" i="21"/>
  <c r="P54" i="21"/>
  <c r="O54" i="21"/>
  <c r="O259" i="21"/>
  <c r="N259" i="21"/>
  <c r="N54" i="21"/>
  <c r="M259" i="21"/>
  <c r="M54" i="21"/>
  <c r="L259" i="21"/>
  <c r="L54" i="21"/>
  <c r="K259" i="21"/>
  <c r="K54" i="21"/>
  <c r="J259" i="21"/>
  <c r="J54" i="21"/>
  <c r="I259" i="21"/>
  <c r="I54" i="21"/>
  <c r="H259" i="21"/>
  <c r="H54" i="21"/>
  <c r="G259" i="21"/>
  <c r="G54" i="21"/>
  <c r="F259" i="21"/>
  <c r="F54" i="21"/>
  <c r="E259" i="21"/>
  <c r="E54" i="21"/>
  <c r="D259" i="21"/>
  <c r="D54" i="21"/>
  <c r="C259" i="21"/>
  <c r="C54" i="21"/>
  <c r="B259" i="21"/>
  <c r="B54" i="21"/>
  <c r="AP260" i="21" l="1"/>
  <c r="AP55" i="21"/>
  <c r="AO260" i="21"/>
  <c r="AO55" i="21"/>
  <c r="AN260" i="21"/>
  <c r="AN55" i="21"/>
  <c r="AK260" i="21"/>
  <c r="AK55" i="21"/>
  <c r="AI260" i="21"/>
  <c r="AI55" i="21"/>
  <c r="AJ55" i="21"/>
  <c r="AJ260" i="21"/>
  <c r="AM55" i="21"/>
  <c r="AM260" i="21"/>
  <c r="AL55" i="21"/>
  <c r="AL260" i="21"/>
  <c r="AH55" i="21"/>
  <c r="AH260" i="21"/>
  <c r="AE56" i="21"/>
  <c r="AE261" i="21"/>
  <c r="AG260" i="21"/>
  <c r="AG55" i="21"/>
  <c r="AD261" i="21"/>
  <c r="AD56" i="21"/>
  <c r="AF260" i="21"/>
  <c r="AF55" i="21"/>
  <c r="AC55" i="21"/>
  <c r="AC260" i="21"/>
  <c r="AB55" i="21"/>
  <c r="AB260" i="21"/>
  <c r="AA55" i="21"/>
  <c r="AA260" i="21"/>
  <c r="Z55" i="21"/>
  <c r="Z260" i="21"/>
  <c r="Y260" i="21"/>
  <c r="Y55" i="21"/>
  <c r="X260" i="21"/>
  <c r="X55" i="21"/>
  <c r="W55" i="21"/>
  <c r="W260" i="21"/>
  <c r="V260" i="21"/>
  <c r="V55" i="21"/>
  <c r="U55" i="21"/>
  <c r="U260" i="21"/>
  <c r="T55" i="21"/>
  <c r="T260" i="21"/>
  <c r="S55" i="21"/>
  <c r="S260" i="21"/>
  <c r="R55" i="21"/>
  <c r="R260" i="21"/>
  <c r="O55" i="21"/>
  <c r="O260" i="21"/>
  <c r="P260" i="21"/>
  <c r="P55" i="21"/>
  <c r="Q55" i="21"/>
  <c r="Q260" i="21"/>
  <c r="N55" i="21"/>
  <c r="N260" i="21"/>
  <c r="M55" i="21"/>
  <c r="M260" i="21"/>
  <c r="L55" i="21"/>
  <c r="L260" i="21"/>
  <c r="K260" i="21"/>
  <c r="K55" i="21"/>
  <c r="J55" i="21"/>
  <c r="J260" i="21"/>
  <c r="I55" i="21"/>
  <c r="I260" i="21"/>
  <c r="H55" i="21"/>
  <c r="H260" i="21"/>
  <c r="G55" i="21"/>
  <c r="G260" i="21"/>
  <c r="F260" i="21"/>
  <c r="F55" i="21"/>
  <c r="E260" i="21"/>
  <c r="E55" i="21"/>
  <c r="D55" i="21"/>
  <c r="D260" i="21"/>
  <c r="C55" i="21"/>
  <c r="C260" i="21"/>
  <c r="B55" i="21"/>
  <c r="B260" i="21"/>
  <c r="AP56" i="21" l="1"/>
  <c r="AP261" i="21"/>
  <c r="AO261" i="21"/>
  <c r="AO56" i="21"/>
  <c r="AN56" i="21"/>
  <c r="AN261" i="21"/>
  <c r="AH261" i="21"/>
  <c r="AH56" i="21"/>
  <c r="AM261" i="21"/>
  <c r="AM56" i="21"/>
  <c r="AJ261" i="21"/>
  <c r="AJ56" i="21"/>
  <c r="AI56" i="21"/>
  <c r="AI261" i="21"/>
  <c r="AL56" i="21"/>
  <c r="AL261" i="21"/>
  <c r="AK261" i="21"/>
  <c r="AK56" i="21"/>
  <c r="AF261" i="21"/>
  <c r="AF56" i="21"/>
  <c r="AD262" i="21"/>
  <c r="AD57" i="21"/>
  <c r="AG56" i="21"/>
  <c r="AG261" i="21"/>
  <c r="AE262" i="21"/>
  <c r="AE57" i="21"/>
  <c r="AC56" i="21"/>
  <c r="AC261" i="21"/>
  <c r="AB261" i="21"/>
  <c r="AB56" i="21"/>
  <c r="AA56" i="21"/>
  <c r="AA261" i="21"/>
  <c r="Z56" i="21"/>
  <c r="Z261" i="21"/>
  <c r="Y56" i="21"/>
  <c r="Y261" i="21"/>
  <c r="X56" i="21"/>
  <c r="X261" i="21"/>
  <c r="W261" i="21"/>
  <c r="W56" i="21"/>
  <c r="V56" i="21"/>
  <c r="V261" i="21"/>
  <c r="U56" i="21"/>
  <c r="U261" i="21"/>
  <c r="T56" i="21"/>
  <c r="T261" i="21"/>
  <c r="S56" i="21"/>
  <c r="S261" i="21"/>
  <c r="R56" i="21"/>
  <c r="R261" i="21"/>
  <c r="P261" i="21"/>
  <c r="P56" i="21"/>
  <c r="Q56" i="21"/>
  <c r="Q261" i="21"/>
  <c r="O56" i="21"/>
  <c r="O261" i="21"/>
  <c r="N56" i="21"/>
  <c r="N261" i="21"/>
  <c r="M261" i="21"/>
  <c r="M56" i="21"/>
  <c r="L56" i="21"/>
  <c r="L261" i="21"/>
  <c r="K56" i="21"/>
  <c r="K261" i="21"/>
  <c r="J56" i="21"/>
  <c r="J261" i="21"/>
  <c r="I56" i="21"/>
  <c r="I261" i="21"/>
  <c r="H261" i="21"/>
  <c r="H56" i="21"/>
  <c r="G56" i="21"/>
  <c r="G261" i="21"/>
  <c r="F56" i="21"/>
  <c r="F261" i="21"/>
  <c r="E261" i="21"/>
  <c r="E56" i="21"/>
  <c r="D261" i="21"/>
  <c r="D56" i="21"/>
  <c r="C261" i="21"/>
  <c r="C56" i="21"/>
  <c r="B261" i="21"/>
  <c r="B56" i="21"/>
  <c r="AP57" i="21" l="1"/>
  <c r="AP262" i="21"/>
  <c r="AO57" i="21"/>
  <c r="AO262" i="21"/>
  <c r="AN57" i="21"/>
  <c r="AN262" i="21"/>
  <c r="AM262" i="21"/>
  <c r="AM57" i="21"/>
  <c r="AK57" i="21"/>
  <c r="AK262" i="21"/>
  <c r="AH262" i="21"/>
  <c r="AH57" i="21"/>
  <c r="AL57" i="21"/>
  <c r="AL262" i="21"/>
  <c r="AI57" i="21"/>
  <c r="AI262" i="21"/>
  <c r="AJ57" i="21"/>
  <c r="AJ262" i="21"/>
  <c r="AD263" i="21"/>
  <c r="AD58" i="21"/>
  <c r="AF262" i="21"/>
  <c r="AF57" i="21"/>
  <c r="AE263" i="21"/>
  <c r="AE58" i="21"/>
  <c r="AG262" i="21"/>
  <c r="AG57" i="21"/>
  <c r="AC57" i="21"/>
  <c r="AC262" i="21"/>
  <c r="AB57" i="21"/>
  <c r="AB262" i="21"/>
  <c r="AA57" i="21"/>
  <c r="AA262" i="21"/>
  <c r="Z57" i="21"/>
  <c r="Z262" i="21"/>
  <c r="Y57" i="21"/>
  <c r="Y262" i="21"/>
  <c r="X57" i="21"/>
  <c r="X262" i="21"/>
  <c r="W57" i="21"/>
  <c r="W262" i="21"/>
  <c r="V57" i="21"/>
  <c r="V262" i="21"/>
  <c r="U57" i="21"/>
  <c r="U262" i="21"/>
  <c r="T57" i="21"/>
  <c r="T262" i="21"/>
  <c r="S57" i="21"/>
  <c r="S262" i="21"/>
  <c r="R57" i="21"/>
  <c r="R262" i="21"/>
  <c r="P262" i="21"/>
  <c r="P57" i="21"/>
  <c r="O262" i="21"/>
  <c r="O57" i="21"/>
  <c r="Q262" i="21"/>
  <c r="Q57" i="21"/>
  <c r="N57" i="21"/>
  <c r="N262" i="21"/>
  <c r="M57" i="21"/>
  <c r="M262" i="21"/>
  <c r="L57" i="21"/>
  <c r="L262" i="21"/>
  <c r="K57" i="21"/>
  <c r="K262" i="21"/>
  <c r="J57" i="21"/>
  <c r="J262" i="21"/>
  <c r="I57" i="21"/>
  <c r="I262" i="21"/>
  <c r="H262" i="21"/>
  <c r="H57" i="21"/>
  <c r="G57" i="21"/>
  <c r="G262" i="21"/>
  <c r="F57" i="21"/>
  <c r="F262" i="21"/>
  <c r="E262" i="21"/>
  <c r="E57" i="21"/>
  <c r="D262" i="21"/>
  <c r="D57" i="21"/>
  <c r="C262" i="21"/>
  <c r="C57" i="21"/>
  <c r="B262" i="21"/>
  <c r="B57" i="21"/>
  <c r="AP263" i="21" l="1"/>
  <c r="AP58" i="21"/>
  <c r="AO263" i="21"/>
  <c r="AO58" i="21"/>
  <c r="AN263" i="21"/>
  <c r="AN58" i="21"/>
  <c r="AJ263" i="21"/>
  <c r="AJ58" i="21"/>
  <c r="AL263" i="21"/>
  <c r="AL58" i="21"/>
  <c r="AM58" i="21"/>
  <c r="AM263" i="21"/>
  <c r="AI263" i="21"/>
  <c r="AI58" i="21"/>
  <c r="AH263" i="21"/>
  <c r="AH58" i="21"/>
  <c r="AK58" i="21"/>
  <c r="AK263" i="21"/>
  <c r="AG263" i="21"/>
  <c r="AG58" i="21"/>
  <c r="AE264" i="21"/>
  <c r="AE59" i="21"/>
  <c r="AF58" i="21"/>
  <c r="AF263" i="21"/>
  <c r="AD59" i="21"/>
  <c r="AD264" i="21"/>
  <c r="AC58" i="21"/>
  <c r="AC263" i="21"/>
  <c r="AB263" i="21"/>
  <c r="AB58" i="21"/>
  <c r="AA263" i="21"/>
  <c r="AA58" i="21"/>
  <c r="Z263" i="21"/>
  <c r="Z58" i="21"/>
  <c r="Y58" i="21"/>
  <c r="Y263" i="21"/>
  <c r="X58" i="21"/>
  <c r="X263" i="21"/>
  <c r="W263" i="21"/>
  <c r="W58" i="21"/>
  <c r="V263" i="21"/>
  <c r="V58" i="21"/>
  <c r="U263" i="21"/>
  <c r="U58" i="21"/>
  <c r="T58" i="21"/>
  <c r="T263" i="21"/>
  <c r="S58" i="21"/>
  <c r="S263" i="21"/>
  <c r="R263" i="21"/>
  <c r="R58" i="21"/>
  <c r="O58" i="21"/>
  <c r="O263" i="21"/>
  <c r="P263" i="21"/>
  <c r="P58" i="21"/>
  <c r="Q263" i="21"/>
  <c r="Q58" i="21"/>
  <c r="N263" i="21"/>
  <c r="N58" i="21"/>
  <c r="M263" i="21"/>
  <c r="M58" i="21"/>
  <c r="L58" i="21"/>
  <c r="L263" i="21"/>
  <c r="K263" i="21"/>
  <c r="K58" i="21"/>
  <c r="J263" i="21"/>
  <c r="J58" i="21"/>
  <c r="I58" i="21"/>
  <c r="I263" i="21"/>
  <c r="H263" i="21"/>
  <c r="H58" i="21"/>
  <c r="G58" i="21"/>
  <c r="G263" i="21"/>
  <c r="F58" i="21"/>
  <c r="F263" i="21"/>
  <c r="E263" i="21"/>
  <c r="E58" i="21"/>
  <c r="D58" i="21"/>
  <c r="D263" i="21"/>
  <c r="C263" i="21"/>
  <c r="C58" i="21"/>
  <c r="B263" i="21"/>
  <c r="B58" i="21"/>
  <c r="AP59" i="21" l="1"/>
  <c r="AP264" i="21"/>
  <c r="AO264" i="21"/>
  <c r="AO59" i="21"/>
  <c r="AN264" i="21"/>
  <c r="AN59" i="21"/>
  <c r="AH59" i="21"/>
  <c r="AH264" i="21"/>
  <c r="AM264" i="21"/>
  <c r="AM59" i="21"/>
  <c r="AL264" i="21"/>
  <c r="AL59" i="21"/>
  <c r="AJ264" i="21"/>
  <c r="AJ59" i="21"/>
  <c r="AK59" i="21"/>
  <c r="AK264" i="21"/>
  <c r="AI59" i="21"/>
  <c r="AI264" i="21"/>
  <c r="AD60" i="21"/>
  <c r="AD265" i="21"/>
  <c r="AE265" i="21"/>
  <c r="AE60" i="21"/>
  <c r="AG264" i="21"/>
  <c r="AG59" i="21"/>
  <c r="AF59" i="21"/>
  <c r="AF264" i="21"/>
  <c r="AC59" i="21"/>
  <c r="AC264" i="21"/>
  <c r="AB264" i="21"/>
  <c r="AB59" i="21"/>
  <c r="AA59" i="21"/>
  <c r="AA264" i="21"/>
  <c r="Z264" i="21"/>
  <c r="Z59" i="21"/>
  <c r="Y59" i="21"/>
  <c r="Y264" i="21"/>
  <c r="X264" i="21"/>
  <c r="X59" i="21"/>
  <c r="W264" i="21"/>
  <c r="W59" i="21"/>
  <c r="V264" i="21"/>
  <c r="V59" i="21"/>
  <c r="U264" i="21"/>
  <c r="U59" i="21"/>
  <c r="T264" i="21"/>
  <c r="T59" i="21"/>
  <c r="S264" i="21"/>
  <c r="S59" i="21"/>
  <c r="R264" i="21"/>
  <c r="R59" i="21"/>
  <c r="Q264" i="21"/>
  <c r="Q59" i="21"/>
  <c r="P264" i="21"/>
  <c r="P59" i="21"/>
  <c r="O264" i="21"/>
  <c r="O59" i="21"/>
  <c r="N59" i="21"/>
  <c r="N264" i="21"/>
  <c r="M59" i="21"/>
  <c r="M264" i="21"/>
  <c r="L264" i="21"/>
  <c r="L59" i="21"/>
  <c r="K264" i="21"/>
  <c r="K59" i="21"/>
  <c r="J264" i="21"/>
  <c r="J59" i="21"/>
  <c r="I264" i="21"/>
  <c r="I59" i="21"/>
  <c r="H264" i="21"/>
  <c r="H59" i="21"/>
  <c r="G264" i="21"/>
  <c r="G59" i="21"/>
  <c r="F59" i="21"/>
  <c r="F264" i="21"/>
  <c r="E264" i="21"/>
  <c r="E59" i="21"/>
  <c r="D59" i="21"/>
  <c r="D264" i="21"/>
  <c r="C264" i="21"/>
  <c r="C59" i="21"/>
  <c r="B264" i="21"/>
  <c r="B59" i="21"/>
  <c r="AP265" i="21" l="1"/>
  <c r="AP60" i="21"/>
  <c r="AO265" i="21"/>
  <c r="AO60" i="21"/>
  <c r="AN60" i="21"/>
  <c r="AN265" i="21"/>
  <c r="AL265" i="21"/>
  <c r="AL60" i="21"/>
  <c r="AM60" i="21"/>
  <c r="AM265" i="21"/>
  <c r="AK265" i="21"/>
  <c r="AK60" i="21"/>
  <c r="AI265" i="21"/>
  <c r="AI60" i="21"/>
  <c r="AJ265" i="21"/>
  <c r="AJ60" i="21"/>
  <c r="AH60" i="21"/>
  <c r="AH265" i="21"/>
  <c r="AF265" i="21"/>
  <c r="AF60" i="21"/>
  <c r="AE266" i="21"/>
  <c r="AE61" i="21"/>
  <c r="AG265" i="21"/>
  <c r="AG60" i="21"/>
  <c r="AD266" i="21"/>
  <c r="AD61" i="21"/>
  <c r="AC60" i="21"/>
  <c r="AC265" i="21"/>
  <c r="AB265" i="21"/>
  <c r="AB60" i="21"/>
  <c r="AA265" i="21"/>
  <c r="AA60" i="21"/>
  <c r="Z265" i="21"/>
  <c r="Z60" i="21"/>
  <c r="Y60" i="21"/>
  <c r="Y265" i="21"/>
  <c r="X265" i="21"/>
  <c r="X60" i="21"/>
  <c r="W60" i="21"/>
  <c r="W265" i="21"/>
  <c r="V265" i="21"/>
  <c r="V60" i="21"/>
  <c r="U265" i="21"/>
  <c r="U60" i="21"/>
  <c r="T265" i="21"/>
  <c r="T60" i="21"/>
  <c r="S265" i="21"/>
  <c r="S60" i="21"/>
  <c r="R60" i="21"/>
  <c r="R265" i="21"/>
  <c r="P265" i="21"/>
  <c r="P60" i="21"/>
  <c r="Q265" i="21"/>
  <c r="Q60" i="21"/>
  <c r="O265" i="21"/>
  <c r="O60" i="21"/>
  <c r="N60" i="21"/>
  <c r="N265" i="21"/>
  <c r="M60" i="21"/>
  <c r="M265" i="21"/>
  <c r="L60" i="21"/>
  <c r="L265" i="21"/>
  <c r="K265" i="21"/>
  <c r="K60" i="21"/>
  <c r="J265" i="21"/>
  <c r="J60" i="21"/>
  <c r="I265" i="21"/>
  <c r="I60" i="21"/>
  <c r="H60" i="21"/>
  <c r="H265" i="21"/>
  <c r="G265" i="21"/>
  <c r="G60" i="21"/>
  <c r="F265" i="21"/>
  <c r="F60" i="21"/>
  <c r="E265" i="21"/>
  <c r="E60" i="21"/>
  <c r="D60" i="21"/>
  <c r="D265" i="21"/>
  <c r="C265" i="21"/>
  <c r="C60" i="21"/>
  <c r="B265" i="21"/>
  <c r="B60" i="21"/>
  <c r="AP61" i="21" l="1"/>
  <c r="AP266" i="21"/>
  <c r="AO61" i="21"/>
  <c r="AO266" i="21"/>
  <c r="AN61" i="21"/>
  <c r="AN266" i="21"/>
  <c r="AK61" i="21"/>
  <c r="AK266" i="21"/>
  <c r="AM61" i="21"/>
  <c r="AM266" i="21"/>
  <c r="AL61" i="21"/>
  <c r="AL266" i="21"/>
  <c r="AH61" i="21"/>
  <c r="AH266" i="21"/>
  <c r="AJ266" i="21"/>
  <c r="AJ61" i="21"/>
  <c r="AI266" i="21"/>
  <c r="AI61" i="21"/>
  <c r="AD267" i="21"/>
  <c r="AD62" i="21"/>
  <c r="AF266" i="21"/>
  <c r="AF61" i="21"/>
  <c r="AG61" i="21"/>
  <c r="AG266" i="21"/>
  <c r="AE267" i="21"/>
  <c r="AE62" i="21"/>
  <c r="AC61" i="21"/>
  <c r="AC266" i="21"/>
  <c r="AB61" i="21"/>
  <c r="AB266" i="21"/>
  <c r="AA61" i="21"/>
  <c r="AA266" i="21"/>
  <c r="Z61" i="21"/>
  <c r="Z266" i="21"/>
  <c r="Y266" i="21"/>
  <c r="Y61" i="21"/>
  <c r="X61" i="21"/>
  <c r="X266" i="21"/>
  <c r="W61" i="21"/>
  <c r="W266" i="21"/>
  <c r="V61" i="21"/>
  <c r="V266" i="21"/>
  <c r="U266" i="21"/>
  <c r="U61" i="21"/>
  <c r="T266" i="21"/>
  <c r="T61" i="21"/>
  <c r="S266" i="21"/>
  <c r="S61" i="21"/>
  <c r="R266" i="21"/>
  <c r="R61" i="21"/>
  <c r="P61" i="21"/>
  <c r="P266" i="21"/>
  <c r="O266" i="21"/>
  <c r="O61" i="21"/>
  <c r="Q266" i="21"/>
  <c r="Q61" i="21"/>
  <c r="N61" i="21"/>
  <c r="N266" i="21"/>
  <c r="M266" i="21"/>
  <c r="M61" i="21"/>
  <c r="L266" i="21"/>
  <c r="L61" i="21"/>
  <c r="K61" i="21"/>
  <c r="K266" i="21"/>
  <c r="J266" i="21"/>
  <c r="J61" i="21"/>
  <c r="I266" i="21"/>
  <c r="I61" i="21"/>
  <c r="H266" i="21"/>
  <c r="H61" i="21"/>
  <c r="G266" i="21"/>
  <c r="G61" i="21"/>
  <c r="F266" i="21"/>
  <c r="F61" i="21"/>
  <c r="E266" i="21"/>
  <c r="E61" i="21"/>
  <c r="D266" i="21"/>
  <c r="D61" i="21"/>
  <c r="C266" i="21"/>
  <c r="C61" i="21"/>
  <c r="B266" i="21"/>
  <c r="B61" i="21"/>
  <c r="AP62" i="21" l="1"/>
  <c r="AP267" i="21"/>
  <c r="AO267" i="21"/>
  <c r="AO62" i="21"/>
  <c r="AN62" i="21"/>
  <c r="AN267" i="21"/>
  <c r="AH267" i="21"/>
  <c r="AH62" i="21"/>
  <c r="AL62" i="21"/>
  <c r="AL267" i="21"/>
  <c r="AM267" i="21"/>
  <c r="AM62" i="21"/>
  <c r="AI267" i="21"/>
  <c r="AI62" i="21"/>
  <c r="AJ267" i="21"/>
  <c r="AJ62" i="21"/>
  <c r="AK267" i="21"/>
  <c r="AK62" i="21"/>
  <c r="AD268" i="21"/>
  <c r="AD63" i="21"/>
  <c r="AE268" i="21"/>
  <c r="AE63" i="21"/>
  <c r="AG62" i="21"/>
  <c r="AG267" i="21"/>
  <c r="AF267" i="21"/>
  <c r="AF62" i="21"/>
  <c r="AC62" i="21"/>
  <c r="AC267" i="21"/>
  <c r="AB62" i="21"/>
  <c r="AB267" i="21"/>
  <c r="AA62" i="21"/>
  <c r="AA267" i="21"/>
  <c r="Z62" i="21"/>
  <c r="Z267" i="21"/>
  <c r="Y267" i="21"/>
  <c r="Y62" i="21"/>
  <c r="X62" i="21"/>
  <c r="X267" i="21"/>
  <c r="W267" i="21"/>
  <c r="W62" i="21"/>
  <c r="V62" i="21"/>
  <c r="V267" i="21"/>
  <c r="U62" i="21"/>
  <c r="U267" i="21"/>
  <c r="T62" i="21"/>
  <c r="T267" i="21"/>
  <c r="S267" i="21"/>
  <c r="S62" i="21"/>
  <c r="R62" i="21"/>
  <c r="R267" i="21"/>
  <c r="O267" i="21"/>
  <c r="O62" i="21"/>
  <c r="Q62" i="21"/>
  <c r="Q267" i="21"/>
  <c r="P62" i="21"/>
  <c r="P267" i="21"/>
  <c r="N267" i="21"/>
  <c r="N62" i="21"/>
  <c r="M62" i="21"/>
  <c r="M267" i="21"/>
  <c r="L62" i="21"/>
  <c r="L267" i="21"/>
  <c r="K267" i="21"/>
  <c r="K62" i="21"/>
  <c r="J62" i="21"/>
  <c r="J267" i="21"/>
  <c r="I267" i="21"/>
  <c r="I62" i="21"/>
  <c r="H62" i="21"/>
  <c r="H267" i="21"/>
  <c r="G267" i="21"/>
  <c r="G62" i="21"/>
  <c r="F267" i="21"/>
  <c r="F62" i="21"/>
  <c r="E267" i="21"/>
  <c r="E62" i="21"/>
  <c r="D267" i="21"/>
  <c r="D62" i="21"/>
  <c r="C62" i="21"/>
  <c r="C267" i="21"/>
  <c r="B267" i="21"/>
  <c r="B62" i="21"/>
  <c r="AP268" i="21" l="1"/>
  <c r="AP63" i="21"/>
  <c r="AO268" i="21"/>
  <c r="AO63" i="21"/>
  <c r="AN268" i="21"/>
  <c r="AN63" i="21"/>
  <c r="AK268" i="21"/>
  <c r="AK63" i="21"/>
  <c r="AM268" i="21"/>
  <c r="AM63" i="21"/>
  <c r="AJ268" i="21"/>
  <c r="AJ63" i="21"/>
  <c r="AH268" i="21"/>
  <c r="AH63" i="21"/>
  <c r="AI268" i="21"/>
  <c r="AI63" i="21"/>
  <c r="AL268" i="21"/>
  <c r="AL63" i="21"/>
  <c r="AG268" i="21"/>
  <c r="AG63" i="21"/>
  <c r="AE64" i="21"/>
  <c r="AE269" i="21"/>
  <c r="AD269" i="21"/>
  <c r="AD64" i="21"/>
  <c r="AF268" i="21"/>
  <c r="AF63" i="21"/>
  <c r="AC268" i="21"/>
  <c r="AC63" i="21"/>
  <c r="AB268" i="21"/>
  <c r="AB63" i="21"/>
  <c r="AA268" i="21"/>
  <c r="AA63" i="21"/>
  <c r="Z268" i="21"/>
  <c r="Z63" i="21"/>
  <c r="Y268" i="21"/>
  <c r="Y63" i="21"/>
  <c r="X268" i="21"/>
  <c r="X63" i="21"/>
  <c r="W268" i="21"/>
  <c r="W63" i="21"/>
  <c r="V268" i="21"/>
  <c r="V63" i="21"/>
  <c r="U268" i="21"/>
  <c r="U63" i="21"/>
  <c r="T268" i="21"/>
  <c r="T63" i="21"/>
  <c r="S268" i="21"/>
  <c r="S63" i="21"/>
  <c r="R268" i="21"/>
  <c r="R63" i="21"/>
  <c r="P63" i="21"/>
  <c r="P268" i="21"/>
  <c r="Q63" i="21"/>
  <c r="Q268" i="21"/>
  <c r="O268" i="21"/>
  <c r="O63" i="21"/>
  <c r="N268" i="21"/>
  <c r="N63" i="21"/>
  <c r="M268" i="21"/>
  <c r="M63" i="21"/>
  <c r="L268" i="21"/>
  <c r="L63" i="21"/>
  <c r="K268" i="21"/>
  <c r="K63" i="21"/>
  <c r="J268" i="21"/>
  <c r="J63" i="21"/>
  <c r="I268" i="21"/>
  <c r="I63" i="21"/>
  <c r="H268" i="21"/>
  <c r="H63" i="21"/>
  <c r="G268" i="21"/>
  <c r="G63" i="21"/>
  <c r="F268" i="21"/>
  <c r="F63" i="21"/>
  <c r="E63" i="21"/>
  <c r="E268" i="21"/>
  <c r="D268" i="21"/>
  <c r="D63" i="21"/>
  <c r="C63" i="21"/>
  <c r="C268" i="21"/>
  <c r="B63" i="21"/>
  <c r="B268" i="21"/>
  <c r="AP269" i="21" l="1"/>
  <c r="AP64" i="21"/>
  <c r="AO64" i="21"/>
  <c r="AO269" i="21"/>
  <c r="AN269" i="21"/>
  <c r="AN64" i="21"/>
  <c r="AI64" i="21"/>
  <c r="AI269" i="21"/>
  <c r="AH64" i="21"/>
  <c r="AH269" i="21"/>
  <c r="AJ64" i="21"/>
  <c r="AJ269" i="21"/>
  <c r="AM64" i="21"/>
  <c r="AM269" i="21"/>
  <c r="AL64" i="21"/>
  <c r="AL269" i="21"/>
  <c r="AK64" i="21"/>
  <c r="AK269" i="21"/>
  <c r="AE65" i="21"/>
  <c r="AE270" i="21"/>
  <c r="AG269" i="21"/>
  <c r="AG64" i="21"/>
  <c r="AF64" i="21"/>
  <c r="AF269" i="21"/>
  <c r="AD270" i="21"/>
  <c r="AD65" i="21"/>
  <c r="AC269" i="21"/>
  <c r="AC64" i="21"/>
  <c r="AB64" i="21"/>
  <c r="AB269" i="21"/>
  <c r="AA269" i="21"/>
  <c r="AA64" i="21"/>
  <c r="Z269" i="21"/>
  <c r="Z64" i="21"/>
  <c r="Y269" i="21"/>
  <c r="Y64" i="21"/>
  <c r="X269" i="21"/>
  <c r="X64" i="21"/>
  <c r="W64" i="21"/>
  <c r="W269" i="21"/>
  <c r="V269" i="21"/>
  <c r="V64" i="21"/>
  <c r="U269" i="21"/>
  <c r="U64" i="21"/>
  <c r="T269" i="21"/>
  <c r="T64" i="21"/>
  <c r="S269" i="21"/>
  <c r="S64" i="21"/>
  <c r="R269" i="21"/>
  <c r="R64" i="21"/>
  <c r="O64" i="21"/>
  <c r="O269" i="21"/>
  <c r="Q269" i="21"/>
  <c r="Q64" i="21"/>
  <c r="P64" i="21"/>
  <c r="P269" i="21"/>
  <c r="N269" i="21"/>
  <c r="N64" i="21"/>
  <c r="M269" i="21"/>
  <c r="M64" i="21"/>
  <c r="L269" i="21"/>
  <c r="L64" i="21"/>
  <c r="K269" i="21"/>
  <c r="K64" i="21"/>
  <c r="J269" i="21"/>
  <c r="J64" i="21"/>
  <c r="I269" i="21"/>
  <c r="I64" i="21"/>
  <c r="H269" i="21"/>
  <c r="H64" i="21"/>
  <c r="G269" i="21"/>
  <c r="G64" i="21"/>
  <c r="F269" i="21"/>
  <c r="F64" i="21"/>
  <c r="E64" i="21"/>
  <c r="E269" i="21"/>
  <c r="D64" i="21"/>
  <c r="D269" i="21"/>
  <c r="C64" i="21"/>
  <c r="C269" i="21"/>
  <c r="B64" i="21"/>
  <c r="B269" i="21"/>
  <c r="AP65" i="21" l="1"/>
  <c r="AP270" i="21"/>
  <c r="AO65" i="21"/>
  <c r="AO270" i="21"/>
  <c r="AN65" i="21"/>
  <c r="AN270" i="21"/>
  <c r="AH270" i="21"/>
  <c r="AH65" i="21"/>
  <c r="AL65" i="21"/>
  <c r="AL270" i="21"/>
  <c r="AK65" i="21"/>
  <c r="AK270" i="21"/>
  <c r="AM270" i="21"/>
  <c r="AM65" i="21"/>
  <c r="AJ65" i="21"/>
  <c r="AJ270" i="21"/>
  <c r="AI65" i="21"/>
  <c r="AI270" i="21"/>
  <c r="AD271" i="21"/>
  <c r="AD66" i="21"/>
  <c r="AG65" i="21"/>
  <c r="AG270" i="21"/>
  <c r="AF270" i="21"/>
  <c r="AF65" i="21"/>
  <c r="AE271" i="21"/>
  <c r="AE66" i="21"/>
  <c r="AC270" i="21"/>
  <c r="AC65" i="21"/>
  <c r="AB270" i="21"/>
  <c r="AB65" i="21"/>
  <c r="AA65" i="21"/>
  <c r="AA270" i="21"/>
  <c r="Z270" i="21"/>
  <c r="Z65" i="21"/>
  <c r="Y65" i="21"/>
  <c r="Y270" i="21"/>
  <c r="X65" i="21"/>
  <c r="X270" i="21"/>
  <c r="W270" i="21"/>
  <c r="W65" i="21"/>
  <c r="V65" i="21"/>
  <c r="V270" i="21"/>
  <c r="U270" i="21"/>
  <c r="U65" i="21"/>
  <c r="T270" i="21"/>
  <c r="T65" i="21"/>
  <c r="S270" i="21"/>
  <c r="S65" i="21"/>
  <c r="R270" i="21"/>
  <c r="R65" i="21"/>
  <c r="P65" i="21"/>
  <c r="P270" i="21"/>
  <c r="Q270" i="21"/>
  <c r="Q65" i="21"/>
  <c r="O65" i="21"/>
  <c r="O270" i="21"/>
  <c r="N270" i="21"/>
  <c r="N65" i="21"/>
  <c r="M270" i="21"/>
  <c r="M65" i="21"/>
  <c r="L270" i="21"/>
  <c r="L65" i="21"/>
  <c r="K65" i="21"/>
  <c r="K270" i="21"/>
  <c r="J270" i="21"/>
  <c r="J65" i="21"/>
  <c r="I270" i="21"/>
  <c r="I65" i="21"/>
  <c r="H270" i="21"/>
  <c r="H65" i="21"/>
  <c r="G270" i="21"/>
  <c r="G65" i="21"/>
  <c r="F65" i="21"/>
  <c r="F270" i="21"/>
  <c r="E65" i="21"/>
  <c r="E270" i="21"/>
  <c r="D270" i="21"/>
  <c r="D65" i="21"/>
  <c r="C270" i="21"/>
  <c r="C65" i="21"/>
  <c r="B270" i="21"/>
  <c r="B65" i="21"/>
  <c r="AP271" i="21" l="1"/>
  <c r="AP66" i="21"/>
  <c r="AO271" i="21"/>
  <c r="AO66" i="21"/>
  <c r="AN271" i="21"/>
  <c r="AN66" i="21"/>
  <c r="AJ271" i="21"/>
  <c r="AJ66" i="21"/>
  <c r="AM271" i="21"/>
  <c r="AM66" i="21"/>
  <c r="AK66" i="21"/>
  <c r="AK271" i="21"/>
  <c r="AH271" i="21"/>
  <c r="AH66" i="21"/>
  <c r="AI271" i="21"/>
  <c r="AI66" i="21"/>
  <c r="AL66" i="21"/>
  <c r="AL271" i="21"/>
  <c r="AE67" i="21"/>
  <c r="AE272" i="21"/>
  <c r="AF271" i="21"/>
  <c r="AF66" i="21"/>
  <c r="AD67" i="21"/>
  <c r="AD272" i="21"/>
  <c r="AG66" i="21"/>
  <c r="AG271" i="21"/>
  <c r="AC271" i="21"/>
  <c r="AC66" i="21"/>
  <c r="AB271" i="21"/>
  <c r="AB66" i="21"/>
  <c r="AA271" i="21"/>
  <c r="AA66" i="21"/>
  <c r="Z271" i="21"/>
  <c r="Z66" i="21"/>
  <c r="Y271" i="21"/>
  <c r="Y66" i="21"/>
  <c r="X271" i="21"/>
  <c r="X66" i="21"/>
  <c r="W271" i="21"/>
  <c r="W66" i="21"/>
  <c r="V271" i="21"/>
  <c r="V66" i="21"/>
  <c r="U271" i="21"/>
  <c r="U66" i="21"/>
  <c r="T271" i="21"/>
  <c r="T66" i="21"/>
  <c r="S271" i="21"/>
  <c r="S66" i="21"/>
  <c r="R271" i="21"/>
  <c r="R66" i="21"/>
  <c r="O66" i="21"/>
  <c r="O271" i="21"/>
  <c r="Q271" i="21"/>
  <c r="Q66" i="21"/>
  <c r="P271" i="21"/>
  <c r="P66" i="21"/>
  <c r="N271" i="21"/>
  <c r="N66" i="21"/>
  <c r="M271" i="21"/>
  <c r="M66" i="21"/>
  <c r="L271" i="21"/>
  <c r="L66" i="21"/>
  <c r="K271" i="21"/>
  <c r="K66" i="21"/>
  <c r="J271" i="21"/>
  <c r="J66" i="21"/>
  <c r="I271" i="21"/>
  <c r="I66" i="21"/>
  <c r="H271" i="21"/>
  <c r="H66" i="21"/>
  <c r="G271" i="21"/>
  <c r="G66" i="21"/>
  <c r="F271" i="21"/>
  <c r="F66" i="21"/>
  <c r="E271" i="21"/>
  <c r="E66" i="21"/>
  <c r="D271" i="21"/>
  <c r="D66" i="21"/>
  <c r="C271" i="21"/>
  <c r="C66" i="21"/>
  <c r="B271" i="21"/>
  <c r="B66" i="21"/>
  <c r="AP272" i="21" l="1"/>
  <c r="AP67" i="21"/>
  <c r="AO272" i="21"/>
  <c r="AO67" i="21"/>
  <c r="AN272" i="21"/>
  <c r="AN67" i="21"/>
  <c r="AK272" i="21"/>
  <c r="AK67" i="21"/>
  <c r="AM272" i="21"/>
  <c r="AM67" i="21"/>
  <c r="AI272" i="21"/>
  <c r="AI67" i="21"/>
  <c r="AJ67" i="21"/>
  <c r="AJ272" i="21"/>
  <c r="AL67" i="21"/>
  <c r="AL272" i="21"/>
  <c r="AH67" i="21"/>
  <c r="AH272" i="21"/>
  <c r="AF272" i="21"/>
  <c r="AF67" i="21"/>
  <c r="AG67" i="21"/>
  <c r="AG272" i="21"/>
  <c r="AD273" i="21"/>
  <c r="AD68" i="21"/>
  <c r="AE273" i="21"/>
  <c r="AE68" i="21"/>
  <c r="AC67" i="21"/>
  <c r="AC272" i="21"/>
  <c r="AB67" i="21"/>
  <c r="AB272" i="21"/>
  <c r="AA67" i="21"/>
  <c r="AA272" i="21"/>
  <c r="Z67" i="21"/>
  <c r="Z272" i="21"/>
  <c r="Y272" i="21"/>
  <c r="Y67" i="21"/>
  <c r="X67" i="21"/>
  <c r="X272" i="21"/>
  <c r="W67" i="21"/>
  <c r="W272" i="21"/>
  <c r="V272" i="21"/>
  <c r="V67" i="21"/>
  <c r="U67" i="21"/>
  <c r="U272" i="21"/>
  <c r="T272" i="21"/>
  <c r="T67" i="21"/>
  <c r="S67" i="21"/>
  <c r="S272" i="21"/>
  <c r="R67" i="21"/>
  <c r="R272" i="21"/>
  <c r="Q67" i="21"/>
  <c r="Q272" i="21"/>
  <c r="P272" i="21"/>
  <c r="P67" i="21"/>
  <c r="O272" i="21"/>
  <c r="O67" i="21"/>
  <c r="N67" i="21"/>
  <c r="N272" i="21"/>
  <c r="M67" i="21"/>
  <c r="M272" i="21"/>
  <c r="L67" i="21"/>
  <c r="L272" i="21"/>
  <c r="K272" i="21"/>
  <c r="K67" i="21"/>
  <c r="J67" i="21"/>
  <c r="J272" i="21"/>
  <c r="I67" i="21"/>
  <c r="I272" i="21"/>
  <c r="H67" i="21"/>
  <c r="H272" i="21"/>
  <c r="G67" i="21"/>
  <c r="G272" i="21"/>
  <c r="F272" i="21"/>
  <c r="F67" i="21"/>
  <c r="E272" i="21"/>
  <c r="E67" i="21"/>
  <c r="D67" i="21"/>
  <c r="D272" i="21"/>
  <c r="C67" i="21"/>
  <c r="C272" i="21"/>
  <c r="B67" i="21"/>
  <c r="B272" i="21"/>
  <c r="AP68" i="21" l="1"/>
  <c r="AP273" i="21"/>
  <c r="AO273" i="21"/>
  <c r="AO68" i="21"/>
  <c r="AN68" i="21"/>
  <c r="AN273" i="21"/>
  <c r="AH273" i="21"/>
  <c r="AH68" i="21"/>
  <c r="AJ68" i="21"/>
  <c r="AJ273" i="21"/>
  <c r="AI68" i="21"/>
  <c r="AI273" i="21"/>
  <c r="AM68" i="21"/>
  <c r="AM273" i="21"/>
  <c r="AK273" i="21"/>
  <c r="AK68" i="21"/>
  <c r="AL68" i="21"/>
  <c r="AL273" i="21"/>
  <c r="AE69" i="21"/>
  <c r="AE274" i="21"/>
  <c r="AD274" i="21"/>
  <c r="AD69" i="21"/>
  <c r="AG68" i="21"/>
  <c r="AG273" i="21"/>
  <c r="AF273" i="21"/>
  <c r="AF68" i="21"/>
  <c r="AC68" i="21"/>
  <c r="AC273" i="21"/>
  <c r="AB273" i="21"/>
  <c r="AB68" i="21"/>
  <c r="AA68" i="21"/>
  <c r="AA273" i="21"/>
  <c r="Z68" i="21"/>
  <c r="Z273" i="21"/>
  <c r="Y68" i="21"/>
  <c r="Y273" i="21"/>
  <c r="X68" i="21"/>
  <c r="X273" i="21"/>
  <c r="W273" i="21"/>
  <c r="W68" i="21"/>
  <c r="V68" i="21"/>
  <c r="V273" i="21"/>
  <c r="U68" i="21"/>
  <c r="U273" i="21"/>
  <c r="T68" i="21"/>
  <c r="T273" i="21"/>
  <c r="S68" i="21"/>
  <c r="S273" i="21"/>
  <c r="R68" i="21"/>
  <c r="R273" i="21"/>
  <c r="O273" i="21"/>
  <c r="O68" i="21"/>
  <c r="P273" i="21"/>
  <c r="P68" i="21"/>
  <c r="Q68" i="21"/>
  <c r="Q273" i="21"/>
  <c r="N68" i="21"/>
  <c r="N273" i="21"/>
  <c r="M273" i="21"/>
  <c r="M68" i="21"/>
  <c r="L68" i="21"/>
  <c r="L273" i="21"/>
  <c r="K68" i="21"/>
  <c r="K273" i="21"/>
  <c r="J68" i="21"/>
  <c r="J273" i="21"/>
  <c r="I68" i="21"/>
  <c r="I273" i="21"/>
  <c r="H273" i="21"/>
  <c r="H68" i="21"/>
  <c r="G68" i="21"/>
  <c r="G273" i="21"/>
  <c r="F68" i="21"/>
  <c r="F273" i="21"/>
  <c r="E273" i="21"/>
  <c r="E68" i="21"/>
  <c r="D273" i="21"/>
  <c r="D68" i="21"/>
  <c r="C273" i="21"/>
  <c r="C68" i="21"/>
  <c r="B273" i="21"/>
  <c r="B68" i="21"/>
  <c r="AP69" i="21" l="1"/>
  <c r="AP274" i="21"/>
  <c r="AO69" i="21"/>
  <c r="AO274" i="21"/>
  <c r="AN69" i="21"/>
  <c r="AN274" i="21"/>
  <c r="AM274" i="21"/>
  <c r="AM69" i="21"/>
  <c r="AI274" i="21"/>
  <c r="AI69" i="21"/>
  <c r="AH274" i="21"/>
  <c r="AH69" i="21"/>
  <c r="AL274" i="21"/>
  <c r="AL69" i="21"/>
  <c r="AK69" i="21"/>
  <c r="AK274" i="21"/>
  <c r="AJ69" i="21"/>
  <c r="AJ274" i="21"/>
  <c r="AF274" i="21"/>
  <c r="AF69" i="21"/>
  <c r="AG274" i="21"/>
  <c r="AG69" i="21"/>
  <c r="AD70" i="21"/>
  <c r="AD275" i="21"/>
  <c r="AE70" i="21"/>
  <c r="AE275" i="21"/>
  <c r="AC69" i="21"/>
  <c r="AC274" i="21"/>
  <c r="AB69" i="21"/>
  <c r="AB274" i="21"/>
  <c r="AA69" i="21"/>
  <c r="AA274" i="21"/>
  <c r="Z69" i="21"/>
  <c r="Z274" i="21"/>
  <c r="Y69" i="21"/>
  <c r="Y274" i="21"/>
  <c r="X69" i="21"/>
  <c r="X274" i="21"/>
  <c r="W69" i="21"/>
  <c r="W274" i="21"/>
  <c r="V69" i="21"/>
  <c r="V274" i="21"/>
  <c r="U69" i="21"/>
  <c r="U274" i="21"/>
  <c r="T69" i="21"/>
  <c r="T274" i="21"/>
  <c r="S69" i="21"/>
  <c r="S274" i="21"/>
  <c r="R69" i="21"/>
  <c r="R274" i="21"/>
  <c r="O69" i="21"/>
  <c r="O274" i="21"/>
  <c r="Q69" i="21"/>
  <c r="Q274" i="21"/>
  <c r="P69" i="21"/>
  <c r="P274" i="21"/>
  <c r="N69" i="21"/>
  <c r="N274" i="21"/>
  <c r="M69" i="21"/>
  <c r="M274" i="21"/>
  <c r="L69" i="21"/>
  <c r="L274" i="21"/>
  <c r="K69" i="21"/>
  <c r="K274" i="21"/>
  <c r="J69" i="21"/>
  <c r="J274" i="21"/>
  <c r="I69" i="21"/>
  <c r="I274" i="21"/>
  <c r="H69" i="21"/>
  <c r="H274" i="21"/>
  <c r="G69" i="21"/>
  <c r="G274" i="21"/>
  <c r="F69" i="21"/>
  <c r="F274" i="21"/>
  <c r="E274" i="21"/>
  <c r="E69" i="21"/>
  <c r="D274" i="21"/>
  <c r="D69" i="21"/>
  <c r="C69" i="21"/>
  <c r="C274" i="21"/>
  <c r="B69" i="21"/>
  <c r="B274" i="21"/>
  <c r="AP70" i="21" l="1"/>
  <c r="AP275" i="21"/>
  <c r="AO275" i="21"/>
  <c r="AO70" i="21"/>
  <c r="AN275" i="21"/>
  <c r="AN70" i="21"/>
  <c r="AJ70" i="21"/>
  <c r="AJ275" i="21"/>
  <c r="AL275" i="21"/>
  <c r="AL70" i="21"/>
  <c r="AI70" i="21"/>
  <c r="AI275" i="21"/>
  <c r="AH275" i="21"/>
  <c r="AH70" i="21"/>
  <c r="AM275" i="21"/>
  <c r="AM70" i="21"/>
  <c r="AK70" i="21"/>
  <c r="AK275" i="21"/>
  <c r="AD71" i="21"/>
  <c r="AD276" i="21"/>
  <c r="AF275" i="21"/>
  <c r="AF70" i="21"/>
  <c r="AE276" i="21"/>
  <c r="AE71" i="21"/>
  <c r="AG275" i="21"/>
  <c r="AG70" i="21"/>
  <c r="AC275" i="21"/>
  <c r="AC70" i="21"/>
  <c r="AB275" i="21"/>
  <c r="AB70" i="21"/>
  <c r="AA275" i="21"/>
  <c r="AA70" i="21"/>
  <c r="Z275" i="21"/>
  <c r="Z70" i="21"/>
  <c r="Y70" i="21"/>
  <c r="Y275" i="21"/>
  <c r="X275" i="21"/>
  <c r="X70" i="21"/>
  <c r="W275" i="21"/>
  <c r="W70" i="21"/>
  <c r="V275" i="21"/>
  <c r="V70" i="21"/>
  <c r="U275" i="21"/>
  <c r="U70" i="21"/>
  <c r="T275" i="21"/>
  <c r="T70" i="21"/>
  <c r="S275" i="21"/>
  <c r="S70" i="21"/>
  <c r="R275" i="21"/>
  <c r="R70" i="21"/>
  <c r="P275" i="21"/>
  <c r="P70" i="21"/>
  <c r="Q70" i="21"/>
  <c r="Q275" i="21"/>
  <c r="O70" i="21"/>
  <c r="O275" i="21"/>
  <c r="N70" i="21"/>
  <c r="N275" i="21"/>
  <c r="M70" i="21"/>
  <c r="M275" i="21"/>
  <c r="L275" i="21"/>
  <c r="L70" i="21"/>
  <c r="K70" i="21"/>
  <c r="K275" i="21"/>
  <c r="J275" i="21"/>
  <c r="J70" i="21"/>
  <c r="I70" i="21"/>
  <c r="I275" i="21"/>
  <c r="H70" i="21"/>
  <c r="H275" i="21"/>
  <c r="G70" i="21"/>
  <c r="G275" i="21"/>
  <c r="F275" i="21"/>
  <c r="F70" i="21"/>
  <c r="E275" i="21"/>
  <c r="E70" i="21"/>
  <c r="D275" i="21"/>
  <c r="D70" i="21"/>
  <c r="C70" i="21"/>
  <c r="C275" i="21"/>
  <c r="B70" i="21"/>
  <c r="B275" i="21"/>
  <c r="AP71" i="21" l="1"/>
  <c r="AP276" i="21"/>
  <c r="AO71" i="21"/>
  <c r="AO276" i="21"/>
  <c r="AN276" i="21"/>
  <c r="AN71" i="21"/>
  <c r="AK276" i="21"/>
  <c r="AK71" i="21"/>
  <c r="AM71" i="21"/>
  <c r="AM276" i="21"/>
  <c r="AH71" i="21"/>
  <c r="AH276" i="21"/>
  <c r="AI71" i="21"/>
  <c r="AI276" i="21"/>
  <c r="AL276" i="21"/>
  <c r="AL71" i="21"/>
  <c r="AJ71" i="21"/>
  <c r="AJ276" i="21"/>
  <c r="AE277" i="21"/>
  <c r="AE72" i="21"/>
  <c r="AF71" i="21"/>
  <c r="AF276" i="21"/>
  <c r="AG276" i="21"/>
  <c r="AG71" i="21"/>
  <c r="AD277" i="21"/>
  <c r="AD72" i="21"/>
  <c r="AC276" i="21"/>
  <c r="AC71" i="21"/>
  <c r="AB71" i="21"/>
  <c r="AB276" i="21"/>
  <c r="AA276" i="21"/>
  <c r="AA71" i="21"/>
  <c r="Z276" i="21"/>
  <c r="Z71" i="21"/>
  <c r="Y276" i="21"/>
  <c r="Y71" i="21"/>
  <c r="X71" i="21"/>
  <c r="X276" i="21"/>
  <c r="W71" i="21"/>
  <c r="W276" i="21"/>
  <c r="V276" i="21"/>
  <c r="V71" i="21"/>
  <c r="U71" i="21"/>
  <c r="U276" i="21"/>
  <c r="T71" i="21"/>
  <c r="T276" i="21"/>
  <c r="S71" i="21"/>
  <c r="S276" i="21"/>
  <c r="R276" i="21"/>
  <c r="R71" i="21"/>
  <c r="O71" i="21"/>
  <c r="O276" i="21"/>
  <c r="P276" i="21"/>
  <c r="P71" i="21"/>
  <c r="Q71" i="21"/>
  <c r="Q276" i="21"/>
  <c r="N276" i="21"/>
  <c r="N71" i="21"/>
  <c r="M276" i="21"/>
  <c r="M71" i="21"/>
  <c r="L71" i="21"/>
  <c r="L276" i="21"/>
  <c r="K71" i="21"/>
  <c r="K276" i="21"/>
  <c r="J71" i="21"/>
  <c r="J276" i="21"/>
  <c r="I71" i="21"/>
  <c r="I276" i="21"/>
  <c r="H276" i="21"/>
  <c r="H71" i="21"/>
  <c r="G71" i="21"/>
  <c r="G276" i="21"/>
  <c r="F71" i="21"/>
  <c r="F276" i="21"/>
  <c r="E71" i="21"/>
  <c r="E276" i="21"/>
  <c r="D276" i="21"/>
  <c r="D71" i="21"/>
  <c r="C71" i="21"/>
  <c r="C276" i="21"/>
  <c r="B71" i="21"/>
  <c r="B276" i="21"/>
  <c r="AP72" i="21" l="1"/>
  <c r="AP277" i="21"/>
  <c r="AO72" i="21"/>
  <c r="AO277" i="21"/>
  <c r="AN277" i="21"/>
  <c r="AN72" i="21"/>
  <c r="AJ277" i="21"/>
  <c r="AJ72" i="21"/>
  <c r="AI277" i="21"/>
  <c r="AI72" i="21"/>
  <c r="AH72" i="21"/>
  <c r="AH277" i="21"/>
  <c r="AL277" i="21"/>
  <c r="AL72" i="21"/>
  <c r="AK72" i="21"/>
  <c r="AK277" i="21"/>
  <c r="AM277" i="21"/>
  <c r="AM72" i="21"/>
  <c r="AG277" i="21"/>
  <c r="AG72" i="21"/>
  <c r="AE278" i="21"/>
  <c r="AE73" i="21"/>
  <c r="AD278" i="21"/>
  <c r="AD73" i="21"/>
  <c r="AF72" i="21"/>
  <c r="AF277" i="21"/>
  <c r="AC277" i="21"/>
  <c r="AC72" i="21"/>
  <c r="AB72" i="21"/>
  <c r="AB277" i="21"/>
  <c r="AA72" i="21"/>
  <c r="AA277" i="21"/>
  <c r="Z277" i="21"/>
  <c r="Z72" i="21"/>
  <c r="Y277" i="21"/>
  <c r="Y72" i="21"/>
  <c r="X72" i="21"/>
  <c r="X277" i="21"/>
  <c r="W72" i="21"/>
  <c r="W277" i="21"/>
  <c r="V277" i="21"/>
  <c r="V72" i="21"/>
  <c r="U72" i="21"/>
  <c r="U277" i="21"/>
  <c r="T72" i="21"/>
  <c r="T277" i="21"/>
  <c r="S72" i="21"/>
  <c r="S277" i="21"/>
  <c r="R277" i="21"/>
  <c r="R72" i="21"/>
  <c r="P277" i="21"/>
  <c r="P72" i="21"/>
  <c r="Q72" i="21"/>
  <c r="Q277" i="21"/>
  <c r="O277" i="21"/>
  <c r="O72" i="21"/>
  <c r="N72" i="21"/>
  <c r="N277" i="21"/>
  <c r="M277" i="21"/>
  <c r="M72" i="21"/>
  <c r="L277" i="21"/>
  <c r="L72" i="21"/>
  <c r="K72" i="21"/>
  <c r="K277" i="21"/>
  <c r="J72" i="21"/>
  <c r="J277" i="21"/>
  <c r="I72" i="21"/>
  <c r="I277" i="21"/>
  <c r="H277" i="21"/>
  <c r="H72" i="21"/>
  <c r="G72" i="21"/>
  <c r="G277" i="21"/>
  <c r="F277" i="21"/>
  <c r="F72" i="21"/>
  <c r="E72" i="21"/>
  <c r="E277" i="21"/>
  <c r="D72" i="21"/>
  <c r="D277" i="21"/>
  <c r="C277" i="21"/>
  <c r="C72" i="21"/>
  <c r="B277" i="21"/>
  <c r="B72" i="21"/>
  <c r="AP278" i="21" l="1"/>
  <c r="AP73" i="21"/>
  <c r="AO73" i="21"/>
  <c r="AO278" i="21"/>
  <c r="AN278" i="21"/>
  <c r="AN73" i="21"/>
  <c r="AM278" i="21"/>
  <c r="AM73" i="21"/>
  <c r="AK278" i="21"/>
  <c r="AK73" i="21"/>
  <c r="AH278" i="21"/>
  <c r="AH73" i="21"/>
  <c r="AI278" i="21"/>
  <c r="AI73" i="21"/>
  <c r="AL278" i="21"/>
  <c r="AL73" i="21"/>
  <c r="AJ278" i="21"/>
  <c r="AJ73" i="21"/>
  <c r="AF73" i="21"/>
  <c r="AF278" i="21"/>
  <c r="AD279" i="21"/>
  <c r="AD74" i="21"/>
  <c r="AG278" i="21"/>
  <c r="AG73" i="21"/>
  <c r="AE74" i="21"/>
  <c r="AE279" i="21"/>
  <c r="AC278" i="21"/>
  <c r="AC73" i="21"/>
  <c r="AB278" i="21"/>
  <c r="AB73" i="21"/>
  <c r="AA278" i="21"/>
  <c r="AA73" i="21"/>
  <c r="Z73" i="21"/>
  <c r="Z278" i="21"/>
  <c r="Y73" i="21"/>
  <c r="Y278" i="21"/>
  <c r="X278" i="21"/>
  <c r="X73" i="21"/>
  <c r="W73" i="21"/>
  <c r="W278" i="21"/>
  <c r="V73" i="21"/>
  <c r="V278" i="21"/>
  <c r="U278" i="21"/>
  <c r="U73" i="21"/>
  <c r="T73" i="21"/>
  <c r="T278" i="21"/>
  <c r="S73" i="21"/>
  <c r="S278" i="21"/>
  <c r="R278" i="21"/>
  <c r="R73" i="21"/>
  <c r="P278" i="21"/>
  <c r="P73" i="21"/>
  <c r="O278" i="21"/>
  <c r="O73" i="21"/>
  <c r="Q278" i="21"/>
  <c r="Q73" i="21"/>
  <c r="N73" i="21"/>
  <c r="N278" i="21"/>
  <c r="M278" i="21"/>
  <c r="M73" i="21"/>
  <c r="L278" i="21"/>
  <c r="L73" i="21"/>
  <c r="K73" i="21"/>
  <c r="K278" i="21"/>
  <c r="J278" i="21"/>
  <c r="J73" i="21"/>
  <c r="I73" i="21"/>
  <c r="I278" i="21"/>
  <c r="H73" i="21"/>
  <c r="H278" i="21"/>
  <c r="G73" i="21"/>
  <c r="G278" i="21"/>
  <c r="F73" i="21"/>
  <c r="F278" i="21"/>
  <c r="E73" i="21"/>
  <c r="E278" i="21"/>
  <c r="D73" i="21"/>
  <c r="D278" i="21"/>
  <c r="C278" i="21"/>
  <c r="C73" i="21"/>
  <c r="B278" i="21"/>
  <c r="B73" i="21"/>
  <c r="AP279" i="21" l="1"/>
  <c r="AP74" i="21"/>
  <c r="AO279" i="21"/>
  <c r="AO74" i="21"/>
  <c r="AN74" i="21"/>
  <c r="AN279" i="21"/>
  <c r="AK279" i="21"/>
  <c r="AK74" i="21"/>
  <c r="AM74" i="21"/>
  <c r="AM279" i="21"/>
  <c r="AJ279" i="21"/>
  <c r="AJ74" i="21"/>
  <c r="AL74" i="21"/>
  <c r="AL279" i="21"/>
  <c r="AI279" i="21"/>
  <c r="AI74" i="21"/>
  <c r="AH279" i="21"/>
  <c r="AH74" i="21"/>
  <c r="AE280" i="21"/>
  <c r="AE75" i="21"/>
  <c r="AG279" i="21"/>
  <c r="AG74" i="21"/>
  <c r="AD75" i="21"/>
  <c r="AD280" i="21"/>
  <c r="AF279" i="21"/>
  <c r="AF74" i="21"/>
  <c r="AC74" i="21"/>
  <c r="AC279" i="21"/>
  <c r="AB279" i="21"/>
  <c r="AB74" i="21"/>
  <c r="AA279" i="21"/>
  <c r="AA74" i="21"/>
  <c r="Z74" i="21"/>
  <c r="Z279" i="21"/>
  <c r="Y279" i="21"/>
  <c r="Y74" i="21"/>
  <c r="X279" i="21"/>
  <c r="X74" i="21"/>
  <c r="W279" i="21"/>
  <c r="W74" i="21"/>
  <c r="V279" i="21"/>
  <c r="V74" i="21"/>
  <c r="U279" i="21"/>
  <c r="U74" i="21"/>
  <c r="T279" i="21"/>
  <c r="T74" i="21"/>
  <c r="S74" i="21"/>
  <c r="S279" i="21"/>
  <c r="R74" i="21"/>
  <c r="R279" i="21"/>
  <c r="Q279" i="21"/>
  <c r="Q74" i="21"/>
  <c r="O74" i="21"/>
  <c r="O279" i="21"/>
  <c r="P279" i="21"/>
  <c r="P74" i="21"/>
  <c r="N279" i="21"/>
  <c r="N74" i="21"/>
  <c r="M74" i="21"/>
  <c r="M279" i="21"/>
  <c r="L74" i="21"/>
  <c r="L279" i="21"/>
  <c r="K279" i="21"/>
  <c r="K74" i="21"/>
  <c r="J279" i="21"/>
  <c r="J74" i="21"/>
  <c r="I74" i="21"/>
  <c r="I279" i="21"/>
  <c r="H74" i="21"/>
  <c r="H279" i="21"/>
  <c r="G74" i="21"/>
  <c r="G279" i="21"/>
  <c r="F279" i="21"/>
  <c r="F74" i="21"/>
  <c r="E74" i="21"/>
  <c r="E279" i="21"/>
  <c r="D74" i="21"/>
  <c r="D279" i="21"/>
  <c r="C279" i="21"/>
  <c r="C74" i="21"/>
  <c r="B279" i="21"/>
  <c r="B74" i="21"/>
  <c r="AP280" i="21" l="1"/>
  <c r="AP75" i="21"/>
  <c r="AO280" i="21"/>
  <c r="AO75" i="21"/>
  <c r="AN280" i="21"/>
  <c r="AN75" i="21"/>
  <c r="AJ280" i="21"/>
  <c r="AJ75" i="21"/>
  <c r="AH75" i="21"/>
  <c r="AH280" i="21"/>
  <c r="AK280" i="21"/>
  <c r="AK75" i="21"/>
  <c r="AI75" i="21"/>
  <c r="AI280" i="21"/>
  <c r="AL280" i="21"/>
  <c r="AL75" i="21"/>
  <c r="AM280" i="21"/>
  <c r="AM75" i="21"/>
  <c r="AE281" i="21"/>
  <c r="AE76" i="21"/>
  <c r="AF280" i="21"/>
  <c r="AF75" i="21"/>
  <c r="AD281" i="21"/>
  <c r="AD76" i="21"/>
  <c r="AG280" i="21"/>
  <c r="AG75" i="21"/>
  <c r="AC280" i="21"/>
  <c r="AC75" i="21"/>
  <c r="AB280" i="21"/>
  <c r="AB75" i="21"/>
  <c r="AA280" i="21"/>
  <c r="AA75" i="21"/>
  <c r="Z280" i="21"/>
  <c r="Z75" i="21"/>
  <c r="Y280" i="21"/>
  <c r="Y75" i="21"/>
  <c r="X280" i="21"/>
  <c r="X75" i="21"/>
  <c r="W280" i="21"/>
  <c r="W75" i="21"/>
  <c r="V280" i="21"/>
  <c r="V75" i="21"/>
  <c r="U280" i="21"/>
  <c r="U75" i="21"/>
  <c r="T280" i="21"/>
  <c r="T75" i="21"/>
  <c r="S280" i="21"/>
  <c r="S75" i="21"/>
  <c r="R280" i="21"/>
  <c r="R75" i="21"/>
  <c r="P75" i="21"/>
  <c r="P280" i="21"/>
  <c r="Q280" i="21"/>
  <c r="Q75" i="21"/>
  <c r="O280" i="21"/>
  <c r="O75" i="21"/>
  <c r="N280" i="21"/>
  <c r="N75" i="21"/>
  <c r="M280" i="21"/>
  <c r="M75" i="21"/>
  <c r="L280" i="21"/>
  <c r="L75" i="21"/>
  <c r="K280" i="21"/>
  <c r="K75" i="21"/>
  <c r="J280" i="21"/>
  <c r="J75" i="21"/>
  <c r="I280" i="21"/>
  <c r="I75" i="21"/>
  <c r="H75" i="21"/>
  <c r="H280" i="21"/>
  <c r="G280" i="21"/>
  <c r="G75" i="21"/>
  <c r="F280" i="21"/>
  <c r="F75" i="21"/>
  <c r="E75" i="21"/>
  <c r="E280" i="21"/>
  <c r="D75" i="21"/>
  <c r="D280" i="21"/>
  <c r="C280" i="21"/>
  <c r="C75" i="21"/>
  <c r="B280" i="21"/>
  <c r="B75" i="21"/>
  <c r="AP281" i="21" l="1"/>
  <c r="AP76" i="21"/>
  <c r="AO76" i="21"/>
  <c r="AO281" i="21"/>
  <c r="AN281" i="21"/>
  <c r="AN76" i="21"/>
  <c r="AL281" i="21"/>
  <c r="AL76" i="21"/>
  <c r="AI281" i="21"/>
  <c r="AI76" i="21"/>
  <c r="AK281" i="21"/>
  <c r="AK76" i="21"/>
  <c r="AH76" i="21"/>
  <c r="AH281" i="21"/>
  <c r="AJ281" i="21"/>
  <c r="AJ76" i="21"/>
  <c r="AM281" i="21"/>
  <c r="AM76" i="21"/>
  <c r="AG281" i="21"/>
  <c r="AG76" i="21"/>
  <c r="AD282" i="21"/>
  <c r="AD77" i="21"/>
  <c r="AF76" i="21"/>
  <c r="AF281" i="21"/>
  <c r="AE77" i="21"/>
  <c r="AE282" i="21"/>
  <c r="AC281" i="21"/>
  <c r="AC76" i="21"/>
  <c r="AB76" i="21"/>
  <c r="AB281" i="21"/>
  <c r="AA281" i="21"/>
  <c r="AA76" i="21"/>
  <c r="Z281" i="21"/>
  <c r="Z76" i="21"/>
  <c r="Y281" i="21"/>
  <c r="Y76" i="21"/>
  <c r="X281" i="21"/>
  <c r="X76" i="21"/>
  <c r="W76" i="21"/>
  <c r="W281" i="21"/>
  <c r="V281" i="21"/>
  <c r="V76" i="21"/>
  <c r="U281" i="21"/>
  <c r="U76" i="21"/>
  <c r="T281" i="21"/>
  <c r="T76" i="21"/>
  <c r="S281" i="21"/>
  <c r="S76" i="21"/>
  <c r="R281" i="21"/>
  <c r="R76" i="21"/>
  <c r="O281" i="21"/>
  <c r="O76" i="21"/>
  <c r="Q281" i="21"/>
  <c r="Q76" i="21"/>
  <c r="P76" i="21"/>
  <c r="P281" i="21"/>
  <c r="N281" i="21"/>
  <c r="N76" i="21"/>
  <c r="M281" i="21"/>
  <c r="M76" i="21"/>
  <c r="L281" i="21"/>
  <c r="L76" i="21"/>
  <c r="K281" i="21"/>
  <c r="K76" i="21"/>
  <c r="J281" i="21"/>
  <c r="J76" i="21"/>
  <c r="I281" i="21"/>
  <c r="I76" i="21"/>
  <c r="H76" i="21"/>
  <c r="H281" i="21"/>
  <c r="G281" i="21"/>
  <c r="G76" i="21"/>
  <c r="F281" i="21"/>
  <c r="F76" i="21"/>
  <c r="E76" i="21"/>
  <c r="E281" i="21"/>
  <c r="D76" i="21"/>
  <c r="D281" i="21"/>
  <c r="C281" i="21"/>
  <c r="C76" i="21"/>
  <c r="B281" i="21"/>
  <c r="B76" i="21"/>
  <c r="AP77" i="21" l="1"/>
  <c r="AP282" i="21"/>
  <c r="AO77" i="21"/>
  <c r="AO282" i="21"/>
  <c r="AN77" i="21"/>
  <c r="AN282" i="21"/>
  <c r="AM77" i="21"/>
  <c r="AM282" i="21"/>
  <c r="AJ282" i="21"/>
  <c r="AJ77" i="21"/>
  <c r="AH282" i="21"/>
  <c r="AH77" i="21"/>
  <c r="AI77" i="21"/>
  <c r="AI282" i="21"/>
  <c r="AL77" i="21"/>
  <c r="AL282" i="21"/>
  <c r="AK282" i="21"/>
  <c r="AK77" i="21"/>
  <c r="AE78" i="21"/>
  <c r="AE283" i="21"/>
  <c r="AD283" i="21"/>
  <c r="AD78" i="21"/>
  <c r="AG77" i="21"/>
  <c r="AG282" i="21"/>
  <c r="AF282" i="21"/>
  <c r="AF77" i="21"/>
  <c r="AC282" i="21"/>
  <c r="AC77" i="21"/>
  <c r="AB282" i="21"/>
  <c r="AB77" i="21"/>
  <c r="AA77" i="21"/>
  <c r="AA282" i="21"/>
  <c r="Z282" i="21"/>
  <c r="Z77" i="21"/>
  <c r="Y282" i="21"/>
  <c r="Y77" i="21"/>
  <c r="X282" i="21"/>
  <c r="X77" i="21"/>
  <c r="W282" i="21"/>
  <c r="W77" i="21"/>
  <c r="V77" i="21"/>
  <c r="V282" i="21"/>
  <c r="U282" i="21"/>
  <c r="U77" i="21"/>
  <c r="T282" i="21"/>
  <c r="T77" i="21"/>
  <c r="S282" i="21"/>
  <c r="S77" i="21"/>
  <c r="R282" i="21"/>
  <c r="R77" i="21"/>
  <c r="P77" i="21"/>
  <c r="P282" i="21"/>
  <c r="O77" i="21"/>
  <c r="O282" i="21"/>
  <c r="Q282" i="21"/>
  <c r="Q77" i="21"/>
  <c r="N282" i="21"/>
  <c r="N77" i="21"/>
  <c r="M282" i="21"/>
  <c r="M77" i="21"/>
  <c r="L282" i="21"/>
  <c r="L77" i="21"/>
  <c r="K77" i="21"/>
  <c r="K282" i="21"/>
  <c r="J282" i="21"/>
  <c r="J77" i="21"/>
  <c r="I282" i="21"/>
  <c r="I77" i="21"/>
  <c r="H282" i="21"/>
  <c r="H77" i="21"/>
  <c r="G282" i="21"/>
  <c r="G77" i="21"/>
  <c r="F77" i="21"/>
  <c r="F282" i="21"/>
  <c r="E77" i="21"/>
  <c r="E282" i="21"/>
  <c r="D282" i="21"/>
  <c r="D77" i="21"/>
  <c r="C282" i="21"/>
  <c r="C77" i="21"/>
  <c r="B282" i="21"/>
  <c r="B77" i="21"/>
  <c r="AP283" i="21" l="1"/>
  <c r="AP78" i="21"/>
  <c r="AO283" i="21"/>
  <c r="AO78" i="21"/>
  <c r="AN283" i="21"/>
  <c r="AN78" i="21"/>
  <c r="AH283" i="21"/>
  <c r="AH78" i="21"/>
  <c r="AJ283" i="21"/>
  <c r="AJ78" i="21"/>
  <c r="AL78" i="21"/>
  <c r="AL283" i="21"/>
  <c r="AK283" i="21"/>
  <c r="AK78" i="21"/>
  <c r="AI283" i="21"/>
  <c r="AI78" i="21"/>
  <c r="AM283" i="21"/>
  <c r="AM78" i="21"/>
  <c r="AG78" i="21"/>
  <c r="AG283" i="21"/>
  <c r="AD284" i="21"/>
  <c r="AD79" i="21"/>
  <c r="AF78" i="21"/>
  <c r="AF283" i="21"/>
  <c r="AE284" i="21"/>
  <c r="AE79" i="21"/>
  <c r="AC283" i="21"/>
  <c r="AC78" i="21"/>
  <c r="AB283" i="21"/>
  <c r="AB78" i="21"/>
  <c r="AA283" i="21"/>
  <c r="AA78" i="21"/>
  <c r="Z283" i="21"/>
  <c r="Z78" i="21"/>
  <c r="Y283" i="21"/>
  <c r="Y78" i="21"/>
  <c r="X283" i="21"/>
  <c r="X78" i="21"/>
  <c r="W283" i="21"/>
  <c r="W78" i="21"/>
  <c r="V283" i="21"/>
  <c r="V78" i="21"/>
  <c r="U283" i="21"/>
  <c r="U78" i="21"/>
  <c r="T283" i="21"/>
  <c r="T78" i="21"/>
  <c r="S283" i="21"/>
  <c r="S78" i="21"/>
  <c r="R283" i="21"/>
  <c r="R78" i="21"/>
  <c r="O283" i="21"/>
  <c r="O78" i="21"/>
  <c r="Q283" i="21"/>
  <c r="Q78" i="21"/>
  <c r="P78" i="21"/>
  <c r="P283" i="21"/>
  <c r="N283" i="21"/>
  <c r="N78" i="21"/>
  <c r="M283" i="21"/>
  <c r="M78" i="21"/>
  <c r="L283" i="21"/>
  <c r="L78" i="21"/>
  <c r="K283" i="21"/>
  <c r="K78" i="21"/>
  <c r="J283" i="21"/>
  <c r="J78" i="21"/>
  <c r="I283" i="21"/>
  <c r="I78" i="21"/>
  <c r="H283" i="21"/>
  <c r="H78" i="21"/>
  <c r="G283" i="21"/>
  <c r="G78" i="21"/>
  <c r="F283" i="21"/>
  <c r="F78" i="21"/>
  <c r="E283" i="21"/>
  <c r="E78" i="21"/>
  <c r="D283" i="21"/>
  <c r="D78" i="21"/>
  <c r="C283" i="21"/>
  <c r="C78" i="21"/>
  <c r="B283" i="21"/>
  <c r="B78" i="21"/>
  <c r="AP284" i="21" l="1"/>
  <c r="AP79" i="21"/>
  <c r="AO284" i="21"/>
  <c r="AO79" i="21"/>
  <c r="AN284" i="21"/>
  <c r="AN79" i="21"/>
  <c r="AK79" i="21"/>
  <c r="AK284" i="21"/>
  <c r="AL284" i="21"/>
  <c r="AL79" i="21"/>
  <c r="AJ284" i="21"/>
  <c r="AJ79" i="21"/>
  <c r="AM79" i="21"/>
  <c r="AM284" i="21"/>
  <c r="AH79" i="21"/>
  <c r="AH284" i="21"/>
  <c r="AI284" i="21"/>
  <c r="AI79" i="21"/>
  <c r="AD285" i="21"/>
  <c r="AD80" i="21"/>
  <c r="AE80" i="21"/>
  <c r="AE285" i="21"/>
  <c r="AF79" i="21"/>
  <c r="AF284" i="21"/>
  <c r="AG79" i="21"/>
  <c r="AG284" i="21"/>
  <c r="AC79" i="21"/>
  <c r="AC284" i="21"/>
  <c r="AB79" i="21"/>
  <c r="AB284" i="21"/>
  <c r="AA284" i="21"/>
  <c r="AA79" i="21"/>
  <c r="Z79" i="21"/>
  <c r="Z284" i="21"/>
  <c r="Y79" i="21"/>
  <c r="Y284" i="21"/>
  <c r="X284" i="21"/>
  <c r="X79" i="21"/>
  <c r="W79" i="21"/>
  <c r="W284" i="21"/>
  <c r="V284" i="21"/>
  <c r="V79" i="21"/>
  <c r="U79" i="21"/>
  <c r="U284" i="21"/>
  <c r="T79" i="21"/>
  <c r="T284" i="21"/>
  <c r="S79" i="21"/>
  <c r="S284" i="21"/>
  <c r="R79" i="21"/>
  <c r="R284" i="21"/>
  <c r="O284" i="21"/>
  <c r="O79" i="21"/>
  <c r="P79" i="21"/>
  <c r="P284" i="21"/>
  <c r="Q284" i="21"/>
  <c r="Q79" i="21"/>
  <c r="N79" i="21"/>
  <c r="N284" i="21"/>
  <c r="M79" i="21"/>
  <c r="M284" i="21"/>
  <c r="L79" i="21"/>
  <c r="L284" i="21"/>
  <c r="K284" i="21"/>
  <c r="K79" i="21"/>
  <c r="J79" i="21"/>
  <c r="J284" i="21"/>
  <c r="I79" i="21"/>
  <c r="I284" i="21"/>
  <c r="H79" i="21"/>
  <c r="H284" i="21"/>
  <c r="G79" i="21"/>
  <c r="G284" i="21"/>
  <c r="F79" i="21"/>
  <c r="F284" i="21"/>
  <c r="E284" i="21"/>
  <c r="E79" i="21"/>
  <c r="D79" i="21"/>
  <c r="D284" i="21"/>
  <c r="C79" i="21"/>
  <c r="C284" i="21"/>
  <c r="B79" i="21"/>
  <c r="B284" i="21"/>
  <c r="AP80" i="21" l="1"/>
  <c r="AP285" i="21"/>
  <c r="AO285" i="21"/>
  <c r="AO80" i="21"/>
  <c r="AN80" i="21"/>
  <c r="AN285" i="21"/>
  <c r="AI80" i="21"/>
  <c r="AI285" i="21"/>
  <c r="AM80" i="21"/>
  <c r="AM285" i="21"/>
  <c r="AL80" i="21"/>
  <c r="AL285" i="21"/>
  <c r="AH285" i="21"/>
  <c r="AH80" i="21"/>
  <c r="AJ285" i="21"/>
  <c r="AJ80" i="21"/>
  <c r="AK285" i="21"/>
  <c r="AK80" i="21"/>
  <c r="AE286" i="21"/>
  <c r="AE81" i="21"/>
  <c r="AD286" i="21"/>
  <c r="AD81" i="21"/>
  <c r="AG80" i="21"/>
  <c r="AG285" i="21"/>
  <c r="AF285" i="21"/>
  <c r="AF80" i="21"/>
  <c r="AC80" i="21"/>
  <c r="AC285" i="21"/>
  <c r="AB285" i="21"/>
  <c r="AB80" i="21"/>
  <c r="AA80" i="21"/>
  <c r="AA285" i="21"/>
  <c r="Z80" i="21"/>
  <c r="Z285" i="21"/>
  <c r="Y80" i="21"/>
  <c r="Y285" i="21"/>
  <c r="X80" i="21"/>
  <c r="X285" i="21"/>
  <c r="W285" i="21"/>
  <c r="W80" i="21"/>
  <c r="V80" i="21"/>
  <c r="V285" i="21"/>
  <c r="U80" i="21"/>
  <c r="U285" i="21"/>
  <c r="T80" i="21"/>
  <c r="T285" i="21"/>
  <c r="S80" i="21"/>
  <c r="S285" i="21"/>
  <c r="R80" i="21"/>
  <c r="R285" i="21"/>
  <c r="P285" i="21"/>
  <c r="P80" i="21"/>
  <c r="O80" i="21"/>
  <c r="O285" i="21"/>
  <c r="Q80" i="21"/>
  <c r="Q285" i="21"/>
  <c r="N80" i="21"/>
  <c r="N285" i="21"/>
  <c r="M285" i="21"/>
  <c r="M80" i="21"/>
  <c r="L80" i="21"/>
  <c r="L285" i="21"/>
  <c r="K80" i="21"/>
  <c r="K285" i="21"/>
  <c r="J80" i="21"/>
  <c r="J285" i="21"/>
  <c r="I80" i="21"/>
  <c r="I285" i="21"/>
  <c r="H285" i="21"/>
  <c r="H80" i="21"/>
  <c r="G80" i="21"/>
  <c r="G285" i="21"/>
  <c r="F80" i="21"/>
  <c r="F285" i="21"/>
  <c r="E285" i="21"/>
  <c r="E80" i="21"/>
  <c r="D285" i="21"/>
  <c r="D80" i="21"/>
  <c r="C285" i="21"/>
  <c r="C80" i="21"/>
  <c r="B285" i="21"/>
  <c r="B80" i="21"/>
  <c r="AP81" i="21" l="1"/>
  <c r="AP286" i="21"/>
  <c r="AO81" i="21"/>
  <c r="AO286" i="21"/>
  <c r="AN81" i="21"/>
  <c r="AN286" i="21"/>
  <c r="AJ81" i="21"/>
  <c r="AJ286" i="21"/>
  <c r="AH286" i="21"/>
  <c r="AH81" i="21"/>
  <c r="AL286" i="21"/>
  <c r="AL81" i="21"/>
  <c r="AK286" i="21"/>
  <c r="AK81" i="21"/>
  <c r="AM81" i="21"/>
  <c r="AM286" i="21"/>
  <c r="AI286" i="21"/>
  <c r="AI81" i="21"/>
  <c r="AD287" i="21"/>
  <c r="AD82" i="21"/>
  <c r="AE82" i="21"/>
  <c r="AE287" i="21"/>
  <c r="AF81" i="21"/>
  <c r="AF286" i="21"/>
  <c r="AG286" i="21"/>
  <c r="AG81" i="21"/>
  <c r="AC81" i="21"/>
  <c r="AC286" i="21"/>
  <c r="AB81" i="21"/>
  <c r="AB286" i="21"/>
  <c r="AA81" i="21"/>
  <c r="AA286" i="21"/>
  <c r="Z81" i="21"/>
  <c r="Z286" i="21"/>
  <c r="Y81" i="21"/>
  <c r="Y286" i="21"/>
  <c r="X81" i="21"/>
  <c r="X286" i="21"/>
  <c r="W81" i="21"/>
  <c r="W286" i="21"/>
  <c r="V81" i="21"/>
  <c r="V286" i="21"/>
  <c r="U81" i="21"/>
  <c r="U286" i="21"/>
  <c r="T81" i="21"/>
  <c r="T286" i="21"/>
  <c r="S81" i="21"/>
  <c r="S286" i="21"/>
  <c r="R81" i="21"/>
  <c r="R286" i="21"/>
  <c r="P286" i="21"/>
  <c r="P81" i="21"/>
  <c r="Q286" i="21"/>
  <c r="Q81" i="21"/>
  <c r="O81" i="21"/>
  <c r="O286" i="21"/>
  <c r="N81" i="21"/>
  <c r="N286" i="21"/>
  <c r="M81" i="21"/>
  <c r="M286" i="21"/>
  <c r="L81" i="21"/>
  <c r="L286" i="21"/>
  <c r="K81" i="21"/>
  <c r="K286" i="21"/>
  <c r="J81" i="21"/>
  <c r="J286" i="21"/>
  <c r="I81" i="21"/>
  <c r="I286" i="21"/>
  <c r="H81" i="21"/>
  <c r="H286" i="21"/>
  <c r="G81" i="21"/>
  <c r="G286" i="21"/>
  <c r="F81" i="21"/>
  <c r="F286" i="21"/>
  <c r="E286" i="21"/>
  <c r="E81" i="21"/>
  <c r="D286" i="21"/>
  <c r="D81" i="21"/>
  <c r="C81" i="21"/>
  <c r="C286" i="21"/>
  <c r="B81" i="21"/>
  <c r="B286" i="21"/>
  <c r="AP287" i="21" l="1"/>
  <c r="AP82" i="21"/>
  <c r="AO287" i="21"/>
  <c r="AO82" i="21"/>
  <c r="AN287" i="21"/>
  <c r="AN82" i="21"/>
  <c r="AI82" i="21"/>
  <c r="AI287" i="21"/>
  <c r="AH82" i="21"/>
  <c r="AH287" i="21"/>
  <c r="AM287" i="21"/>
  <c r="AM82" i="21"/>
  <c r="AK82" i="21"/>
  <c r="AK287" i="21"/>
  <c r="AL287" i="21"/>
  <c r="AL82" i="21"/>
  <c r="AJ82" i="21"/>
  <c r="AJ287" i="21"/>
  <c r="AG82" i="21"/>
  <c r="AG287" i="21"/>
  <c r="AD83" i="21"/>
  <c r="AD288" i="21"/>
  <c r="AF287" i="21"/>
  <c r="AF82" i="21"/>
  <c r="AE288" i="21"/>
  <c r="AE83" i="21"/>
  <c r="AC82" i="21"/>
  <c r="AC287" i="21"/>
  <c r="AB287" i="21"/>
  <c r="AB82" i="21"/>
  <c r="AA287" i="21"/>
  <c r="AA82" i="21"/>
  <c r="Z287" i="21"/>
  <c r="Z82" i="21"/>
  <c r="Y287" i="21"/>
  <c r="Y82" i="21"/>
  <c r="X82" i="21"/>
  <c r="X287" i="21"/>
  <c r="W287" i="21"/>
  <c r="W82" i="21"/>
  <c r="V287" i="21"/>
  <c r="V82" i="21"/>
  <c r="U287" i="21"/>
  <c r="U82" i="21"/>
  <c r="T287" i="21"/>
  <c r="T82" i="21"/>
  <c r="S287" i="21"/>
  <c r="S82" i="21"/>
  <c r="R287" i="21"/>
  <c r="R82" i="21"/>
  <c r="P82" i="21"/>
  <c r="P287" i="21"/>
  <c r="O287" i="21"/>
  <c r="O82" i="21"/>
  <c r="Q287" i="21"/>
  <c r="Q82" i="21"/>
  <c r="N287" i="21"/>
  <c r="N82" i="21"/>
  <c r="M82" i="21"/>
  <c r="M287" i="21"/>
  <c r="L82" i="21"/>
  <c r="L287" i="21"/>
  <c r="K287" i="21"/>
  <c r="K82" i="21"/>
  <c r="J287" i="21"/>
  <c r="J82" i="21"/>
  <c r="I287" i="21"/>
  <c r="I82" i="21"/>
  <c r="H82" i="21"/>
  <c r="H287" i="21"/>
  <c r="G287" i="21"/>
  <c r="G82" i="21"/>
  <c r="F287" i="21"/>
  <c r="F82" i="21"/>
  <c r="E287" i="21"/>
  <c r="E82" i="21"/>
  <c r="D287" i="21"/>
  <c r="D82" i="21"/>
  <c r="C287" i="21"/>
  <c r="C82" i="21"/>
  <c r="B82" i="21"/>
  <c r="B287" i="21"/>
  <c r="AP83" i="21" l="1"/>
  <c r="AP288" i="21"/>
  <c r="AO288" i="21"/>
  <c r="AO83" i="21"/>
  <c r="AN288" i="21"/>
  <c r="AN83" i="21"/>
  <c r="AL83" i="21"/>
  <c r="AL288" i="21"/>
  <c r="AK83" i="21"/>
  <c r="AK288" i="21"/>
  <c r="AM288" i="21"/>
  <c r="AM83" i="21"/>
  <c r="AJ83" i="21"/>
  <c r="AJ288" i="21"/>
  <c r="AH288" i="21"/>
  <c r="AH83" i="21"/>
  <c r="AI83" i="21"/>
  <c r="AI288" i="21"/>
  <c r="AE289" i="21"/>
  <c r="AE84" i="21"/>
  <c r="AF288" i="21"/>
  <c r="AF83" i="21"/>
  <c r="AD289" i="21"/>
  <c r="AD84" i="21"/>
  <c r="AG83" i="21"/>
  <c r="AG288" i="21"/>
  <c r="AC288" i="21"/>
  <c r="AC83" i="21"/>
  <c r="AB288" i="21"/>
  <c r="AB83" i="21"/>
  <c r="AA83" i="21"/>
  <c r="AA288" i="21"/>
  <c r="Z288" i="21"/>
  <c r="Z83" i="21"/>
  <c r="Y288" i="21"/>
  <c r="Y83" i="21"/>
  <c r="X288" i="21"/>
  <c r="X83" i="21"/>
  <c r="W288" i="21"/>
  <c r="W83" i="21"/>
  <c r="V288" i="21"/>
  <c r="V83" i="21"/>
  <c r="U83" i="21"/>
  <c r="U288" i="21"/>
  <c r="T83" i="21"/>
  <c r="T288" i="21"/>
  <c r="S288" i="21"/>
  <c r="S83" i="21"/>
  <c r="R288" i="21"/>
  <c r="R83" i="21"/>
  <c r="O288" i="21"/>
  <c r="O83" i="21"/>
  <c r="Q83" i="21"/>
  <c r="Q288" i="21"/>
  <c r="P288" i="21"/>
  <c r="P83" i="21"/>
  <c r="N288" i="21"/>
  <c r="N83" i="21"/>
  <c r="M288" i="21"/>
  <c r="M83" i="21"/>
  <c r="L288" i="21"/>
  <c r="L83" i="21"/>
  <c r="K288" i="21"/>
  <c r="K83" i="21"/>
  <c r="J83" i="21"/>
  <c r="J288" i="21"/>
  <c r="I288" i="21"/>
  <c r="I83" i="21"/>
  <c r="H288" i="21"/>
  <c r="H83" i="21"/>
  <c r="G288" i="21"/>
  <c r="G83" i="21"/>
  <c r="F288" i="21"/>
  <c r="F83" i="21"/>
  <c r="E288" i="21"/>
  <c r="E83" i="21"/>
  <c r="D288" i="21"/>
  <c r="D83" i="21"/>
  <c r="C83" i="21"/>
  <c r="C288" i="21"/>
  <c r="B83" i="21"/>
  <c r="B288" i="21"/>
  <c r="AP289" i="21" l="1"/>
  <c r="AP84" i="21"/>
  <c r="AO84" i="21"/>
  <c r="AO289" i="21"/>
  <c r="AN289" i="21"/>
  <c r="AN84" i="21"/>
  <c r="AK84" i="21"/>
  <c r="AK289" i="21"/>
  <c r="AI289" i="21"/>
  <c r="AI84" i="21"/>
  <c r="AH289" i="21"/>
  <c r="AH84" i="21"/>
  <c r="AJ84" i="21"/>
  <c r="AJ289" i="21"/>
  <c r="AM84" i="21"/>
  <c r="AM289" i="21"/>
  <c r="AL84" i="21"/>
  <c r="AL289" i="21"/>
  <c r="AE290" i="21"/>
  <c r="AE85" i="21"/>
  <c r="AG84" i="21"/>
  <c r="AG289" i="21"/>
  <c r="AD290" i="21"/>
  <c r="AD85" i="21"/>
  <c r="AF84" i="21"/>
  <c r="AF289" i="21"/>
  <c r="AC289" i="21"/>
  <c r="AC84" i="21"/>
  <c r="AB84" i="21"/>
  <c r="AB289" i="21"/>
  <c r="AA289" i="21"/>
  <c r="AA84" i="21"/>
  <c r="Z289" i="21"/>
  <c r="Z84" i="21"/>
  <c r="Y84" i="21"/>
  <c r="Y289" i="21"/>
  <c r="X84" i="21"/>
  <c r="X289" i="21"/>
  <c r="W289" i="21"/>
  <c r="W84" i="21"/>
  <c r="V289" i="21"/>
  <c r="V84" i="21"/>
  <c r="U289" i="21"/>
  <c r="U84" i="21"/>
  <c r="T289" i="21"/>
  <c r="T84" i="21"/>
  <c r="S289" i="21"/>
  <c r="S84" i="21"/>
  <c r="R289" i="21"/>
  <c r="R84" i="21"/>
  <c r="Q84" i="21"/>
  <c r="Q289" i="21"/>
  <c r="O289" i="21"/>
  <c r="O84" i="21"/>
  <c r="P289" i="21"/>
  <c r="P84" i="21"/>
  <c r="N84" i="21"/>
  <c r="N289" i="21"/>
  <c r="M84" i="21"/>
  <c r="M289" i="21"/>
  <c r="L289" i="21"/>
  <c r="L84" i="21"/>
  <c r="K289" i="21"/>
  <c r="K84" i="21"/>
  <c r="J84" i="21"/>
  <c r="J289" i="21"/>
  <c r="I289" i="21"/>
  <c r="I84" i="21"/>
  <c r="H84" i="21"/>
  <c r="H289" i="21"/>
  <c r="G289" i="21"/>
  <c r="G84" i="21"/>
  <c r="F84" i="21"/>
  <c r="F289" i="21"/>
  <c r="E84" i="21"/>
  <c r="E289" i="21"/>
  <c r="D289" i="21"/>
  <c r="D84" i="21"/>
  <c r="C84" i="21"/>
  <c r="C289" i="21"/>
  <c r="B84" i="21"/>
  <c r="B289" i="21"/>
  <c r="AP290" i="21" l="1"/>
  <c r="AP85" i="21"/>
  <c r="AO85" i="21"/>
  <c r="AO290" i="21"/>
  <c r="AN290" i="21"/>
  <c r="AN85" i="21"/>
  <c r="AI290" i="21"/>
  <c r="AI85" i="21"/>
  <c r="AL290" i="21"/>
  <c r="AL85" i="21"/>
  <c r="AM290" i="21"/>
  <c r="AM85" i="21"/>
  <c r="AJ85" i="21"/>
  <c r="AJ290" i="21"/>
  <c r="AH290" i="21"/>
  <c r="AH85" i="21"/>
  <c r="AK85" i="21"/>
  <c r="AK290" i="21"/>
  <c r="AG290" i="21"/>
  <c r="AG85" i="21"/>
  <c r="AE86" i="21"/>
  <c r="AE291" i="21"/>
  <c r="AF85" i="21"/>
  <c r="AF290" i="21"/>
  <c r="AD291" i="21"/>
  <c r="AD86" i="21"/>
  <c r="AC290" i="21"/>
  <c r="AC85" i="21"/>
  <c r="AB85" i="21"/>
  <c r="AB290" i="21"/>
  <c r="AA85" i="21"/>
  <c r="AA290" i="21"/>
  <c r="Z85" i="21"/>
  <c r="Z290" i="21"/>
  <c r="Y85" i="21"/>
  <c r="Y290" i="21"/>
  <c r="X290" i="21"/>
  <c r="X85" i="21"/>
  <c r="W290" i="21"/>
  <c r="W85" i="21"/>
  <c r="V85" i="21"/>
  <c r="V290" i="21"/>
  <c r="U85" i="21"/>
  <c r="U290" i="21"/>
  <c r="T85" i="21"/>
  <c r="T290" i="21"/>
  <c r="S85" i="21"/>
  <c r="S290" i="21"/>
  <c r="R85" i="21"/>
  <c r="R290" i="21"/>
  <c r="P290" i="21"/>
  <c r="P85" i="21"/>
  <c r="O85" i="21"/>
  <c r="O290" i="21"/>
  <c r="Q85" i="21"/>
  <c r="Q290" i="21"/>
  <c r="N85" i="21"/>
  <c r="N290" i="21"/>
  <c r="M85" i="21"/>
  <c r="M290" i="21"/>
  <c r="L85" i="21"/>
  <c r="L290" i="21"/>
  <c r="K290" i="21"/>
  <c r="K85" i="21"/>
  <c r="J85" i="21"/>
  <c r="J290" i="21"/>
  <c r="I290" i="21"/>
  <c r="I85" i="21"/>
  <c r="H290" i="21"/>
  <c r="H85" i="21"/>
  <c r="G290" i="21"/>
  <c r="G85" i="21"/>
  <c r="F290" i="21"/>
  <c r="F85" i="21"/>
  <c r="E290" i="21"/>
  <c r="E85" i="21"/>
  <c r="D290" i="21"/>
  <c r="D85" i="21"/>
  <c r="C85" i="21"/>
  <c r="C290" i="21"/>
  <c r="B85" i="21"/>
  <c r="B290" i="21"/>
  <c r="AP86" i="21" l="1"/>
  <c r="AP291" i="21"/>
  <c r="AO86" i="21"/>
  <c r="AO291" i="21"/>
  <c r="AN86" i="21"/>
  <c r="AN291" i="21"/>
  <c r="AK291" i="21"/>
  <c r="AK86" i="21"/>
  <c r="AH291" i="21"/>
  <c r="AH86" i="21"/>
  <c r="AM86" i="21"/>
  <c r="AM291" i="21"/>
  <c r="AL86" i="21"/>
  <c r="AL291" i="21"/>
  <c r="AI291" i="21"/>
  <c r="AI86" i="21"/>
  <c r="AJ86" i="21"/>
  <c r="AJ291" i="21"/>
  <c r="AD292" i="21"/>
  <c r="AD87" i="21"/>
  <c r="AF86" i="21"/>
  <c r="AF291" i="21"/>
  <c r="AE87" i="21"/>
  <c r="AE292" i="21"/>
  <c r="AG291" i="21"/>
  <c r="AG86" i="21"/>
  <c r="AC86" i="21"/>
  <c r="AC291" i="21"/>
  <c r="AB86" i="21"/>
  <c r="AB291" i="21"/>
  <c r="AA86" i="21"/>
  <c r="AA291" i="21"/>
  <c r="Z86" i="21"/>
  <c r="Z291" i="21"/>
  <c r="Y291" i="21"/>
  <c r="Y86" i="21"/>
  <c r="X86" i="21"/>
  <c r="X291" i="21"/>
  <c r="W291" i="21"/>
  <c r="W86" i="21"/>
  <c r="V86" i="21"/>
  <c r="V291" i="21"/>
  <c r="U291" i="21"/>
  <c r="U86" i="21"/>
  <c r="T86" i="21"/>
  <c r="T291" i="21"/>
  <c r="S291" i="21"/>
  <c r="S86" i="21"/>
  <c r="R86" i="21"/>
  <c r="R291" i="21"/>
  <c r="Q86" i="21"/>
  <c r="Q291" i="21"/>
  <c r="O86" i="21"/>
  <c r="O291" i="21"/>
  <c r="P291" i="21"/>
  <c r="P86" i="21"/>
  <c r="N291" i="21"/>
  <c r="N86" i="21"/>
  <c r="M86" i="21"/>
  <c r="M291" i="21"/>
  <c r="L86" i="21"/>
  <c r="L291" i="21"/>
  <c r="K291" i="21"/>
  <c r="K86" i="21"/>
  <c r="J291" i="21"/>
  <c r="J86" i="21"/>
  <c r="I86" i="21"/>
  <c r="I291" i="21"/>
  <c r="H86" i="21"/>
  <c r="H291" i="21"/>
  <c r="G86" i="21"/>
  <c r="G291" i="21"/>
  <c r="F86" i="21"/>
  <c r="F291" i="21"/>
  <c r="E86" i="21"/>
  <c r="E291" i="21"/>
  <c r="D291" i="21"/>
  <c r="D86" i="21"/>
  <c r="C86" i="21"/>
  <c r="C291" i="21"/>
  <c r="B291" i="21"/>
  <c r="B86" i="21"/>
  <c r="AP292" i="21" l="1"/>
  <c r="AP87" i="21"/>
  <c r="AO292" i="21"/>
  <c r="AO87" i="21"/>
  <c r="AN292" i="21"/>
  <c r="AN87" i="21"/>
  <c r="AM87" i="21"/>
  <c r="AM292" i="21"/>
  <c r="AH87" i="21"/>
  <c r="AH292" i="21"/>
  <c r="AJ292" i="21"/>
  <c r="AJ87" i="21"/>
  <c r="AI292" i="21"/>
  <c r="AI87" i="21"/>
  <c r="AL292" i="21"/>
  <c r="AL87" i="21"/>
  <c r="AK87" i="21"/>
  <c r="AK292" i="21"/>
  <c r="AG292" i="21"/>
  <c r="AG87" i="21"/>
  <c r="AD293" i="21"/>
  <c r="AD88" i="21"/>
  <c r="AE293" i="21"/>
  <c r="AE88" i="21"/>
  <c r="AF87" i="21"/>
  <c r="AF292" i="21"/>
  <c r="AC292" i="21"/>
  <c r="AC87" i="21"/>
  <c r="AB292" i="21"/>
  <c r="AB87" i="21"/>
  <c r="AA292" i="21"/>
  <c r="AA87" i="21"/>
  <c r="Z292" i="21"/>
  <c r="Z87" i="21"/>
  <c r="Y292" i="21"/>
  <c r="Y87" i="21"/>
  <c r="X292" i="21"/>
  <c r="X87" i="21"/>
  <c r="W292" i="21"/>
  <c r="W87" i="21"/>
  <c r="V292" i="21"/>
  <c r="V87" i="21"/>
  <c r="U292" i="21"/>
  <c r="U87" i="21"/>
  <c r="T292" i="21"/>
  <c r="T87" i="21"/>
  <c r="S292" i="21"/>
  <c r="S87" i="21"/>
  <c r="R292" i="21"/>
  <c r="R87" i="21"/>
  <c r="P292" i="21"/>
  <c r="P87" i="21"/>
  <c r="O87" i="21"/>
  <c r="O292" i="21"/>
  <c r="Q292" i="21"/>
  <c r="Q87" i="21"/>
  <c r="N292" i="21"/>
  <c r="N87" i="21"/>
  <c r="M292" i="21"/>
  <c r="M87" i="21"/>
  <c r="L292" i="21"/>
  <c r="L87" i="21"/>
  <c r="K292" i="21"/>
  <c r="K87" i="21"/>
  <c r="J292" i="21"/>
  <c r="J87" i="21"/>
  <c r="I292" i="21"/>
  <c r="I87" i="21"/>
  <c r="H292" i="21"/>
  <c r="H87" i="21"/>
  <c r="G292" i="21"/>
  <c r="G87" i="21"/>
  <c r="F292" i="21"/>
  <c r="F87" i="21"/>
  <c r="E87" i="21"/>
  <c r="E292" i="21"/>
  <c r="D292" i="21"/>
  <c r="D87" i="21"/>
  <c r="C292" i="21"/>
  <c r="C87" i="21"/>
  <c r="B292" i="21"/>
  <c r="B87" i="21"/>
  <c r="AP88" i="21" l="1"/>
  <c r="AP293" i="21"/>
  <c r="AO88" i="21"/>
  <c r="AO293" i="21"/>
  <c r="AN293" i="21"/>
  <c r="AN88" i="21"/>
  <c r="AK88" i="21"/>
  <c r="AK293" i="21"/>
  <c r="AL293" i="21"/>
  <c r="AL88" i="21"/>
  <c r="AI293" i="21"/>
  <c r="AI88" i="21"/>
  <c r="AJ293" i="21"/>
  <c r="AJ88" i="21"/>
  <c r="AH88" i="21"/>
  <c r="AH293" i="21"/>
  <c r="AM293" i="21"/>
  <c r="AM88" i="21"/>
  <c r="AF88" i="21"/>
  <c r="AF293" i="21"/>
  <c r="AG293" i="21"/>
  <c r="AG88" i="21"/>
  <c r="AE294" i="21"/>
  <c r="AE89" i="21"/>
  <c r="AD294" i="21"/>
  <c r="AD89" i="21"/>
  <c r="AC293" i="21"/>
  <c r="AC88" i="21"/>
  <c r="AB88" i="21"/>
  <c r="AB293" i="21"/>
  <c r="AA293" i="21"/>
  <c r="AA88" i="21"/>
  <c r="Z293" i="21"/>
  <c r="Z88" i="21"/>
  <c r="Y293" i="21"/>
  <c r="Y88" i="21"/>
  <c r="X293" i="21"/>
  <c r="X88" i="21"/>
  <c r="W293" i="21"/>
  <c r="W88" i="21"/>
  <c r="V293" i="21"/>
  <c r="V88" i="21"/>
  <c r="U293" i="21"/>
  <c r="U88" i="21"/>
  <c r="T293" i="21"/>
  <c r="T88" i="21"/>
  <c r="S293" i="21"/>
  <c r="S88" i="21"/>
  <c r="R293" i="21"/>
  <c r="R88" i="21"/>
  <c r="Q293" i="21"/>
  <c r="Q88" i="21"/>
  <c r="P88" i="21"/>
  <c r="P293" i="21"/>
  <c r="O293" i="21"/>
  <c r="O88" i="21"/>
  <c r="N293" i="21"/>
  <c r="N88" i="21"/>
  <c r="M293" i="21"/>
  <c r="M88" i="21"/>
  <c r="L293" i="21"/>
  <c r="L88" i="21"/>
  <c r="K293" i="21"/>
  <c r="K88" i="21"/>
  <c r="J293" i="21"/>
  <c r="J88" i="21"/>
  <c r="I293" i="21"/>
  <c r="I88" i="21"/>
  <c r="H293" i="21"/>
  <c r="H88" i="21"/>
  <c r="G293" i="21"/>
  <c r="G88" i="21"/>
  <c r="F293" i="21"/>
  <c r="F88" i="21"/>
  <c r="E88" i="21"/>
  <c r="E293" i="21"/>
  <c r="D88" i="21"/>
  <c r="D293" i="21"/>
  <c r="C293" i="21"/>
  <c r="C88" i="21"/>
  <c r="B293" i="21"/>
  <c r="B88" i="21"/>
  <c r="AP89" i="21" l="1"/>
  <c r="AP294" i="21"/>
  <c r="AO89" i="21"/>
  <c r="AO294" i="21"/>
  <c r="AN89" i="21"/>
  <c r="AN294" i="21"/>
  <c r="AM294" i="21"/>
  <c r="AM89" i="21"/>
  <c r="AH294" i="21"/>
  <c r="AH89" i="21"/>
  <c r="AI294" i="21"/>
  <c r="AI89" i="21"/>
  <c r="AL294" i="21"/>
  <c r="AL89" i="21"/>
  <c r="AJ294" i="21"/>
  <c r="AJ89" i="21"/>
  <c r="AK294" i="21"/>
  <c r="AK89" i="21"/>
  <c r="AD295" i="21"/>
  <c r="AD90" i="21"/>
  <c r="AE90" i="21"/>
  <c r="AE295" i="21"/>
  <c r="AG294" i="21"/>
  <c r="AG89" i="21"/>
  <c r="AF89" i="21"/>
  <c r="AF294" i="21"/>
  <c r="AC294" i="21"/>
  <c r="AC89" i="21"/>
  <c r="AB294" i="21"/>
  <c r="AB89" i="21"/>
  <c r="AA89" i="21"/>
  <c r="AA294" i="21"/>
  <c r="Z294" i="21"/>
  <c r="Z89" i="21"/>
  <c r="Y89" i="21"/>
  <c r="Y294" i="21"/>
  <c r="X294" i="21"/>
  <c r="X89" i="21"/>
  <c r="W294" i="21"/>
  <c r="W89" i="21"/>
  <c r="V294" i="21"/>
  <c r="V89" i="21"/>
  <c r="U294" i="21"/>
  <c r="U89" i="21"/>
  <c r="T294" i="21"/>
  <c r="T89" i="21"/>
  <c r="S294" i="21"/>
  <c r="S89" i="21"/>
  <c r="R294" i="21"/>
  <c r="R89" i="21"/>
  <c r="Q294" i="21"/>
  <c r="Q89" i="21"/>
  <c r="O294" i="21"/>
  <c r="O89" i="21"/>
  <c r="P294" i="21"/>
  <c r="P89" i="21"/>
  <c r="N294" i="21"/>
  <c r="N89" i="21"/>
  <c r="M294" i="21"/>
  <c r="M89" i="21"/>
  <c r="L294" i="21"/>
  <c r="L89" i="21"/>
  <c r="K89" i="21"/>
  <c r="K294" i="21"/>
  <c r="J294" i="21"/>
  <c r="J89" i="21"/>
  <c r="I294" i="21"/>
  <c r="I89" i="21"/>
  <c r="H294" i="21"/>
  <c r="H89" i="21"/>
  <c r="G294" i="21"/>
  <c r="G89" i="21"/>
  <c r="F89" i="21"/>
  <c r="F294" i="21"/>
  <c r="E89" i="21"/>
  <c r="E294" i="21"/>
  <c r="D294" i="21"/>
  <c r="D89" i="21"/>
  <c r="C294" i="21"/>
  <c r="C89" i="21"/>
  <c r="B294" i="21"/>
  <c r="B89" i="21"/>
  <c r="AP295" i="21" l="1"/>
  <c r="AP90" i="21"/>
  <c r="AO295" i="21"/>
  <c r="AO90" i="21"/>
  <c r="AN295" i="21"/>
  <c r="AN90" i="21"/>
  <c r="AI90" i="21"/>
  <c r="AI295" i="21"/>
  <c r="AH295" i="21"/>
  <c r="AH90" i="21"/>
  <c r="AM295" i="21"/>
  <c r="AM90" i="21"/>
  <c r="AK295" i="21"/>
  <c r="AK90" i="21"/>
  <c r="AJ295" i="21"/>
  <c r="AJ90" i="21"/>
  <c r="AL90" i="21"/>
  <c r="AL295" i="21"/>
  <c r="AF295" i="21"/>
  <c r="AF90" i="21"/>
  <c r="AG90" i="21"/>
  <c r="AG295" i="21"/>
  <c r="AD296" i="21"/>
  <c r="AD91" i="21"/>
  <c r="AE91" i="21"/>
  <c r="AE296" i="21"/>
  <c r="AC295" i="21"/>
  <c r="AC90" i="21"/>
  <c r="AB295" i="21"/>
  <c r="AB90" i="21"/>
  <c r="AA295" i="21"/>
  <c r="AA90" i="21"/>
  <c r="Z295" i="21"/>
  <c r="Z90" i="21"/>
  <c r="Y295" i="21"/>
  <c r="Y90" i="21"/>
  <c r="X295" i="21"/>
  <c r="X90" i="21"/>
  <c r="W295" i="21"/>
  <c r="W90" i="21"/>
  <c r="V295" i="21"/>
  <c r="V90" i="21"/>
  <c r="U295" i="21"/>
  <c r="U90" i="21"/>
  <c r="T295" i="21"/>
  <c r="T90" i="21"/>
  <c r="S295" i="21"/>
  <c r="S90" i="21"/>
  <c r="R295" i="21"/>
  <c r="R90" i="21"/>
  <c r="Q295" i="21"/>
  <c r="Q90" i="21"/>
  <c r="P90" i="21"/>
  <c r="P295" i="21"/>
  <c r="O90" i="21"/>
  <c r="O295" i="21"/>
  <c r="N295" i="21"/>
  <c r="N90" i="21"/>
  <c r="M295" i="21"/>
  <c r="M90" i="21"/>
  <c r="L295" i="21"/>
  <c r="L90" i="21"/>
  <c r="K295" i="21"/>
  <c r="K90" i="21"/>
  <c r="J295" i="21"/>
  <c r="J90" i="21"/>
  <c r="I295" i="21"/>
  <c r="I90" i="21"/>
  <c r="H295" i="21"/>
  <c r="H90" i="21"/>
  <c r="G295" i="21"/>
  <c r="G90" i="21"/>
  <c r="F295" i="21"/>
  <c r="F90" i="21"/>
  <c r="E295" i="21"/>
  <c r="E90" i="21"/>
  <c r="D295" i="21"/>
  <c r="D90" i="21"/>
  <c r="C295" i="21"/>
  <c r="C90" i="21"/>
  <c r="B295" i="21"/>
  <c r="B90" i="21"/>
  <c r="AP296" i="21" l="1"/>
  <c r="AP91" i="21"/>
  <c r="AO296" i="21"/>
  <c r="AO91" i="21"/>
  <c r="AN296" i="21"/>
  <c r="AN91" i="21"/>
  <c r="AJ91" i="21"/>
  <c r="AJ296" i="21"/>
  <c r="AH91" i="21"/>
  <c r="AH296" i="21"/>
  <c r="AL91" i="21"/>
  <c r="AL296" i="21"/>
  <c r="AK296" i="21"/>
  <c r="AK91" i="21"/>
  <c r="AM91" i="21"/>
  <c r="AM296" i="21"/>
  <c r="AI91" i="21"/>
  <c r="AI296" i="21"/>
  <c r="AE297" i="21"/>
  <c r="AE92" i="21"/>
  <c r="AG296" i="21"/>
  <c r="AG91" i="21"/>
  <c r="AF296" i="21"/>
  <c r="AF91" i="21"/>
  <c r="AD297" i="21"/>
  <c r="AD92" i="21"/>
  <c r="AC91" i="21"/>
  <c r="AC296" i="21"/>
  <c r="AB91" i="21"/>
  <c r="AB296" i="21"/>
  <c r="AA91" i="21"/>
  <c r="AA296" i="21"/>
  <c r="Z91" i="21"/>
  <c r="Z296" i="21"/>
  <c r="Y296" i="21"/>
  <c r="Y91" i="21"/>
  <c r="X91" i="21"/>
  <c r="X296" i="21"/>
  <c r="W91" i="21"/>
  <c r="W296" i="21"/>
  <c r="V296" i="21"/>
  <c r="V91" i="21"/>
  <c r="U91" i="21"/>
  <c r="U296" i="21"/>
  <c r="T91" i="21"/>
  <c r="T296" i="21"/>
  <c r="S91" i="21"/>
  <c r="S296" i="21"/>
  <c r="R91" i="21"/>
  <c r="R296" i="21"/>
  <c r="O91" i="21"/>
  <c r="O296" i="21"/>
  <c r="P91" i="21"/>
  <c r="P296" i="21"/>
  <c r="Q296" i="21"/>
  <c r="Q91" i="21"/>
  <c r="N91" i="21"/>
  <c r="N296" i="21"/>
  <c r="M91" i="21"/>
  <c r="M296" i="21"/>
  <c r="L91" i="21"/>
  <c r="L296" i="21"/>
  <c r="K296" i="21"/>
  <c r="K91" i="21"/>
  <c r="J91" i="21"/>
  <c r="J296" i="21"/>
  <c r="I91" i="21"/>
  <c r="I296" i="21"/>
  <c r="H91" i="21"/>
  <c r="H296" i="21"/>
  <c r="G91" i="21"/>
  <c r="G296" i="21"/>
  <c r="F296" i="21"/>
  <c r="F91" i="21"/>
  <c r="E296" i="21"/>
  <c r="E91" i="21"/>
  <c r="D91" i="21"/>
  <c r="D296" i="21"/>
  <c r="C91" i="21"/>
  <c r="C296" i="21"/>
  <c r="B91" i="21"/>
  <c r="B296" i="21"/>
  <c r="AP92" i="21" l="1"/>
  <c r="AP297" i="21"/>
  <c r="AO297" i="21"/>
  <c r="AO92" i="21"/>
  <c r="AN92" i="21"/>
  <c r="AN297" i="21"/>
  <c r="AK297" i="21"/>
  <c r="AK92" i="21"/>
  <c r="AL92" i="21"/>
  <c r="AL297" i="21"/>
  <c r="AI92" i="21"/>
  <c r="AI297" i="21"/>
  <c r="AM297" i="21"/>
  <c r="AM92" i="21"/>
  <c r="AH297" i="21"/>
  <c r="AH92" i="21"/>
  <c r="AJ297" i="21"/>
  <c r="AJ92" i="21"/>
  <c r="AD93" i="21"/>
  <c r="AD298" i="21"/>
  <c r="AE298" i="21"/>
  <c r="AE93" i="21"/>
  <c r="AF297" i="21"/>
  <c r="AF92" i="21"/>
  <c r="AG92" i="21"/>
  <c r="AG297" i="21"/>
  <c r="AC92" i="21"/>
  <c r="AC297" i="21"/>
  <c r="AB297" i="21"/>
  <c r="AB92" i="21"/>
  <c r="AA92" i="21"/>
  <c r="AA297" i="21"/>
  <c r="Z92" i="21"/>
  <c r="Z297" i="21"/>
  <c r="Y92" i="21"/>
  <c r="Y297" i="21"/>
  <c r="X92" i="21"/>
  <c r="X297" i="21"/>
  <c r="W297" i="21"/>
  <c r="W92" i="21"/>
  <c r="V92" i="21"/>
  <c r="V297" i="21"/>
  <c r="U92" i="21"/>
  <c r="U297" i="21"/>
  <c r="T92" i="21"/>
  <c r="T297" i="21"/>
  <c r="S92" i="21"/>
  <c r="S297" i="21"/>
  <c r="R92" i="21"/>
  <c r="R297" i="21"/>
  <c r="Q92" i="21"/>
  <c r="Q297" i="21"/>
  <c r="P297" i="21"/>
  <c r="P92" i="21"/>
  <c r="O297" i="21"/>
  <c r="O92" i="21"/>
  <c r="N92" i="21"/>
  <c r="N297" i="21"/>
  <c r="M297" i="21"/>
  <c r="M92" i="21"/>
  <c r="L92" i="21"/>
  <c r="L297" i="21"/>
  <c r="K92" i="21"/>
  <c r="K297" i="21"/>
  <c r="J92" i="21"/>
  <c r="J297" i="21"/>
  <c r="I92" i="21"/>
  <c r="I297" i="21"/>
  <c r="H297" i="21"/>
  <c r="H92" i="21"/>
  <c r="G92" i="21"/>
  <c r="G297" i="21"/>
  <c r="F92" i="21"/>
  <c r="F297" i="21"/>
  <c r="E297" i="21"/>
  <c r="E92" i="21"/>
  <c r="D297" i="21"/>
  <c r="D92" i="21"/>
  <c r="C297" i="21"/>
  <c r="C92" i="21"/>
  <c r="B297" i="21"/>
  <c r="B92" i="21"/>
  <c r="AP93" i="21" l="1"/>
  <c r="AP298" i="21"/>
  <c r="AO93" i="21"/>
  <c r="AO298" i="21"/>
  <c r="AN93" i="21"/>
  <c r="AN298" i="21"/>
  <c r="AJ93" i="21"/>
  <c r="AJ298" i="21"/>
  <c r="AI93" i="21"/>
  <c r="AI298" i="21"/>
  <c r="AH93" i="21"/>
  <c r="AH298" i="21"/>
  <c r="AK298" i="21"/>
  <c r="AK93" i="21"/>
  <c r="AM298" i="21"/>
  <c r="AM93" i="21"/>
  <c r="AL93" i="21"/>
  <c r="AL298" i="21"/>
  <c r="AF298" i="21"/>
  <c r="AF93" i="21"/>
  <c r="AG93" i="21"/>
  <c r="AG298" i="21"/>
  <c r="AE94" i="21"/>
  <c r="AE299" i="21"/>
  <c r="AD299" i="21"/>
  <c r="AD94" i="21"/>
  <c r="AC93" i="21"/>
  <c r="AC298" i="21"/>
  <c r="AB93" i="21"/>
  <c r="AB298" i="21"/>
  <c r="AA93" i="21"/>
  <c r="AA298" i="21"/>
  <c r="Z93" i="21"/>
  <c r="Z298" i="21"/>
  <c r="Y93" i="21"/>
  <c r="Y298" i="21"/>
  <c r="X93" i="21"/>
  <c r="X298" i="21"/>
  <c r="W93" i="21"/>
  <c r="W298" i="21"/>
  <c r="V93" i="21"/>
  <c r="V298" i="21"/>
  <c r="U93" i="21"/>
  <c r="U298" i="21"/>
  <c r="T93" i="21"/>
  <c r="T298" i="21"/>
  <c r="S93" i="21"/>
  <c r="S298" i="21"/>
  <c r="R93" i="21"/>
  <c r="R298" i="21"/>
  <c r="O298" i="21"/>
  <c r="O93" i="21"/>
  <c r="P93" i="21"/>
  <c r="P298" i="21"/>
  <c r="Q93" i="21"/>
  <c r="Q298" i="21"/>
  <c r="N93" i="21"/>
  <c r="N298" i="21"/>
  <c r="M93" i="21"/>
  <c r="M298" i="21"/>
  <c r="L93" i="21"/>
  <c r="L298" i="21"/>
  <c r="K93" i="21"/>
  <c r="K298" i="21"/>
  <c r="J93" i="21"/>
  <c r="J298" i="21"/>
  <c r="I93" i="21"/>
  <c r="I298" i="21"/>
  <c r="H93" i="21"/>
  <c r="H298" i="21"/>
  <c r="G93" i="21"/>
  <c r="G298" i="21"/>
  <c r="F93" i="21"/>
  <c r="F298" i="21"/>
  <c r="E298" i="21"/>
  <c r="E93" i="21"/>
  <c r="D298" i="21"/>
  <c r="D93" i="21"/>
  <c r="C298" i="21"/>
  <c r="C93" i="21"/>
  <c r="B298" i="21"/>
  <c r="B93" i="21"/>
  <c r="AP94" i="21" l="1"/>
  <c r="AP299" i="21"/>
  <c r="AO299" i="21"/>
  <c r="AO94" i="21"/>
  <c r="AN299" i="21"/>
  <c r="AN94" i="21"/>
  <c r="AH94" i="21"/>
  <c r="AH299" i="21"/>
  <c r="AK94" i="21"/>
  <c r="AK299" i="21"/>
  <c r="AL299" i="21"/>
  <c r="AL94" i="21"/>
  <c r="AM94" i="21"/>
  <c r="AM299" i="21"/>
  <c r="AI94" i="21"/>
  <c r="AI299" i="21"/>
  <c r="AJ299" i="21"/>
  <c r="AJ94" i="21"/>
  <c r="AE95" i="21"/>
  <c r="AE300" i="21"/>
  <c r="AF299" i="21"/>
  <c r="AF94" i="21"/>
  <c r="AD300" i="21"/>
  <c r="AD95" i="21"/>
  <c r="AG94" i="21"/>
  <c r="AG299" i="21"/>
  <c r="AC299" i="21"/>
  <c r="AC94" i="21"/>
  <c r="AB299" i="21"/>
  <c r="AB94" i="21"/>
  <c r="AA299" i="21"/>
  <c r="AA94" i="21"/>
  <c r="Z299" i="21"/>
  <c r="Z94" i="21"/>
  <c r="Y299" i="21"/>
  <c r="Y94" i="21"/>
  <c r="X299" i="21"/>
  <c r="X94" i="21"/>
  <c r="W94" i="21"/>
  <c r="W299" i="21"/>
  <c r="V299" i="21"/>
  <c r="V94" i="21"/>
  <c r="U94" i="21"/>
  <c r="U299" i="21"/>
  <c r="T94" i="21"/>
  <c r="T299" i="21"/>
  <c r="S94" i="21"/>
  <c r="S299" i="21"/>
  <c r="R299" i="21"/>
  <c r="R94" i="21"/>
  <c r="O299" i="21"/>
  <c r="O94" i="21"/>
  <c r="Q94" i="21"/>
  <c r="Q299" i="21"/>
  <c r="P94" i="21"/>
  <c r="P299" i="21"/>
  <c r="N299" i="21"/>
  <c r="N94" i="21"/>
  <c r="M94" i="21"/>
  <c r="M299" i="21"/>
  <c r="L299" i="21"/>
  <c r="L94" i="21"/>
  <c r="K94" i="21"/>
  <c r="K299" i="21"/>
  <c r="J299" i="21"/>
  <c r="J94" i="21"/>
  <c r="I94" i="21"/>
  <c r="I299" i="21"/>
  <c r="H299" i="21"/>
  <c r="H94" i="21"/>
  <c r="G94" i="21"/>
  <c r="G299" i="21"/>
  <c r="F94" i="21"/>
  <c r="F299" i="21"/>
  <c r="E299" i="21"/>
  <c r="E94" i="21"/>
  <c r="D94" i="21"/>
  <c r="D299" i="21"/>
  <c r="C299" i="21"/>
  <c r="C94" i="21"/>
  <c r="B299" i="21"/>
  <c r="B94" i="21"/>
  <c r="AP95" i="21" l="1"/>
  <c r="AP300" i="21"/>
  <c r="AO300" i="21"/>
  <c r="AO95" i="21"/>
  <c r="AN300" i="21"/>
  <c r="AN95" i="21"/>
  <c r="AJ300" i="21"/>
  <c r="AJ95" i="21"/>
  <c r="AM300" i="21"/>
  <c r="AM95" i="21"/>
  <c r="AL300" i="21"/>
  <c r="AL95" i="21"/>
  <c r="AI95" i="21"/>
  <c r="AI300" i="21"/>
  <c r="AK300" i="21"/>
  <c r="AK95" i="21"/>
  <c r="AH300" i="21"/>
  <c r="AH95" i="21"/>
  <c r="AD96" i="21"/>
  <c r="AD301" i="21"/>
  <c r="AF300" i="21"/>
  <c r="AF95" i="21"/>
  <c r="AG95" i="21"/>
  <c r="AG300" i="21"/>
  <c r="AE301" i="21"/>
  <c r="AE96" i="21"/>
  <c r="AC300" i="21"/>
  <c r="AC95" i="21"/>
  <c r="AB300" i="21"/>
  <c r="AB95" i="21"/>
  <c r="AA300" i="21"/>
  <c r="AA95" i="21"/>
  <c r="Z300" i="21"/>
  <c r="Z95" i="21"/>
  <c r="Y95" i="21"/>
  <c r="Y300" i="21"/>
  <c r="X95" i="21"/>
  <c r="X300" i="21"/>
  <c r="W95" i="21"/>
  <c r="W300" i="21"/>
  <c r="V300" i="21"/>
  <c r="V95" i="21"/>
  <c r="U95" i="21"/>
  <c r="U300" i="21"/>
  <c r="T300" i="21"/>
  <c r="T95" i="21"/>
  <c r="S300" i="21"/>
  <c r="S95" i="21"/>
  <c r="R300" i="21"/>
  <c r="R95" i="21"/>
  <c r="O95" i="21"/>
  <c r="O300" i="21"/>
  <c r="P95" i="21"/>
  <c r="P300" i="21"/>
  <c r="Q300" i="21"/>
  <c r="Q95" i="21"/>
  <c r="N300" i="21"/>
  <c r="N95" i="21"/>
  <c r="M95" i="21"/>
  <c r="M300" i="21"/>
  <c r="L300" i="21"/>
  <c r="L95" i="21"/>
  <c r="K95" i="21"/>
  <c r="K300" i="21"/>
  <c r="J300" i="21"/>
  <c r="J95" i="21"/>
  <c r="I95" i="21"/>
  <c r="I300" i="21"/>
  <c r="H95" i="21"/>
  <c r="H300" i="21"/>
  <c r="G300" i="21"/>
  <c r="G95" i="21"/>
  <c r="F300" i="21"/>
  <c r="F95" i="21"/>
  <c r="E300" i="21"/>
  <c r="E95" i="21"/>
  <c r="D95" i="21"/>
  <c r="D300" i="21"/>
  <c r="C300" i="21"/>
  <c r="C95" i="21"/>
  <c r="B300" i="21"/>
  <c r="B95" i="21"/>
  <c r="AP96" i="21" l="1"/>
  <c r="AP301" i="21"/>
  <c r="AO301" i="21"/>
  <c r="AO96" i="21"/>
  <c r="AN96" i="21"/>
  <c r="AN301" i="21"/>
  <c r="AK96" i="21"/>
  <c r="AK301" i="21"/>
  <c r="AL301" i="21"/>
  <c r="AL96" i="21"/>
  <c r="AM301" i="21"/>
  <c r="AM96" i="21"/>
  <c r="AJ96" i="21"/>
  <c r="AJ301" i="21"/>
  <c r="AH301" i="21"/>
  <c r="AH96" i="21"/>
  <c r="AI301" i="21"/>
  <c r="AI96" i="21"/>
  <c r="AE302" i="21"/>
  <c r="AE97" i="21"/>
  <c r="AG301" i="21"/>
  <c r="AG96" i="21"/>
  <c r="AF301" i="21"/>
  <c r="AF96" i="21"/>
  <c r="AD97" i="21"/>
  <c r="AD302" i="21"/>
  <c r="AC301" i="21"/>
  <c r="AC96" i="21"/>
  <c r="AB301" i="21"/>
  <c r="AB96" i="21"/>
  <c r="AA96" i="21"/>
  <c r="AA301" i="21"/>
  <c r="Z301" i="21"/>
  <c r="Z96" i="21"/>
  <c r="Y301" i="21"/>
  <c r="Y96" i="21"/>
  <c r="X301" i="21"/>
  <c r="X96" i="21"/>
  <c r="W96" i="21"/>
  <c r="W301" i="21"/>
  <c r="V96" i="21"/>
  <c r="V301" i="21"/>
  <c r="U96" i="21"/>
  <c r="U301" i="21"/>
  <c r="T301" i="21"/>
  <c r="T96" i="21"/>
  <c r="S301" i="21"/>
  <c r="S96" i="21"/>
  <c r="R301" i="21"/>
  <c r="R96" i="21"/>
  <c r="Q301" i="21"/>
  <c r="Q96" i="21"/>
  <c r="P301" i="21"/>
  <c r="P96" i="21"/>
  <c r="O301" i="21"/>
  <c r="O96" i="21"/>
  <c r="N96" i="21"/>
  <c r="N301" i="21"/>
  <c r="M301" i="21"/>
  <c r="M96" i="21"/>
  <c r="L301" i="21"/>
  <c r="L96" i="21"/>
  <c r="K96" i="21"/>
  <c r="K301" i="21"/>
  <c r="J301" i="21"/>
  <c r="J96" i="21"/>
  <c r="I96" i="21"/>
  <c r="I301" i="21"/>
  <c r="H301" i="21"/>
  <c r="H96" i="21"/>
  <c r="G301" i="21"/>
  <c r="G96" i="21"/>
  <c r="F301" i="21"/>
  <c r="F96" i="21"/>
  <c r="E301" i="21"/>
  <c r="E96" i="21"/>
  <c r="D96" i="21"/>
  <c r="D301" i="21"/>
  <c r="C301" i="21"/>
  <c r="C96" i="21"/>
  <c r="B301" i="21"/>
  <c r="B96" i="21"/>
  <c r="AP97" i="21" l="1"/>
  <c r="AP302" i="21"/>
  <c r="AO97" i="21"/>
  <c r="AO302" i="21"/>
  <c r="AN97" i="21"/>
  <c r="AN302" i="21"/>
  <c r="AH97" i="21"/>
  <c r="AH302" i="21"/>
  <c r="AJ302" i="21"/>
  <c r="AJ97" i="21"/>
  <c r="AM97" i="21"/>
  <c r="AM302" i="21"/>
  <c r="AL97" i="21"/>
  <c r="AL302" i="21"/>
  <c r="AI302" i="21"/>
  <c r="AI97" i="21"/>
  <c r="AK97" i="21"/>
  <c r="AK302" i="21"/>
  <c r="AD303" i="21"/>
  <c r="AD98" i="21"/>
  <c r="AF97" i="21"/>
  <c r="AF302" i="21"/>
  <c r="AG302" i="21"/>
  <c r="AG97" i="21"/>
  <c r="AE98" i="21"/>
  <c r="AE303" i="21"/>
  <c r="AC97" i="21"/>
  <c r="AC302" i="21"/>
  <c r="AB97" i="21"/>
  <c r="AB302" i="21"/>
  <c r="AA97" i="21"/>
  <c r="AA302" i="21"/>
  <c r="Z97" i="21"/>
  <c r="Z302" i="21"/>
  <c r="Y302" i="21"/>
  <c r="Y97" i="21"/>
  <c r="X302" i="21"/>
  <c r="X97" i="21"/>
  <c r="W97" i="21"/>
  <c r="W302" i="21"/>
  <c r="V302" i="21"/>
  <c r="V97" i="21"/>
  <c r="U302" i="21"/>
  <c r="U97" i="21"/>
  <c r="T97" i="21"/>
  <c r="T302" i="21"/>
  <c r="S97" i="21"/>
  <c r="S302" i="21"/>
  <c r="R302" i="21"/>
  <c r="R97" i="21"/>
  <c r="P302" i="21"/>
  <c r="P97" i="21"/>
  <c r="Q302" i="21"/>
  <c r="Q97" i="21"/>
  <c r="O302" i="21"/>
  <c r="O97" i="21"/>
  <c r="N97" i="21"/>
  <c r="N302" i="21"/>
  <c r="M302" i="21"/>
  <c r="M97" i="21"/>
  <c r="L97" i="21"/>
  <c r="L302" i="21"/>
  <c r="K97" i="21"/>
  <c r="K302" i="21"/>
  <c r="J97" i="21"/>
  <c r="J302" i="21"/>
  <c r="I302" i="21"/>
  <c r="I97" i="21"/>
  <c r="H97" i="21"/>
  <c r="H302" i="21"/>
  <c r="G302" i="21"/>
  <c r="G97" i="21"/>
  <c r="F302" i="21"/>
  <c r="F97" i="21"/>
  <c r="E97" i="21"/>
  <c r="E302" i="21"/>
  <c r="D97" i="21"/>
  <c r="D302" i="21"/>
  <c r="C97" i="21"/>
  <c r="C302" i="21"/>
  <c r="B97" i="21"/>
  <c r="B302" i="21"/>
  <c r="AP303" i="21" l="1"/>
  <c r="AP98" i="21"/>
  <c r="AO98" i="21"/>
  <c r="AO303" i="21"/>
  <c r="AN98" i="21"/>
  <c r="AN303" i="21"/>
  <c r="AK303" i="21"/>
  <c r="AK98" i="21"/>
  <c r="AI303" i="21"/>
  <c r="AI98" i="21"/>
  <c r="AJ98" i="21"/>
  <c r="AJ303" i="21"/>
  <c r="AL98" i="21"/>
  <c r="AL303" i="21"/>
  <c r="AM303" i="21"/>
  <c r="AM98" i="21"/>
  <c r="AH303" i="21"/>
  <c r="AH98" i="21"/>
  <c r="AE304" i="21"/>
  <c r="AE99" i="21"/>
  <c r="AD304" i="21"/>
  <c r="AD99" i="21"/>
  <c r="AG303" i="21"/>
  <c r="AG98" i="21"/>
  <c r="AF98" i="21"/>
  <c r="AF303" i="21"/>
  <c r="AC98" i="21"/>
  <c r="AC303" i="21"/>
  <c r="AB303" i="21"/>
  <c r="AB98" i="21"/>
  <c r="AA98" i="21"/>
  <c r="AA303" i="21"/>
  <c r="Z98" i="21"/>
  <c r="Z303" i="21"/>
  <c r="Y98" i="21"/>
  <c r="Y303" i="21"/>
  <c r="X98" i="21"/>
  <c r="X303" i="21"/>
  <c r="W98" i="21"/>
  <c r="W303" i="21"/>
  <c r="V98" i="21"/>
  <c r="V303" i="21"/>
  <c r="U98" i="21"/>
  <c r="U303" i="21"/>
  <c r="T303" i="21"/>
  <c r="T98" i="21"/>
  <c r="S303" i="21"/>
  <c r="S98" i="21"/>
  <c r="R98" i="21"/>
  <c r="R303" i="21"/>
  <c r="O98" i="21"/>
  <c r="O303" i="21"/>
  <c r="Q303" i="21"/>
  <c r="Q98" i="21"/>
  <c r="P303" i="21"/>
  <c r="P98" i="21"/>
  <c r="N98" i="21"/>
  <c r="N303" i="21"/>
  <c r="M303" i="21"/>
  <c r="M98" i="21"/>
  <c r="L98" i="21"/>
  <c r="L303" i="21"/>
  <c r="K98" i="21"/>
  <c r="K303" i="21"/>
  <c r="J303" i="21"/>
  <c r="J98" i="21"/>
  <c r="I303" i="21"/>
  <c r="I98" i="21"/>
  <c r="H303" i="21"/>
  <c r="H98" i="21"/>
  <c r="G303" i="21"/>
  <c r="G98" i="21"/>
  <c r="F303" i="21"/>
  <c r="F98" i="21"/>
  <c r="E303" i="21"/>
  <c r="E98" i="21"/>
  <c r="D303" i="21"/>
  <c r="D98" i="21"/>
  <c r="C303" i="21"/>
  <c r="C98" i="21"/>
  <c r="B98" i="21"/>
  <c r="B303" i="21"/>
  <c r="AP304" i="21" l="1"/>
  <c r="AP99" i="21"/>
  <c r="AO304" i="21"/>
  <c r="AO99" i="21"/>
  <c r="AN304" i="21"/>
  <c r="AN99" i="21"/>
  <c r="AH304" i="21"/>
  <c r="AH99" i="21"/>
  <c r="AM304" i="21"/>
  <c r="AM99" i="21"/>
  <c r="AJ304" i="21"/>
  <c r="AJ99" i="21"/>
  <c r="AI304" i="21"/>
  <c r="AI99" i="21"/>
  <c r="AK304" i="21"/>
  <c r="AK99" i="21"/>
  <c r="AL99" i="21"/>
  <c r="AL304" i="21"/>
  <c r="AF99" i="21"/>
  <c r="AF304" i="21"/>
  <c r="AD305" i="21"/>
  <c r="AD100" i="21"/>
  <c r="AE305" i="21"/>
  <c r="AE100" i="21"/>
  <c r="AG304" i="21"/>
  <c r="AG99" i="21"/>
  <c r="AC304" i="21"/>
  <c r="AC99" i="21"/>
  <c r="AB304" i="21"/>
  <c r="AB99" i="21"/>
  <c r="AA304" i="21"/>
  <c r="AA99" i="21"/>
  <c r="Z304" i="21"/>
  <c r="Z99" i="21"/>
  <c r="Y304" i="21"/>
  <c r="Y99" i="21"/>
  <c r="X304" i="21"/>
  <c r="X99" i="21"/>
  <c r="W304" i="21"/>
  <c r="W99" i="21"/>
  <c r="V304" i="21"/>
  <c r="V99" i="21"/>
  <c r="U304" i="21"/>
  <c r="U99" i="21"/>
  <c r="T304" i="21"/>
  <c r="T99" i="21"/>
  <c r="S304" i="21"/>
  <c r="S99" i="21"/>
  <c r="R304" i="21"/>
  <c r="R99" i="21"/>
  <c r="P304" i="21"/>
  <c r="P99" i="21"/>
  <c r="Q99" i="21"/>
  <c r="Q304" i="21"/>
  <c r="O304" i="21"/>
  <c r="O99" i="21"/>
  <c r="N304" i="21"/>
  <c r="N99" i="21"/>
  <c r="M304" i="21"/>
  <c r="M99" i="21"/>
  <c r="L304" i="21"/>
  <c r="L99" i="21"/>
  <c r="K304" i="21"/>
  <c r="K99" i="21"/>
  <c r="J304" i="21"/>
  <c r="J99" i="21"/>
  <c r="I304" i="21"/>
  <c r="I99" i="21"/>
  <c r="H304" i="21"/>
  <c r="H99" i="21"/>
  <c r="G304" i="21"/>
  <c r="G99" i="21"/>
  <c r="F304" i="21"/>
  <c r="F99" i="21"/>
  <c r="E99" i="21"/>
  <c r="E304" i="21"/>
  <c r="D304" i="21"/>
  <c r="D99" i="21"/>
  <c r="C99" i="21"/>
  <c r="C304" i="21"/>
  <c r="B99" i="21"/>
  <c r="B304" i="21"/>
  <c r="AP305" i="21" l="1"/>
  <c r="AP100" i="21"/>
  <c r="AO100" i="21"/>
  <c r="AO305" i="21"/>
  <c r="AN305" i="21"/>
  <c r="AN100" i="21"/>
  <c r="AL100" i="21"/>
  <c r="AL305" i="21"/>
  <c r="AI305" i="21"/>
  <c r="AI100" i="21"/>
  <c r="AM100" i="21"/>
  <c r="AM305" i="21"/>
  <c r="AH100" i="21"/>
  <c r="AH305" i="21"/>
  <c r="AK305" i="21"/>
  <c r="AK100" i="21"/>
  <c r="AJ305" i="21"/>
  <c r="AJ100" i="21"/>
  <c r="AG305" i="21"/>
  <c r="AG100" i="21"/>
  <c r="AE306" i="21"/>
  <c r="AE101" i="21"/>
  <c r="AD306" i="21"/>
  <c r="AD101" i="21"/>
  <c r="AF100" i="21"/>
  <c r="AF305" i="21"/>
  <c r="AC305" i="21"/>
  <c r="AC100" i="21"/>
  <c r="AB100" i="21"/>
  <c r="AB305" i="21"/>
  <c r="AA305" i="21"/>
  <c r="AA100" i="21"/>
  <c r="Z305" i="21"/>
  <c r="Z100" i="21"/>
  <c r="Y305" i="21"/>
  <c r="Y100" i="21"/>
  <c r="X305" i="21"/>
  <c r="X100" i="21"/>
  <c r="W100" i="21"/>
  <c r="W305" i="21"/>
  <c r="V305" i="21"/>
  <c r="V100" i="21"/>
  <c r="U305" i="21"/>
  <c r="U100" i="21"/>
  <c r="T305" i="21"/>
  <c r="T100" i="21"/>
  <c r="S305" i="21"/>
  <c r="S100" i="21"/>
  <c r="R305" i="21"/>
  <c r="R100" i="21"/>
  <c r="O100" i="21"/>
  <c r="O305" i="21"/>
  <c r="P100" i="21"/>
  <c r="P305" i="21"/>
  <c r="Q305" i="21"/>
  <c r="Q100" i="21"/>
  <c r="N305" i="21"/>
  <c r="N100" i="21"/>
  <c r="M305" i="21"/>
  <c r="M100" i="21"/>
  <c r="L305" i="21"/>
  <c r="L100" i="21"/>
  <c r="K305" i="21"/>
  <c r="K100" i="21"/>
  <c r="J305" i="21"/>
  <c r="J100" i="21"/>
  <c r="I305" i="21"/>
  <c r="I100" i="21"/>
  <c r="H305" i="21"/>
  <c r="H100" i="21"/>
  <c r="G305" i="21"/>
  <c r="G100" i="21"/>
  <c r="F305" i="21"/>
  <c r="F100" i="21"/>
  <c r="E100" i="21"/>
  <c r="E305" i="21"/>
  <c r="D100" i="21"/>
  <c r="D305" i="21"/>
  <c r="C100" i="21"/>
  <c r="C305" i="21"/>
  <c r="B100" i="21"/>
  <c r="B305" i="21"/>
  <c r="AP101" i="21" l="1"/>
  <c r="AP306" i="21"/>
  <c r="AO101" i="21"/>
  <c r="AO306" i="21"/>
  <c r="AN101" i="21"/>
  <c r="AN306" i="21"/>
  <c r="AK101" i="21"/>
  <c r="AK306" i="21"/>
  <c r="AM101" i="21"/>
  <c r="AM306" i="21"/>
  <c r="AI306" i="21"/>
  <c r="AI101" i="21"/>
  <c r="AJ306" i="21"/>
  <c r="AJ101" i="21"/>
  <c r="AH306" i="21"/>
  <c r="AH101" i="21"/>
  <c r="AL306" i="21"/>
  <c r="AL101" i="21"/>
  <c r="AD307" i="21"/>
  <c r="AD102" i="21"/>
  <c r="AG306" i="21"/>
  <c r="AG101" i="21"/>
  <c r="AF101" i="21"/>
  <c r="AF306" i="21"/>
  <c r="AE307" i="21"/>
  <c r="AE102" i="21"/>
  <c r="AC306" i="21"/>
  <c r="AC101" i="21"/>
  <c r="AB306" i="21"/>
  <c r="AB101" i="21"/>
  <c r="AA306" i="21"/>
  <c r="AA101" i="21"/>
  <c r="Z306" i="21"/>
  <c r="Z101" i="21"/>
  <c r="Y101" i="21"/>
  <c r="Y306" i="21"/>
  <c r="X101" i="21"/>
  <c r="X306" i="21"/>
  <c r="W306" i="21"/>
  <c r="W101" i="21"/>
  <c r="V101" i="21"/>
  <c r="V306" i="21"/>
  <c r="U306" i="21"/>
  <c r="U101" i="21"/>
  <c r="T306" i="21"/>
  <c r="T101" i="21"/>
  <c r="S306" i="21"/>
  <c r="S101" i="21"/>
  <c r="R306" i="21"/>
  <c r="R101" i="21"/>
  <c r="Q306" i="21"/>
  <c r="Q101" i="21"/>
  <c r="P306" i="21"/>
  <c r="P101" i="21"/>
  <c r="O101" i="21"/>
  <c r="O306" i="21"/>
  <c r="N306" i="21"/>
  <c r="N101" i="21"/>
  <c r="M306" i="21"/>
  <c r="M101" i="21"/>
  <c r="L306" i="21"/>
  <c r="L101" i="21"/>
  <c r="K101" i="21"/>
  <c r="K306" i="21"/>
  <c r="J306" i="21"/>
  <c r="J101" i="21"/>
  <c r="I306" i="21"/>
  <c r="I101" i="21"/>
  <c r="H306" i="21"/>
  <c r="H101" i="21"/>
  <c r="G306" i="21"/>
  <c r="G101" i="21"/>
  <c r="F306" i="21"/>
  <c r="F101" i="21"/>
  <c r="E101" i="21"/>
  <c r="E306" i="21"/>
  <c r="D306" i="21"/>
  <c r="D101" i="21"/>
  <c r="C306" i="21"/>
  <c r="C101" i="21"/>
  <c r="B306" i="21"/>
  <c r="B101" i="21"/>
  <c r="AP307" i="21" l="1"/>
  <c r="AP102" i="21"/>
  <c r="AO307" i="21"/>
  <c r="AO102" i="21"/>
  <c r="AN307" i="21"/>
  <c r="AN102" i="21"/>
  <c r="AI307" i="21"/>
  <c r="AI102" i="21"/>
  <c r="AL307" i="21"/>
  <c r="AL102" i="21"/>
  <c r="AH307" i="21"/>
  <c r="AH102" i="21"/>
  <c r="AJ307" i="21"/>
  <c r="AJ102" i="21"/>
  <c r="AM307" i="21"/>
  <c r="AM102" i="21"/>
  <c r="AK102" i="21"/>
  <c r="AK307" i="21"/>
  <c r="AG102" i="21"/>
  <c r="AG307" i="21"/>
  <c r="AD308" i="21"/>
  <c r="AD103" i="21"/>
  <c r="AE103" i="21"/>
  <c r="AE308" i="21"/>
  <c r="AF102" i="21"/>
  <c r="AF307" i="21"/>
  <c r="AC307" i="21"/>
  <c r="AC102" i="21"/>
  <c r="AB307" i="21"/>
  <c r="AB102" i="21"/>
  <c r="AA307" i="21"/>
  <c r="AA102" i="21"/>
  <c r="Z307" i="21"/>
  <c r="Z102" i="21"/>
  <c r="Y307" i="21"/>
  <c r="Y102" i="21"/>
  <c r="X307" i="21"/>
  <c r="X102" i="21"/>
  <c r="W307" i="21"/>
  <c r="W102" i="21"/>
  <c r="V307" i="21"/>
  <c r="V102" i="21"/>
  <c r="U307" i="21"/>
  <c r="U102" i="21"/>
  <c r="T307" i="21"/>
  <c r="T102" i="21"/>
  <c r="S307" i="21"/>
  <c r="S102" i="21"/>
  <c r="R307" i="21"/>
  <c r="R102" i="21"/>
  <c r="Q102" i="21"/>
  <c r="Q307" i="21"/>
  <c r="O307" i="21"/>
  <c r="O102" i="21"/>
  <c r="P307" i="21"/>
  <c r="P102" i="21"/>
  <c r="N307" i="21"/>
  <c r="N102" i="21"/>
  <c r="M307" i="21"/>
  <c r="M102" i="21"/>
  <c r="L307" i="21"/>
  <c r="L102" i="21"/>
  <c r="K307" i="21"/>
  <c r="K102" i="21"/>
  <c r="J307" i="21"/>
  <c r="J102" i="21"/>
  <c r="I307" i="21"/>
  <c r="I102" i="21"/>
  <c r="H307" i="21"/>
  <c r="H102" i="21"/>
  <c r="G307" i="21"/>
  <c r="G102" i="21"/>
  <c r="F307" i="21"/>
  <c r="F102" i="21"/>
  <c r="E307" i="21"/>
  <c r="E102" i="21"/>
  <c r="D307" i="21"/>
  <c r="D102" i="21"/>
  <c r="C307" i="21"/>
  <c r="C102" i="21"/>
  <c r="B307" i="21"/>
  <c r="B102" i="21"/>
  <c r="AP308" i="21" l="1"/>
  <c r="AP103" i="21"/>
  <c r="AO308" i="21"/>
  <c r="AO103" i="21"/>
  <c r="AN308" i="21"/>
  <c r="AN103" i="21"/>
  <c r="AM103" i="21"/>
  <c r="AM308" i="21"/>
  <c r="AJ308" i="21"/>
  <c r="AJ103" i="21"/>
  <c r="AH103" i="21"/>
  <c r="AH308" i="21"/>
  <c r="AL103" i="21"/>
  <c r="AL308" i="21"/>
  <c r="AI308" i="21"/>
  <c r="AI103" i="21"/>
  <c r="AK103" i="21"/>
  <c r="AK308" i="21"/>
  <c r="AF103" i="21"/>
  <c r="AF308" i="21"/>
  <c r="AE104" i="21"/>
  <c r="AE309" i="21"/>
  <c r="AD309" i="21"/>
  <c r="AD104" i="21"/>
  <c r="AG308" i="21"/>
  <c r="AG103" i="21"/>
  <c r="AC103" i="21"/>
  <c r="AC308" i="21"/>
  <c r="AB103" i="21"/>
  <c r="AB308" i="21"/>
  <c r="AA308" i="21"/>
  <c r="AA103" i="21"/>
  <c r="Z103" i="21"/>
  <c r="Z308" i="21"/>
  <c r="Y103" i="21"/>
  <c r="Y308" i="21"/>
  <c r="X103" i="21"/>
  <c r="X308" i="21"/>
  <c r="W103" i="21"/>
  <c r="W308" i="21"/>
  <c r="V308" i="21"/>
  <c r="V103" i="21"/>
  <c r="U103" i="21"/>
  <c r="U308" i="21"/>
  <c r="T308" i="21"/>
  <c r="T103" i="21"/>
  <c r="S103" i="21"/>
  <c r="S308" i="21"/>
  <c r="R103" i="21"/>
  <c r="R308" i="21"/>
  <c r="O103" i="21"/>
  <c r="O308" i="21"/>
  <c r="P308" i="21"/>
  <c r="P103" i="21"/>
  <c r="Q308" i="21"/>
  <c r="Q103" i="21"/>
  <c r="N103" i="21"/>
  <c r="N308" i="21"/>
  <c r="M103" i="21"/>
  <c r="M308" i="21"/>
  <c r="L103" i="21"/>
  <c r="L308" i="21"/>
  <c r="K308" i="21"/>
  <c r="K103" i="21"/>
  <c r="J103" i="21"/>
  <c r="J308" i="21"/>
  <c r="I103" i="21"/>
  <c r="I308" i="21"/>
  <c r="H103" i="21"/>
  <c r="H308" i="21"/>
  <c r="G103" i="21"/>
  <c r="G308" i="21"/>
  <c r="F103" i="21"/>
  <c r="F308" i="21"/>
  <c r="E308" i="21"/>
  <c r="E103" i="21"/>
  <c r="D103" i="21"/>
  <c r="D308" i="21"/>
  <c r="C103" i="21"/>
  <c r="C308" i="21"/>
  <c r="B103" i="21"/>
  <c r="B308" i="21"/>
  <c r="AP104" i="21" l="1"/>
  <c r="AP309" i="21"/>
  <c r="AO309" i="21"/>
  <c r="AO104" i="21"/>
  <c r="AN104" i="21"/>
  <c r="AN309" i="21"/>
  <c r="AI104" i="21"/>
  <c r="AI309" i="21"/>
  <c r="AL104" i="21"/>
  <c r="AL309" i="21"/>
  <c r="AH309" i="21"/>
  <c r="AH104" i="21"/>
  <c r="AJ309" i="21"/>
  <c r="AJ104" i="21"/>
  <c r="AK104" i="21"/>
  <c r="AK309" i="21"/>
  <c r="AM104" i="21"/>
  <c r="AM309" i="21"/>
  <c r="AD310" i="21"/>
  <c r="AD105" i="21"/>
  <c r="AE310" i="21"/>
  <c r="AE105" i="21"/>
  <c r="AG104" i="21"/>
  <c r="AG309" i="21"/>
  <c r="AF309" i="21"/>
  <c r="AF104" i="21"/>
  <c r="AC104" i="21"/>
  <c r="AC309" i="21"/>
  <c r="AB309" i="21"/>
  <c r="AB104" i="21"/>
  <c r="AA104" i="21"/>
  <c r="AA309" i="21"/>
  <c r="Z104" i="21"/>
  <c r="Z309" i="21"/>
  <c r="Y104" i="21"/>
  <c r="Y309" i="21"/>
  <c r="X104" i="21"/>
  <c r="X309" i="21"/>
  <c r="W309" i="21"/>
  <c r="W104" i="21"/>
  <c r="V104" i="21"/>
  <c r="V309" i="21"/>
  <c r="U104" i="21"/>
  <c r="U309" i="21"/>
  <c r="T104" i="21"/>
  <c r="T309" i="21"/>
  <c r="S104" i="21"/>
  <c r="S309" i="21"/>
  <c r="R104" i="21"/>
  <c r="R309" i="21"/>
  <c r="P309" i="21"/>
  <c r="P104" i="21"/>
  <c r="Q104" i="21"/>
  <c r="Q309" i="21"/>
  <c r="O104" i="21"/>
  <c r="O309" i="21"/>
  <c r="N104" i="21"/>
  <c r="N309" i="21"/>
  <c r="M104" i="21"/>
  <c r="M309" i="21"/>
  <c r="L104" i="21"/>
  <c r="L309" i="21"/>
  <c r="K104" i="21"/>
  <c r="K309" i="21"/>
  <c r="J104" i="21"/>
  <c r="J309" i="21"/>
  <c r="I104" i="21"/>
  <c r="I309" i="21"/>
  <c r="H104" i="21"/>
  <c r="H309" i="21"/>
  <c r="G104" i="21"/>
  <c r="G309" i="21"/>
  <c r="F104" i="21"/>
  <c r="F309" i="21"/>
  <c r="E309" i="21"/>
  <c r="E104" i="21"/>
  <c r="D309" i="21"/>
  <c r="D104" i="21"/>
  <c r="C104" i="21"/>
  <c r="C309" i="21"/>
  <c r="B104" i="21"/>
  <c r="B309" i="21"/>
  <c r="AP105" i="21" l="1"/>
  <c r="AP310" i="21"/>
  <c r="AO105" i="21"/>
  <c r="AO310" i="21"/>
  <c r="AN105" i="21"/>
  <c r="AN310" i="21"/>
  <c r="AM310" i="21"/>
  <c r="AM105" i="21"/>
  <c r="AJ105" i="21"/>
  <c r="AJ310" i="21"/>
  <c r="AH310" i="21"/>
  <c r="AH105" i="21"/>
  <c r="AK310" i="21"/>
  <c r="AK105" i="21"/>
  <c r="AL310" i="21"/>
  <c r="AL105" i="21"/>
  <c r="AI105" i="21"/>
  <c r="AI310" i="21"/>
  <c r="AF310" i="21"/>
  <c r="AF105" i="21"/>
  <c r="AE106" i="21"/>
  <c r="AE311" i="21"/>
  <c r="AD106" i="21"/>
  <c r="AD311" i="21"/>
  <c r="AG105" i="21"/>
  <c r="AG310" i="21"/>
  <c r="AC105" i="21"/>
  <c r="AC310" i="21"/>
  <c r="AB105" i="21"/>
  <c r="AB310" i="21"/>
  <c r="AA105" i="21"/>
  <c r="AA310" i="21"/>
  <c r="Z105" i="21"/>
  <c r="Z310" i="21"/>
  <c r="Y105" i="21"/>
  <c r="Y310" i="21"/>
  <c r="X105" i="21"/>
  <c r="X310" i="21"/>
  <c r="W105" i="21"/>
  <c r="W310" i="21"/>
  <c r="V105" i="21"/>
  <c r="V310" i="21"/>
  <c r="U105" i="21"/>
  <c r="U310" i="21"/>
  <c r="T105" i="21"/>
  <c r="T310" i="21"/>
  <c r="S105" i="21"/>
  <c r="S310" i="21"/>
  <c r="R105" i="21"/>
  <c r="R310" i="21"/>
  <c r="P310" i="21"/>
  <c r="P105" i="21"/>
  <c r="O310" i="21"/>
  <c r="O105" i="21"/>
  <c r="Q310" i="21"/>
  <c r="Q105" i="21"/>
  <c r="N105" i="21"/>
  <c r="N310" i="21"/>
  <c r="M105" i="21"/>
  <c r="M310" i="21"/>
  <c r="L105" i="21"/>
  <c r="L310" i="21"/>
  <c r="K105" i="21"/>
  <c r="K310" i="21"/>
  <c r="J105" i="21"/>
  <c r="J310" i="21"/>
  <c r="I105" i="21"/>
  <c r="I310" i="21"/>
  <c r="H310" i="21"/>
  <c r="H105" i="21"/>
  <c r="G105" i="21"/>
  <c r="G310" i="21"/>
  <c r="F105" i="21"/>
  <c r="F310" i="21"/>
  <c r="E310" i="21"/>
  <c r="E105" i="21"/>
  <c r="D310" i="21"/>
  <c r="D105" i="21"/>
  <c r="C105" i="21"/>
  <c r="C310" i="21"/>
  <c r="B105" i="21"/>
  <c r="B310" i="21"/>
  <c r="AP311" i="21" l="1"/>
  <c r="AP106" i="21"/>
  <c r="AO106" i="21"/>
  <c r="AO311" i="21"/>
  <c r="AN311" i="21"/>
  <c r="AN106" i="21"/>
  <c r="AK106" i="21"/>
  <c r="AK311" i="21"/>
  <c r="AI106" i="21"/>
  <c r="AI311" i="21"/>
  <c r="AM311" i="21"/>
  <c r="AM106" i="21"/>
  <c r="AL311" i="21"/>
  <c r="AL106" i="21"/>
  <c r="AH106" i="21"/>
  <c r="AH311" i="21"/>
  <c r="AJ311" i="21"/>
  <c r="AJ106" i="21"/>
  <c r="AG311" i="21"/>
  <c r="AG106" i="21"/>
  <c r="AD312" i="21"/>
  <c r="AD107" i="21"/>
  <c r="AE107" i="21"/>
  <c r="AE312" i="21"/>
  <c r="AF311" i="21"/>
  <c r="AF106" i="21"/>
  <c r="AC311" i="21"/>
  <c r="AC106" i="21"/>
  <c r="AB311" i="21"/>
  <c r="AB106" i="21"/>
  <c r="AA311" i="21"/>
  <c r="AA106" i="21"/>
  <c r="Z311" i="21"/>
  <c r="Z106" i="21"/>
  <c r="Y106" i="21"/>
  <c r="Y311" i="21"/>
  <c r="X106" i="21"/>
  <c r="X311" i="21"/>
  <c r="W311" i="21"/>
  <c r="W106" i="21"/>
  <c r="V311" i="21"/>
  <c r="V106" i="21"/>
  <c r="U311" i="21"/>
  <c r="U106" i="21"/>
  <c r="T106" i="21"/>
  <c r="T311" i="21"/>
  <c r="S311" i="21"/>
  <c r="S106" i="21"/>
  <c r="R311" i="21"/>
  <c r="R106" i="21"/>
  <c r="Q311" i="21"/>
  <c r="Q106" i="21"/>
  <c r="O106" i="21"/>
  <c r="O311" i="21"/>
  <c r="P106" i="21"/>
  <c r="P311" i="21"/>
  <c r="N106" i="21"/>
  <c r="N311" i="21"/>
  <c r="M311" i="21"/>
  <c r="M106" i="21"/>
  <c r="L311" i="21"/>
  <c r="L106" i="21"/>
  <c r="K106" i="21"/>
  <c r="K311" i="21"/>
  <c r="J311" i="21"/>
  <c r="J106" i="21"/>
  <c r="I311" i="21"/>
  <c r="I106" i="21"/>
  <c r="H311" i="21"/>
  <c r="H106" i="21"/>
  <c r="G311" i="21"/>
  <c r="G106" i="21"/>
  <c r="F311" i="21"/>
  <c r="F106" i="21"/>
  <c r="E311" i="21"/>
  <c r="E106" i="21"/>
  <c r="D311" i="21"/>
  <c r="D106" i="21"/>
  <c r="C311" i="21"/>
  <c r="C106" i="21"/>
  <c r="B311" i="21"/>
  <c r="B106" i="21"/>
  <c r="AP312" i="21" l="1"/>
  <c r="AP107" i="21"/>
  <c r="AO312" i="21"/>
  <c r="AO107" i="21"/>
  <c r="AN312" i="21"/>
  <c r="AN107" i="21"/>
  <c r="AH312" i="21"/>
  <c r="AH107" i="21"/>
  <c r="AL107" i="21"/>
  <c r="AL312" i="21"/>
  <c r="AI107" i="21"/>
  <c r="AI312" i="21"/>
  <c r="AJ312" i="21"/>
  <c r="AJ107" i="21"/>
  <c r="AM107" i="21"/>
  <c r="AM312" i="21"/>
  <c r="AK312" i="21"/>
  <c r="AK107" i="21"/>
  <c r="AD313" i="21"/>
  <c r="AD108" i="21"/>
  <c r="AG312" i="21"/>
  <c r="AG107" i="21"/>
  <c r="AF312" i="21"/>
  <c r="AF107" i="21"/>
  <c r="AE313" i="21"/>
  <c r="AE108" i="21"/>
  <c r="AC107" i="21"/>
  <c r="AC312" i="21"/>
  <c r="AB312" i="21"/>
  <c r="AB107" i="21"/>
  <c r="AA312" i="21"/>
  <c r="AA107" i="21"/>
  <c r="Z312" i="21"/>
  <c r="Z107" i="21"/>
  <c r="Y312" i="21"/>
  <c r="Y107" i="21"/>
  <c r="X312" i="21"/>
  <c r="X107" i="21"/>
  <c r="W312" i="21"/>
  <c r="W107" i="21"/>
  <c r="V312" i="21"/>
  <c r="V107" i="21"/>
  <c r="U312" i="21"/>
  <c r="U107" i="21"/>
  <c r="T312" i="21"/>
  <c r="T107" i="21"/>
  <c r="S107" i="21"/>
  <c r="S312" i="21"/>
  <c r="R312" i="21"/>
  <c r="R107" i="21"/>
  <c r="Q107" i="21"/>
  <c r="Q312" i="21"/>
  <c r="P107" i="21"/>
  <c r="P312" i="21"/>
  <c r="O312" i="21"/>
  <c r="O107" i="21"/>
  <c r="N312" i="21"/>
  <c r="N107" i="21"/>
  <c r="M312" i="21"/>
  <c r="M107" i="21"/>
  <c r="L312" i="21"/>
  <c r="L107" i="21"/>
  <c r="K312" i="21"/>
  <c r="K107" i="21"/>
  <c r="J312" i="21"/>
  <c r="J107" i="21"/>
  <c r="I312" i="21"/>
  <c r="I107" i="21"/>
  <c r="H312" i="21"/>
  <c r="H107" i="21"/>
  <c r="G107" i="21"/>
  <c r="G312" i="21"/>
  <c r="F107" i="21"/>
  <c r="F312" i="21"/>
  <c r="E107" i="21"/>
  <c r="E312" i="21"/>
  <c r="D312" i="21"/>
  <c r="D107" i="21"/>
  <c r="C312" i="21"/>
  <c r="C107" i="21"/>
  <c r="B312" i="21"/>
  <c r="B107" i="21"/>
  <c r="AP313" i="21" l="1"/>
  <c r="AP108" i="21"/>
  <c r="AO313" i="21"/>
  <c r="AO108" i="21"/>
  <c r="AN108" i="21"/>
  <c r="AN313" i="21"/>
  <c r="AK313" i="21"/>
  <c r="AK108" i="21"/>
  <c r="AM313" i="21"/>
  <c r="AM108" i="21"/>
  <c r="AI108" i="21"/>
  <c r="AI313" i="21"/>
  <c r="AL313" i="21"/>
  <c r="AL108" i="21"/>
  <c r="AH108" i="21"/>
  <c r="AH313" i="21"/>
  <c r="AJ313" i="21"/>
  <c r="AJ108" i="21"/>
  <c r="AE109" i="21"/>
  <c r="AE314" i="21"/>
  <c r="AF313" i="21"/>
  <c r="AF108" i="21"/>
  <c r="AD314" i="21"/>
  <c r="AD109" i="21"/>
  <c r="AG313" i="21"/>
  <c r="AG108" i="21"/>
  <c r="AC108" i="21"/>
  <c r="AC313" i="21"/>
  <c r="AB313" i="21"/>
  <c r="AB108" i="21"/>
  <c r="AA313" i="21"/>
  <c r="AA108" i="21"/>
  <c r="Z313" i="21"/>
  <c r="Z108" i="21"/>
  <c r="Y313" i="21"/>
  <c r="Y108" i="21"/>
  <c r="X313" i="21"/>
  <c r="X108" i="21"/>
  <c r="W313" i="21"/>
  <c r="W108" i="21"/>
  <c r="V108" i="21"/>
  <c r="V313" i="21"/>
  <c r="U108" i="21"/>
  <c r="U313" i="21"/>
  <c r="T313" i="21"/>
  <c r="T108" i="21"/>
  <c r="S108" i="21"/>
  <c r="S313" i="21"/>
  <c r="R108" i="21"/>
  <c r="R313" i="21"/>
  <c r="O313" i="21"/>
  <c r="O108" i="21"/>
  <c r="P108" i="21"/>
  <c r="P313" i="21"/>
  <c r="Q313" i="21"/>
  <c r="Q108" i="21"/>
  <c r="N313" i="21"/>
  <c r="N108" i="21"/>
  <c r="M108" i="21"/>
  <c r="M313" i="21"/>
  <c r="L108" i="21"/>
  <c r="L313" i="21"/>
  <c r="K313" i="21"/>
  <c r="K108" i="21"/>
  <c r="J313" i="21"/>
  <c r="J108" i="21"/>
  <c r="I108" i="21"/>
  <c r="I313" i="21"/>
  <c r="H108" i="21"/>
  <c r="H313" i="21"/>
  <c r="G108" i="21"/>
  <c r="G313" i="21"/>
  <c r="F313" i="21"/>
  <c r="F108" i="21"/>
  <c r="E313" i="21"/>
  <c r="E108" i="21"/>
  <c r="D313" i="21"/>
  <c r="D108" i="21"/>
  <c r="C313" i="21"/>
  <c r="C108" i="21"/>
  <c r="B313" i="21"/>
  <c r="B108" i="21"/>
  <c r="AP314" i="21" l="1"/>
  <c r="AP109" i="21"/>
  <c r="AO314" i="21"/>
  <c r="AO109" i="21"/>
  <c r="AN109" i="21"/>
  <c r="AN314" i="21"/>
  <c r="AL314" i="21"/>
  <c r="AL109" i="21"/>
  <c r="AI314" i="21"/>
  <c r="AI109" i="21"/>
  <c r="AM314" i="21"/>
  <c r="AM109" i="21"/>
  <c r="AH109" i="21"/>
  <c r="AH314" i="21"/>
  <c r="AK314" i="21"/>
  <c r="AK109" i="21"/>
  <c r="AJ109" i="21"/>
  <c r="AJ314" i="21"/>
  <c r="AG109" i="21"/>
  <c r="AG314" i="21"/>
  <c r="AD315" i="21"/>
  <c r="AD110" i="21"/>
  <c r="AF314" i="21"/>
  <c r="AF109" i="21"/>
  <c r="AE110" i="21"/>
  <c r="AE315" i="21"/>
  <c r="AC314" i="21"/>
  <c r="AC109" i="21"/>
  <c r="AB109" i="21"/>
  <c r="AB314" i="21"/>
  <c r="AA109" i="21"/>
  <c r="AA314" i="21"/>
  <c r="Z109" i="21"/>
  <c r="Z314" i="21"/>
  <c r="Y314" i="21"/>
  <c r="Y109" i="21"/>
  <c r="X314" i="21"/>
  <c r="X109" i="21"/>
  <c r="W314" i="21"/>
  <c r="W109" i="21"/>
  <c r="V109" i="21"/>
  <c r="V314" i="21"/>
  <c r="U314" i="21"/>
  <c r="U109" i="21"/>
  <c r="T314" i="21"/>
  <c r="T109" i="21"/>
  <c r="S109" i="21"/>
  <c r="S314" i="21"/>
  <c r="R109" i="21"/>
  <c r="R314" i="21"/>
  <c r="Q314" i="21"/>
  <c r="Q109" i="21"/>
  <c r="P314" i="21"/>
  <c r="P109" i="21"/>
  <c r="O314" i="21"/>
  <c r="O109" i="21"/>
  <c r="N109" i="21"/>
  <c r="N314" i="21"/>
  <c r="M109" i="21"/>
  <c r="M314" i="21"/>
  <c r="L314" i="21"/>
  <c r="L109" i="21"/>
  <c r="K314" i="21"/>
  <c r="K109" i="21"/>
  <c r="J314" i="21"/>
  <c r="J109" i="21"/>
  <c r="I109" i="21"/>
  <c r="I314" i="21"/>
  <c r="H109" i="21"/>
  <c r="H314" i="21"/>
  <c r="G109" i="21"/>
  <c r="G314" i="21"/>
  <c r="F109" i="21"/>
  <c r="F314" i="21"/>
  <c r="E109" i="21"/>
  <c r="E314" i="21"/>
  <c r="D109" i="21"/>
  <c r="D314" i="21"/>
  <c r="C314" i="21"/>
  <c r="C109" i="21"/>
  <c r="B314" i="21"/>
  <c r="B109" i="21"/>
  <c r="AP315" i="21" l="1"/>
  <c r="AP110" i="21"/>
  <c r="AO110" i="21"/>
  <c r="AO315" i="21"/>
  <c r="AN110" i="21"/>
  <c r="AN315" i="21"/>
  <c r="AI315" i="21"/>
  <c r="AI110" i="21"/>
  <c r="AK315" i="21"/>
  <c r="AK110" i="21"/>
  <c r="AL110" i="21"/>
  <c r="AL315" i="21"/>
  <c r="AJ110" i="21"/>
  <c r="AJ315" i="21"/>
  <c r="AH315" i="21"/>
  <c r="AH110" i="21"/>
  <c r="AM110" i="21"/>
  <c r="AM315" i="21"/>
  <c r="AE111" i="21"/>
  <c r="AE316" i="21"/>
  <c r="AF110" i="21"/>
  <c r="AF315" i="21"/>
  <c r="AD316" i="21"/>
  <c r="AD111" i="21"/>
  <c r="AG110" i="21"/>
  <c r="AG315" i="21"/>
  <c r="AC315" i="21"/>
  <c r="AC110" i="21"/>
  <c r="AB110" i="21"/>
  <c r="AB315" i="21"/>
  <c r="AA110" i="21"/>
  <c r="AA315" i="21"/>
  <c r="Z110" i="21"/>
  <c r="Z315" i="21"/>
  <c r="Y110" i="21"/>
  <c r="Y315" i="21"/>
  <c r="X110" i="21"/>
  <c r="X315" i="21"/>
  <c r="W315" i="21"/>
  <c r="W110" i="21"/>
  <c r="V110" i="21"/>
  <c r="V315" i="21"/>
  <c r="U315" i="21"/>
  <c r="U110" i="21"/>
  <c r="T110" i="21"/>
  <c r="T315" i="21"/>
  <c r="S110" i="21"/>
  <c r="S315" i="21"/>
  <c r="R110" i="21"/>
  <c r="R315" i="21"/>
  <c r="O315" i="21"/>
  <c r="O110" i="21"/>
  <c r="P315" i="21"/>
  <c r="P110" i="21"/>
  <c r="Q315" i="21"/>
  <c r="Q110" i="21"/>
  <c r="N315" i="21"/>
  <c r="N110" i="21"/>
  <c r="M315" i="21"/>
  <c r="M110" i="21"/>
  <c r="L315" i="21"/>
  <c r="L110" i="21"/>
  <c r="K315" i="21"/>
  <c r="K110" i="21"/>
  <c r="J110" i="21"/>
  <c r="J315" i="21"/>
  <c r="I110" i="21"/>
  <c r="I315" i="21"/>
  <c r="H315" i="21"/>
  <c r="H110" i="21"/>
  <c r="G110" i="21"/>
  <c r="G315" i="21"/>
  <c r="F110" i="21"/>
  <c r="F315" i="21"/>
  <c r="E110" i="21"/>
  <c r="E315" i="21"/>
  <c r="D110" i="21"/>
  <c r="D315" i="21"/>
  <c r="C315" i="21"/>
  <c r="C110" i="21"/>
  <c r="B315" i="21"/>
  <c r="B110" i="21"/>
  <c r="AP316" i="21" l="1"/>
  <c r="AP111" i="21"/>
  <c r="AO316" i="21"/>
  <c r="AO111" i="21"/>
  <c r="AN316" i="21"/>
  <c r="AN111" i="21"/>
  <c r="AJ111" i="21"/>
  <c r="AJ316" i="21"/>
  <c r="AL316" i="21"/>
  <c r="AL111" i="21"/>
  <c r="AK111" i="21"/>
  <c r="AK316" i="21"/>
  <c r="AH316" i="21"/>
  <c r="AH111" i="21"/>
  <c r="AI316" i="21"/>
  <c r="AI111" i="21"/>
  <c r="AM316" i="21"/>
  <c r="AM111" i="21"/>
  <c r="AD317" i="21"/>
  <c r="AD112" i="21"/>
  <c r="AG316" i="21"/>
  <c r="AG111" i="21"/>
  <c r="AF316" i="21"/>
  <c r="AF111" i="21"/>
  <c r="AE317" i="21"/>
  <c r="AE112" i="21"/>
  <c r="AC316" i="21"/>
  <c r="AC111" i="21"/>
  <c r="AB316" i="21"/>
  <c r="AB111" i="21"/>
  <c r="AA316" i="21"/>
  <c r="AA111" i="21"/>
  <c r="Z316" i="21"/>
  <c r="Z111" i="21"/>
  <c r="Y316" i="21"/>
  <c r="Y111" i="21"/>
  <c r="X316" i="21"/>
  <c r="X111" i="21"/>
  <c r="W316" i="21"/>
  <c r="W111" i="21"/>
  <c r="V316" i="21"/>
  <c r="V111" i="21"/>
  <c r="U316" i="21"/>
  <c r="U111" i="21"/>
  <c r="T316" i="21"/>
  <c r="T111" i="21"/>
  <c r="S316" i="21"/>
  <c r="S111" i="21"/>
  <c r="R316" i="21"/>
  <c r="R111" i="21"/>
  <c r="P111" i="21"/>
  <c r="P316" i="21"/>
  <c r="O111" i="21"/>
  <c r="O316" i="21"/>
  <c r="Q111" i="21"/>
  <c r="Q316" i="21"/>
  <c r="N316" i="21"/>
  <c r="N111" i="21"/>
  <c r="M316" i="21"/>
  <c r="M111" i="21"/>
  <c r="L316" i="21"/>
  <c r="L111" i="21"/>
  <c r="K316" i="21"/>
  <c r="K111" i="21"/>
  <c r="J316" i="21"/>
  <c r="J111" i="21"/>
  <c r="I316" i="21"/>
  <c r="I111" i="21"/>
  <c r="H316" i="21"/>
  <c r="H111" i="21"/>
  <c r="G316" i="21"/>
  <c r="G111" i="21"/>
  <c r="F316" i="21"/>
  <c r="F111" i="21"/>
  <c r="E111" i="21"/>
  <c r="E316" i="21"/>
  <c r="D111" i="21"/>
  <c r="D316" i="21"/>
  <c r="C316" i="21"/>
  <c r="C111" i="21"/>
  <c r="B316" i="21"/>
  <c r="B111" i="21"/>
  <c r="AP317" i="21" l="1"/>
  <c r="AP112" i="21"/>
  <c r="AO112" i="21"/>
  <c r="AO317" i="21"/>
  <c r="AN317" i="21"/>
  <c r="AN112" i="21"/>
  <c r="AK112" i="21"/>
  <c r="AK317" i="21"/>
  <c r="AL317" i="21"/>
  <c r="AL112" i="21"/>
  <c r="AM317" i="21"/>
  <c r="AM112" i="21"/>
  <c r="AI317" i="21"/>
  <c r="AI112" i="21"/>
  <c r="AH112" i="21"/>
  <c r="AH317" i="21"/>
  <c r="AJ317" i="21"/>
  <c r="AJ112" i="21"/>
  <c r="AE113" i="21"/>
  <c r="AE318" i="21"/>
  <c r="AF112" i="21"/>
  <c r="AF317" i="21"/>
  <c r="AD113" i="21"/>
  <c r="AD318" i="21"/>
  <c r="AG317" i="21"/>
  <c r="AG112" i="21"/>
  <c r="AC317" i="21"/>
  <c r="AC112" i="21"/>
  <c r="AB112" i="21"/>
  <c r="AB317" i="21"/>
  <c r="AA317" i="21"/>
  <c r="AA112" i="21"/>
  <c r="Z317" i="21"/>
  <c r="Z112" i="21"/>
  <c r="Y317" i="21"/>
  <c r="Y112" i="21"/>
  <c r="X317" i="21"/>
  <c r="X112" i="21"/>
  <c r="W112" i="21"/>
  <c r="W317" i="21"/>
  <c r="V317" i="21"/>
  <c r="V112" i="21"/>
  <c r="U317" i="21"/>
  <c r="U112" i="21"/>
  <c r="T317" i="21"/>
  <c r="T112" i="21"/>
  <c r="S317" i="21"/>
  <c r="S112" i="21"/>
  <c r="R317" i="21"/>
  <c r="R112" i="21"/>
  <c r="Q317" i="21"/>
  <c r="Q112" i="21"/>
  <c r="O112" i="21"/>
  <c r="O317" i="21"/>
  <c r="P112" i="21"/>
  <c r="P317" i="21"/>
  <c r="N317" i="21"/>
  <c r="N112" i="21"/>
  <c r="M317" i="21"/>
  <c r="M112" i="21"/>
  <c r="L317" i="21"/>
  <c r="L112" i="21"/>
  <c r="K317" i="21"/>
  <c r="K112" i="21"/>
  <c r="J317" i="21"/>
  <c r="J112" i="21"/>
  <c r="I317" i="21"/>
  <c r="I112" i="21"/>
  <c r="H112" i="21"/>
  <c r="H317" i="21"/>
  <c r="G317" i="21"/>
  <c r="G112" i="21"/>
  <c r="F317" i="21"/>
  <c r="F112" i="21"/>
  <c r="E112" i="21"/>
  <c r="E317" i="21"/>
  <c r="D112" i="21"/>
  <c r="D317" i="21"/>
  <c r="C112" i="21"/>
  <c r="C317" i="21"/>
  <c r="B112" i="21"/>
  <c r="B317" i="21"/>
  <c r="AP113" i="21" l="1"/>
  <c r="AP318" i="21"/>
  <c r="AO113" i="21"/>
  <c r="AO318" i="21"/>
  <c r="AN113" i="21"/>
  <c r="AN318" i="21"/>
  <c r="AJ318" i="21"/>
  <c r="AJ113" i="21"/>
  <c r="AL318" i="21"/>
  <c r="AL113" i="21"/>
  <c r="AM318" i="21"/>
  <c r="AM113" i="21"/>
  <c r="AH318" i="21"/>
  <c r="AH113" i="21"/>
  <c r="AI113" i="21"/>
  <c r="AI318" i="21"/>
  <c r="AK113" i="21"/>
  <c r="AK318" i="21"/>
  <c r="AD114" i="21"/>
  <c r="AD319" i="21"/>
  <c r="AF318" i="21"/>
  <c r="AF113" i="21"/>
  <c r="AG318" i="21"/>
  <c r="AG113" i="21"/>
  <c r="AE319" i="21"/>
  <c r="AE114" i="21"/>
  <c r="AC318" i="21"/>
  <c r="AC113" i="21"/>
  <c r="AB318" i="21"/>
  <c r="AB113" i="21"/>
  <c r="AA113" i="21"/>
  <c r="AA318" i="21"/>
  <c r="Z318" i="21"/>
  <c r="Z113" i="21"/>
  <c r="Y318" i="21"/>
  <c r="Y113" i="21"/>
  <c r="X318" i="21"/>
  <c r="X113" i="21"/>
  <c r="W318" i="21"/>
  <c r="W113" i="21"/>
  <c r="V113" i="21"/>
  <c r="V318" i="21"/>
  <c r="U318" i="21"/>
  <c r="U113" i="21"/>
  <c r="T318" i="21"/>
  <c r="T113" i="21"/>
  <c r="S318" i="21"/>
  <c r="S113" i="21"/>
  <c r="R318" i="21"/>
  <c r="R113" i="21"/>
  <c r="Q113" i="21"/>
  <c r="Q318" i="21"/>
  <c r="P113" i="21"/>
  <c r="P318" i="21"/>
  <c r="O318" i="21"/>
  <c r="O113" i="21"/>
  <c r="N318" i="21"/>
  <c r="N113" i="21"/>
  <c r="M318" i="21"/>
  <c r="M113" i="21"/>
  <c r="L318" i="21"/>
  <c r="L113" i="21"/>
  <c r="K113" i="21"/>
  <c r="K318" i="21"/>
  <c r="J318" i="21"/>
  <c r="J113" i="21"/>
  <c r="I318" i="21"/>
  <c r="I113" i="21"/>
  <c r="H318" i="21"/>
  <c r="H113" i="21"/>
  <c r="G318" i="21"/>
  <c r="G113" i="21"/>
  <c r="F113" i="21"/>
  <c r="F318" i="21"/>
  <c r="E113" i="21"/>
  <c r="E318" i="21"/>
  <c r="D318" i="21"/>
  <c r="D113" i="21"/>
  <c r="C318" i="21"/>
  <c r="C113" i="21"/>
  <c r="B318" i="21"/>
  <c r="B113" i="21"/>
  <c r="AP319" i="21" l="1"/>
  <c r="AP114" i="21"/>
  <c r="AO319" i="21"/>
  <c r="AO114" i="21"/>
  <c r="AN319" i="21"/>
  <c r="AN114" i="21"/>
  <c r="AK319" i="21"/>
  <c r="AK114" i="21"/>
  <c r="AI319" i="21"/>
  <c r="AI114" i="21"/>
  <c r="AM319" i="21"/>
  <c r="AM114" i="21"/>
  <c r="AL319" i="21"/>
  <c r="AL114" i="21"/>
  <c r="AJ319" i="21"/>
  <c r="AJ114" i="21"/>
  <c r="AH319" i="21"/>
  <c r="AH114" i="21"/>
  <c r="AE320" i="21"/>
  <c r="AE115" i="21"/>
  <c r="AG319" i="21"/>
  <c r="AG114" i="21"/>
  <c r="AF319" i="21"/>
  <c r="AF114" i="21"/>
  <c r="AD115" i="21"/>
  <c r="AD320" i="21"/>
  <c r="AC319" i="21"/>
  <c r="AC114" i="21"/>
  <c r="AB319" i="21"/>
  <c r="AB114" i="21"/>
  <c r="AA319" i="21"/>
  <c r="AA114" i="21"/>
  <c r="Z319" i="21"/>
  <c r="Z114" i="21"/>
  <c r="Y319" i="21"/>
  <c r="Y114" i="21"/>
  <c r="X319" i="21"/>
  <c r="X114" i="21"/>
  <c r="W319" i="21"/>
  <c r="W114" i="21"/>
  <c r="V319" i="21"/>
  <c r="V114" i="21"/>
  <c r="U319" i="21"/>
  <c r="U114" i="21"/>
  <c r="T319" i="21"/>
  <c r="T114" i="21"/>
  <c r="S319" i="21"/>
  <c r="S114" i="21"/>
  <c r="R319" i="21"/>
  <c r="R114" i="21"/>
  <c r="O319" i="21"/>
  <c r="O114" i="21"/>
  <c r="P319" i="21"/>
  <c r="P114" i="21"/>
  <c r="Q114" i="21"/>
  <c r="Q319" i="21"/>
  <c r="N319" i="21"/>
  <c r="N114" i="21"/>
  <c r="M319" i="21"/>
  <c r="M114" i="21"/>
  <c r="L319" i="21"/>
  <c r="L114" i="21"/>
  <c r="K319" i="21"/>
  <c r="K114" i="21"/>
  <c r="J319" i="21"/>
  <c r="J114" i="21"/>
  <c r="I319" i="21"/>
  <c r="I114" i="21"/>
  <c r="H319" i="21"/>
  <c r="H114" i="21"/>
  <c r="G319" i="21"/>
  <c r="G114" i="21"/>
  <c r="F319" i="21"/>
  <c r="F114" i="21"/>
  <c r="E319" i="21"/>
  <c r="E114" i="21"/>
  <c r="D319" i="21"/>
  <c r="D114" i="21"/>
  <c r="C319" i="21"/>
  <c r="C114" i="21"/>
  <c r="B319" i="21"/>
  <c r="B114" i="21"/>
  <c r="AP320" i="21" l="1"/>
  <c r="AP115" i="21"/>
  <c r="AO320" i="21"/>
  <c r="AO115" i="21"/>
  <c r="AN320" i="21"/>
  <c r="AN115" i="21"/>
  <c r="AJ320" i="21"/>
  <c r="AJ115" i="21"/>
  <c r="AM320" i="21"/>
  <c r="AM115" i="21"/>
  <c r="AI320" i="21"/>
  <c r="AI115" i="21"/>
  <c r="AH115" i="21"/>
  <c r="AH320" i="21"/>
  <c r="AK320" i="21"/>
  <c r="AK115" i="21"/>
  <c r="AL320" i="21"/>
  <c r="AL115" i="21"/>
  <c r="AF320" i="21"/>
  <c r="AF115" i="21"/>
  <c r="AG115" i="21"/>
  <c r="AG320" i="21"/>
  <c r="AE116" i="21"/>
  <c r="AE321" i="21"/>
  <c r="AE117" i="21" a="1"/>
  <c r="AD321" i="21"/>
  <c r="AD116" i="21"/>
  <c r="AD117" i="21" a="1"/>
  <c r="AC115" i="21"/>
  <c r="AC320" i="21"/>
  <c r="AB115" i="21"/>
  <c r="AB320" i="21"/>
  <c r="AA320" i="21"/>
  <c r="AA115" i="21"/>
  <c r="Z115" i="21"/>
  <c r="Z320" i="21"/>
  <c r="Y115" i="21"/>
  <c r="Y320" i="21"/>
  <c r="X320" i="21"/>
  <c r="X115" i="21"/>
  <c r="W115" i="21"/>
  <c r="W320" i="21"/>
  <c r="V320" i="21"/>
  <c r="V115" i="21"/>
  <c r="U115" i="21"/>
  <c r="U320" i="21"/>
  <c r="T115" i="21"/>
  <c r="T320" i="21"/>
  <c r="S115" i="21"/>
  <c r="S320" i="21"/>
  <c r="R115" i="21"/>
  <c r="R320" i="21"/>
  <c r="O320" i="21"/>
  <c r="O115" i="21"/>
  <c r="Q115" i="21"/>
  <c r="Q320" i="21"/>
  <c r="P320" i="21"/>
  <c r="P115" i="21"/>
  <c r="N115" i="21"/>
  <c r="N320" i="21"/>
  <c r="M115" i="21"/>
  <c r="M320" i="21"/>
  <c r="L115" i="21"/>
  <c r="L320" i="21"/>
  <c r="K320" i="21"/>
  <c r="K115" i="21"/>
  <c r="J115" i="21"/>
  <c r="J320" i="21"/>
  <c r="I115" i="21"/>
  <c r="I320" i="21"/>
  <c r="H115" i="21"/>
  <c r="H320" i="21"/>
  <c r="G115" i="21"/>
  <c r="G320" i="21"/>
  <c r="F320" i="21"/>
  <c r="F115" i="21"/>
  <c r="E320" i="21"/>
  <c r="E115" i="21"/>
  <c r="D115" i="21"/>
  <c r="D320" i="21"/>
  <c r="C115" i="21"/>
  <c r="C320" i="21"/>
  <c r="B115" i="21"/>
  <c r="B320" i="21"/>
  <c r="AP116" i="21" l="1"/>
  <c r="AP321" i="21"/>
  <c r="AP117" i="21" a="1"/>
  <c r="AO321" i="21"/>
  <c r="AO116" i="21"/>
  <c r="AO117" i="21" a="1"/>
  <c r="AN116" i="21"/>
  <c r="AN321" i="21"/>
  <c r="AN117" i="21" a="1"/>
  <c r="AK321" i="21"/>
  <c r="AK116" i="21"/>
  <c r="AK117" i="21" a="1"/>
  <c r="AH321" i="21"/>
  <c r="AH116" i="21"/>
  <c r="AH117" i="21" a="1"/>
  <c r="AI116" i="21"/>
  <c r="AI321" i="21"/>
  <c r="AI117" i="21" a="1"/>
  <c r="AM321" i="21"/>
  <c r="AM116" i="21"/>
  <c r="AM117" i="21" a="1"/>
  <c r="AL116" i="21"/>
  <c r="AL321" i="21"/>
  <c r="AL117" i="21" a="1"/>
  <c r="AJ321" i="21"/>
  <c r="AJ116" i="21"/>
  <c r="AJ117" i="21" a="1"/>
  <c r="AE119" i="21"/>
  <c r="AE131" i="21"/>
  <c r="AE143" i="21"/>
  <c r="AE155" i="21"/>
  <c r="AE167" i="21"/>
  <c r="AE179" i="21"/>
  <c r="AE191" i="21"/>
  <c r="AE203" i="21"/>
  <c r="AE215" i="21"/>
  <c r="AE126" i="21"/>
  <c r="AE139" i="21"/>
  <c r="AE152" i="21"/>
  <c r="AE165" i="21"/>
  <c r="AE178" i="21"/>
  <c r="AE192" i="21"/>
  <c r="AE205" i="21"/>
  <c r="AE218" i="21"/>
  <c r="AE127" i="21"/>
  <c r="AE140" i="21"/>
  <c r="AE153" i="21"/>
  <c r="AE166" i="21"/>
  <c r="AE180" i="21"/>
  <c r="AE193" i="21"/>
  <c r="AE206" i="21"/>
  <c r="AE128" i="21"/>
  <c r="AE144" i="21"/>
  <c r="AE159" i="21"/>
  <c r="AE174" i="21"/>
  <c r="AE189" i="21"/>
  <c r="AE207" i="21"/>
  <c r="AE129" i="21"/>
  <c r="AE145" i="21"/>
  <c r="AE160" i="21"/>
  <c r="AE175" i="21"/>
  <c r="AE190" i="21"/>
  <c r="AE208" i="21"/>
  <c r="AE130" i="21"/>
  <c r="AE146" i="21"/>
  <c r="AE161" i="21"/>
  <c r="AE176" i="21"/>
  <c r="AE194" i="21"/>
  <c r="AE209" i="21"/>
  <c r="AE134" i="21"/>
  <c r="AE154" i="21"/>
  <c r="AE173" i="21"/>
  <c r="AE197" i="21"/>
  <c r="AE216" i="21"/>
  <c r="AE118" i="21"/>
  <c r="AE137" i="21"/>
  <c r="AE158" i="21"/>
  <c r="AE182" i="21"/>
  <c r="AE200" i="21"/>
  <c r="AE204" i="21"/>
  <c r="AE135" i="21"/>
  <c r="AE156" i="21"/>
  <c r="AE177" i="21"/>
  <c r="AE198" i="21"/>
  <c r="AE217" i="21"/>
  <c r="AE117" i="21"/>
  <c r="AE136" i="21"/>
  <c r="AE157" i="21"/>
  <c r="AE181" i="21"/>
  <c r="AE199" i="21"/>
  <c r="AE120" i="21"/>
  <c r="AE138" i="21"/>
  <c r="AE162" i="21"/>
  <c r="AE183" i="21"/>
  <c r="AE201" i="21"/>
  <c r="AE121" i="21"/>
  <c r="AE141" i="21"/>
  <c r="AE163" i="21"/>
  <c r="AE184" i="21"/>
  <c r="AE202" i="21"/>
  <c r="AE122" i="21"/>
  <c r="AE142" i="21"/>
  <c r="AE164" i="21"/>
  <c r="AE185" i="21"/>
  <c r="AE123" i="21"/>
  <c r="AE147" i="21"/>
  <c r="AE168" i="21"/>
  <c r="AE186" i="21"/>
  <c r="AE210" i="21"/>
  <c r="AE125" i="21"/>
  <c r="AE188" i="21"/>
  <c r="AE148" i="21"/>
  <c r="AE211" i="21"/>
  <c r="AE149" i="21"/>
  <c r="AE212" i="21"/>
  <c r="AE150" i="21"/>
  <c r="AE213" i="21"/>
  <c r="AE214" i="21"/>
  <c r="AE169" i="21"/>
  <c r="AE171" i="21"/>
  <c r="AE124" i="21"/>
  <c r="AE187" i="21"/>
  <c r="AE132" i="21"/>
  <c r="AE195" i="21"/>
  <c r="AE133" i="21"/>
  <c r="AE196" i="21"/>
  <c r="AE151" i="21"/>
  <c r="AE170" i="21"/>
  <c r="AE172" i="21"/>
  <c r="AG116" i="21"/>
  <c r="AG321" i="21"/>
  <c r="AG117" i="21" a="1"/>
  <c r="AF321" i="21"/>
  <c r="AF116" i="21"/>
  <c r="AF117" i="21" a="1"/>
  <c r="AD118" i="21"/>
  <c r="AD130" i="21"/>
  <c r="AD142" i="21"/>
  <c r="AD154" i="21"/>
  <c r="AD166" i="21"/>
  <c r="AD178" i="21"/>
  <c r="AD190" i="21"/>
  <c r="AD202" i="21"/>
  <c r="AD119" i="21"/>
  <c r="AD131" i="21"/>
  <c r="AD143" i="21"/>
  <c r="AD155" i="21"/>
  <c r="AD167" i="21"/>
  <c r="AD179" i="21"/>
  <c r="AD191" i="21"/>
  <c r="AD203" i="21"/>
  <c r="AD132" i="21"/>
  <c r="AD146" i="21"/>
  <c r="AD160" i="21"/>
  <c r="AD174" i="21"/>
  <c r="AD188" i="21"/>
  <c r="AD204" i="21"/>
  <c r="AD216" i="21"/>
  <c r="AD117" i="21"/>
  <c r="AD133" i="21"/>
  <c r="AD147" i="21"/>
  <c r="AD161" i="21"/>
  <c r="AD175" i="21"/>
  <c r="AD189" i="21"/>
  <c r="AD205" i="21"/>
  <c r="AD217" i="21"/>
  <c r="AD120" i="21"/>
  <c r="AD134" i="21"/>
  <c r="AD148" i="21"/>
  <c r="AD162" i="21"/>
  <c r="AD176" i="21"/>
  <c r="AD192" i="21"/>
  <c r="AD206" i="21"/>
  <c r="AD218" i="21"/>
  <c r="AD137" i="21"/>
  <c r="AD156" i="21"/>
  <c r="AD173" i="21"/>
  <c r="AD195" i="21"/>
  <c r="AD212" i="21"/>
  <c r="AD123" i="21"/>
  <c r="AD140" i="21"/>
  <c r="AD159" i="21"/>
  <c r="AD181" i="21"/>
  <c r="AD198" i="21"/>
  <c r="AD215" i="21"/>
  <c r="AD141" i="21"/>
  <c r="AD121" i="21"/>
  <c r="AD138" i="21"/>
  <c r="AD157" i="21"/>
  <c r="AD177" i="21"/>
  <c r="AD196" i="21"/>
  <c r="AD213" i="21"/>
  <c r="AD122" i="21"/>
  <c r="AD139" i="21"/>
  <c r="AD158" i="21"/>
  <c r="AD180" i="21"/>
  <c r="AD197" i="21"/>
  <c r="AD214" i="21"/>
  <c r="AD124" i="21"/>
  <c r="AD163" i="21"/>
  <c r="AD182" i="21"/>
  <c r="AD199" i="21"/>
  <c r="AD125" i="21"/>
  <c r="AD144" i="21"/>
  <c r="AD164" i="21"/>
  <c r="AD183" i="21"/>
  <c r="AD200" i="21"/>
  <c r="AD126" i="21"/>
  <c r="AD145" i="21"/>
  <c r="AD165" i="21"/>
  <c r="AD184" i="21"/>
  <c r="AD201" i="21"/>
  <c r="AD127" i="21"/>
  <c r="AD149" i="21"/>
  <c r="AD168" i="21"/>
  <c r="AD185" i="21"/>
  <c r="AD207" i="21"/>
  <c r="AD128" i="21"/>
  <c r="AD186" i="21"/>
  <c r="AD136" i="21"/>
  <c r="AD194" i="21"/>
  <c r="AD150" i="21"/>
  <c r="AD208" i="21"/>
  <c r="AD209" i="21"/>
  <c r="AD152" i="21"/>
  <c r="AD153" i="21"/>
  <c r="AD170" i="21"/>
  <c r="AD172" i="21"/>
  <c r="AD129" i="21"/>
  <c r="AD187" i="21"/>
  <c r="AD135" i="21"/>
  <c r="AD193" i="21"/>
  <c r="AD151" i="21"/>
  <c r="AD210" i="21"/>
  <c r="AD211" i="21"/>
  <c r="AD169" i="21"/>
  <c r="AD171" i="21"/>
  <c r="AC116" i="21"/>
  <c r="AC321" i="21"/>
  <c r="AC117" i="21" a="1"/>
  <c r="AB321" i="21"/>
  <c r="AB116" i="21"/>
  <c r="AB117" i="21" a="1"/>
  <c r="AA116" i="21"/>
  <c r="AA321" i="21"/>
  <c r="AA117" i="21" a="1"/>
  <c r="Z116" i="21"/>
  <c r="Z321" i="21"/>
  <c r="Z117" i="21" a="1"/>
  <c r="Y116" i="21"/>
  <c r="Y321" i="21"/>
  <c r="Y117" i="21" a="1"/>
  <c r="X116" i="21"/>
  <c r="X321" i="21"/>
  <c r="X117" i="21" a="1"/>
  <c r="W321" i="21"/>
  <c r="W116" i="21"/>
  <c r="W117" i="21" a="1"/>
  <c r="V116" i="21"/>
  <c r="V321" i="21"/>
  <c r="V117" i="21" a="1"/>
  <c r="U116" i="21"/>
  <c r="U321" i="21"/>
  <c r="U117" i="21" a="1"/>
  <c r="T116" i="21"/>
  <c r="T321" i="21"/>
  <c r="T117" i="21" a="1"/>
  <c r="S116" i="21"/>
  <c r="S321" i="21"/>
  <c r="S117" i="21" a="1"/>
  <c r="R116" i="21"/>
  <c r="R321" i="21"/>
  <c r="R117" i="21" a="1"/>
  <c r="Q116" i="21"/>
  <c r="Q321" i="21"/>
  <c r="Q117" i="21" a="1"/>
  <c r="O116" i="21"/>
  <c r="O321" i="21"/>
  <c r="O117" i="21" a="1"/>
  <c r="P321" i="21"/>
  <c r="P116" i="21"/>
  <c r="P117" i="21" a="1"/>
  <c r="N116" i="21"/>
  <c r="N321" i="21"/>
  <c r="N117" i="21" a="1"/>
  <c r="M116" i="21"/>
  <c r="M321" i="21"/>
  <c r="M117" i="21" a="1"/>
  <c r="L116" i="21"/>
  <c r="L321" i="21"/>
  <c r="L117" i="21" a="1"/>
  <c r="K116" i="21"/>
  <c r="K321" i="21"/>
  <c r="K117" i="21" a="1"/>
  <c r="J116" i="21"/>
  <c r="J321" i="21"/>
  <c r="J117" i="21" a="1"/>
  <c r="I116" i="21"/>
  <c r="I321" i="21"/>
  <c r="I117" i="21" a="1"/>
  <c r="H116" i="21"/>
  <c r="H321" i="21"/>
  <c r="H117" i="21" a="1"/>
  <c r="G116" i="21"/>
  <c r="G321" i="21"/>
  <c r="G117" i="21" a="1"/>
  <c r="F116" i="21"/>
  <c r="F321" i="21"/>
  <c r="F117" i="21" a="1"/>
  <c r="E321" i="21"/>
  <c r="E116" i="21"/>
  <c r="E117" i="21" a="1"/>
  <c r="D321" i="21"/>
  <c r="D116" i="21"/>
  <c r="D117" i="21" a="1"/>
  <c r="C321" i="21"/>
  <c r="C116" i="21"/>
  <c r="C117" i="21" a="1"/>
  <c r="B116" i="21"/>
  <c r="B321" i="21"/>
  <c r="B117" i="21" a="1"/>
  <c r="AP122" i="21" l="1"/>
  <c r="AP134" i="21"/>
  <c r="AP146" i="21"/>
  <c r="AP158" i="21"/>
  <c r="AP170" i="21"/>
  <c r="AP182" i="21"/>
  <c r="AP194" i="21"/>
  <c r="AP206" i="21"/>
  <c r="AP218" i="21"/>
  <c r="AP123" i="21"/>
  <c r="AP135" i="21"/>
  <c r="AP147" i="21"/>
  <c r="AP159" i="21"/>
  <c r="AP171" i="21"/>
  <c r="AP183" i="21"/>
  <c r="AP195" i="21"/>
  <c r="AP207" i="21"/>
  <c r="AP126" i="21"/>
  <c r="AP138" i="21"/>
  <c r="AP150" i="21"/>
  <c r="AP162" i="21"/>
  <c r="AP174" i="21"/>
  <c r="AP186" i="21"/>
  <c r="AP198" i="21"/>
  <c r="AP210" i="21"/>
  <c r="AP124" i="21"/>
  <c r="AP136" i="21"/>
  <c r="AP148" i="21"/>
  <c r="AP160" i="21"/>
  <c r="AP172" i="21"/>
  <c r="AP184" i="21"/>
  <c r="AP196" i="21"/>
  <c r="AP208" i="21"/>
  <c r="AP125" i="21"/>
  <c r="AP137" i="21"/>
  <c r="AP149" i="21"/>
  <c r="AP161" i="21"/>
  <c r="AP173" i="21"/>
  <c r="AP185" i="21"/>
  <c r="AP197" i="21"/>
  <c r="AP209" i="21"/>
  <c r="AP127" i="21"/>
  <c r="AP139" i="21"/>
  <c r="AP151" i="21"/>
  <c r="AP163" i="21"/>
  <c r="AP175" i="21"/>
  <c r="AP187" i="21"/>
  <c r="AP199" i="21"/>
  <c r="AP211" i="21"/>
  <c r="AP128" i="21"/>
  <c r="AP140" i="21"/>
  <c r="AP152" i="21"/>
  <c r="AP164" i="21"/>
  <c r="AP176" i="21"/>
  <c r="AP188" i="21"/>
  <c r="AP132" i="21"/>
  <c r="AP165" i="21"/>
  <c r="AP191" i="21"/>
  <c r="AP215" i="21"/>
  <c r="AP133" i="21"/>
  <c r="AP166" i="21"/>
  <c r="AP192" i="21"/>
  <c r="AP216" i="21"/>
  <c r="AP141" i="21"/>
  <c r="AP167" i="21"/>
  <c r="AP193" i="21"/>
  <c r="AP217" i="21"/>
  <c r="AP142" i="21"/>
  <c r="AP168" i="21"/>
  <c r="AP200" i="21"/>
  <c r="AP117" i="21"/>
  <c r="AP143" i="21"/>
  <c r="AP169" i="21"/>
  <c r="AP201" i="21"/>
  <c r="AP118" i="21"/>
  <c r="AP144" i="21"/>
  <c r="AP177" i="21"/>
  <c r="AP202" i="21"/>
  <c r="AP119" i="21"/>
  <c r="AP145" i="21"/>
  <c r="AP178" i="21"/>
  <c r="AP203" i="21"/>
  <c r="AP120" i="21"/>
  <c r="AP153" i="21"/>
  <c r="AP179" i="21"/>
  <c r="AP204" i="21"/>
  <c r="AP121" i="21"/>
  <c r="AP154" i="21"/>
  <c r="AP180" i="21"/>
  <c r="AP205" i="21"/>
  <c r="AP131" i="21"/>
  <c r="AP157" i="21"/>
  <c r="AP190" i="21"/>
  <c r="AP214" i="21"/>
  <c r="AP129" i="21"/>
  <c r="AP155" i="21"/>
  <c r="AP181" i="21"/>
  <c r="AP212" i="21"/>
  <c r="AP130" i="21"/>
  <c r="AP156" i="21"/>
  <c r="AP189" i="21"/>
  <c r="AP213" i="21"/>
  <c r="AO122" i="21"/>
  <c r="AO134" i="21"/>
  <c r="AO146" i="21"/>
  <c r="AO158" i="21"/>
  <c r="AO170" i="21"/>
  <c r="AO182" i="21"/>
  <c r="AO194" i="21"/>
  <c r="AO206" i="21"/>
  <c r="AO218" i="21"/>
  <c r="AO127" i="21"/>
  <c r="AO139" i="21"/>
  <c r="AO151" i="21"/>
  <c r="AO163" i="21"/>
  <c r="AO175" i="21"/>
  <c r="AO187" i="21"/>
  <c r="AO199" i="21"/>
  <c r="AO211" i="21"/>
  <c r="AO123" i="21"/>
  <c r="AO135" i="21"/>
  <c r="AO147" i="21"/>
  <c r="AO159" i="21"/>
  <c r="AO171" i="21"/>
  <c r="AO183" i="21"/>
  <c r="AO195" i="21"/>
  <c r="AO207" i="21"/>
  <c r="AO126" i="21"/>
  <c r="AO138" i="21"/>
  <c r="AO150" i="21"/>
  <c r="AO162" i="21"/>
  <c r="AO174" i="21"/>
  <c r="AO186" i="21"/>
  <c r="AO198" i="21"/>
  <c r="AO210" i="21"/>
  <c r="AO128" i="21"/>
  <c r="AO140" i="21"/>
  <c r="AO152" i="21"/>
  <c r="AO164" i="21"/>
  <c r="AO176" i="21"/>
  <c r="AO188" i="21"/>
  <c r="AO200" i="21"/>
  <c r="AO212" i="21"/>
  <c r="AO117" i="21"/>
  <c r="AO129" i="21"/>
  <c r="AO141" i="21"/>
  <c r="AO153" i="21"/>
  <c r="AO165" i="21"/>
  <c r="AO177" i="21"/>
  <c r="AO189" i="21"/>
  <c r="AO201" i="21"/>
  <c r="AO213" i="21"/>
  <c r="AO124" i="21"/>
  <c r="AO136" i="21"/>
  <c r="AO148" i="21"/>
  <c r="AO160" i="21"/>
  <c r="AO172" i="21"/>
  <c r="AO184" i="21"/>
  <c r="AO196" i="21"/>
  <c r="AO208" i="21"/>
  <c r="AO125" i="21"/>
  <c r="AO137" i="21"/>
  <c r="AO149" i="21"/>
  <c r="AO161" i="21"/>
  <c r="AO173" i="21"/>
  <c r="AO185" i="21"/>
  <c r="AO197" i="21"/>
  <c r="AO209" i="21"/>
  <c r="AO121" i="21"/>
  <c r="AO157" i="21"/>
  <c r="AO193" i="21"/>
  <c r="AO130" i="21"/>
  <c r="AO166" i="21"/>
  <c r="AO202" i="21"/>
  <c r="AO132" i="21"/>
  <c r="AO168" i="21"/>
  <c r="AO204" i="21"/>
  <c r="AO205" i="21"/>
  <c r="AO142" i="21"/>
  <c r="AO178" i="21"/>
  <c r="AO214" i="21"/>
  <c r="AO145" i="21"/>
  <c r="AO217" i="21"/>
  <c r="AO190" i="21"/>
  <c r="AO119" i="21"/>
  <c r="AO155" i="21"/>
  <c r="AO120" i="21"/>
  <c r="AO156" i="21"/>
  <c r="AO192" i="21"/>
  <c r="AO131" i="21"/>
  <c r="AO167" i="21"/>
  <c r="AO203" i="21"/>
  <c r="AO133" i="21"/>
  <c r="AO169" i="21"/>
  <c r="AO143" i="21"/>
  <c r="AO179" i="21"/>
  <c r="AO215" i="21"/>
  <c r="AO144" i="21"/>
  <c r="AO180" i="21"/>
  <c r="AO216" i="21"/>
  <c r="AO181" i="21"/>
  <c r="AO118" i="21"/>
  <c r="AO154" i="21"/>
  <c r="AO191" i="21"/>
  <c r="AN122" i="21"/>
  <c r="AN134" i="21"/>
  <c r="AN146" i="21"/>
  <c r="AN158" i="21"/>
  <c r="AN170" i="21"/>
  <c r="AN182" i="21"/>
  <c r="AN194" i="21"/>
  <c r="AN206" i="21"/>
  <c r="AN218" i="21"/>
  <c r="AN140" i="21"/>
  <c r="AN152" i="21"/>
  <c r="AN164" i="21"/>
  <c r="AN176" i="21"/>
  <c r="AN188" i="21"/>
  <c r="AN200" i="21"/>
  <c r="AN212" i="21"/>
  <c r="AN117" i="21"/>
  <c r="AN129" i="21"/>
  <c r="AN141" i="21"/>
  <c r="AN153" i="21"/>
  <c r="AN165" i="21"/>
  <c r="AN189" i="21"/>
  <c r="AN201" i="21"/>
  <c r="AN213" i="21"/>
  <c r="AN118" i="21"/>
  <c r="AN130" i="21"/>
  <c r="AN123" i="21"/>
  <c r="AN135" i="21"/>
  <c r="AN147" i="21"/>
  <c r="AN159" i="21"/>
  <c r="AN171" i="21"/>
  <c r="AN183" i="21"/>
  <c r="AN195" i="21"/>
  <c r="AN207" i="21"/>
  <c r="AN126" i="21"/>
  <c r="AN138" i="21"/>
  <c r="AN150" i="21"/>
  <c r="AN162" i="21"/>
  <c r="AN174" i="21"/>
  <c r="AN186" i="21"/>
  <c r="AN198" i="21"/>
  <c r="AN210" i="21"/>
  <c r="AN177" i="21"/>
  <c r="AN124" i="21"/>
  <c r="AN136" i="21"/>
  <c r="AN148" i="21"/>
  <c r="AN160" i="21"/>
  <c r="AN172" i="21"/>
  <c r="AN184" i="21"/>
  <c r="AN196" i="21"/>
  <c r="AN208" i="21"/>
  <c r="AN125" i="21"/>
  <c r="AN137" i="21"/>
  <c r="AN149" i="21"/>
  <c r="AN161" i="21"/>
  <c r="AN173" i="21"/>
  <c r="AN185" i="21"/>
  <c r="AN197" i="21"/>
  <c r="AN209" i="21"/>
  <c r="AN127" i="21"/>
  <c r="AN139" i="21"/>
  <c r="AN151" i="21"/>
  <c r="AN163" i="21"/>
  <c r="AN175" i="21"/>
  <c r="AN187" i="21"/>
  <c r="AN199" i="21"/>
  <c r="AN211" i="21"/>
  <c r="AN128" i="21"/>
  <c r="AN119" i="21"/>
  <c r="AN156" i="21"/>
  <c r="AN192" i="21"/>
  <c r="AN144" i="21"/>
  <c r="AN155" i="21"/>
  <c r="AN120" i="21"/>
  <c r="AN157" i="21"/>
  <c r="AN193" i="21"/>
  <c r="AN121" i="21"/>
  <c r="AN166" i="21"/>
  <c r="AN202" i="21"/>
  <c r="AN131" i="21"/>
  <c r="AN167" i="21"/>
  <c r="AN203" i="21"/>
  <c r="AN132" i="21"/>
  <c r="AN168" i="21"/>
  <c r="AN204" i="21"/>
  <c r="AN133" i="21"/>
  <c r="AN169" i="21"/>
  <c r="AN205" i="21"/>
  <c r="AN142" i="21"/>
  <c r="AN178" i="21"/>
  <c r="AN214" i="21"/>
  <c r="AN143" i="21"/>
  <c r="AN179" i="21"/>
  <c r="AN215" i="21"/>
  <c r="AN180" i="21"/>
  <c r="AN216" i="21"/>
  <c r="AN145" i="21"/>
  <c r="AN181" i="21"/>
  <c r="AN217" i="21"/>
  <c r="AN154" i="21"/>
  <c r="AN190" i="21"/>
  <c r="AN191" i="21"/>
  <c r="AJ125" i="21"/>
  <c r="AJ137" i="21"/>
  <c r="AJ149" i="21"/>
  <c r="AJ161" i="21"/>
  <c r="AJ173" i="21"/>
  <c r="AJ185" i="21"/>
  <c r="AJ129" i="21"/>
  <c r="AJ142" i="21"/>
  <c r="AJ155" i="21"/>
  <c r="AJ168" i="21"/>
  <c r="AJ181" i="21"/>
  <c r="AJ194" i="21"/>
  <c r="AJ206" i="21"/>
  <c r="AJ218" i="21"/>
  <c r="AJ117" i="21"/>
  <c r="AJ130" i="21"/>
  <c r="AJ119" i="21"/>
  <c r="AJ132" i="21"/>
  <c r="AJ145" i="21"/>
  <c r="AJ158" i="21"/>
  <c r="AJ171" i="21"/>
  <c r="AJ184" i="21"/>
  <c r="AJ197" i="21"/>
  <c r="AJ209" i="21"/>
  <c r="AJ131" i="21"/>
  <c r="AJ147" i="21"/>
  <c r="AJ163" i="21"/>
  <c r="AJ178" i="21"/>
  <c r="AJ193" i="21"/>
  <c r="AJ208" i="21"/>
  <c r="AJ134" i="21"/>
  <c r="AJ150" i="21"/>
  <c r="AJ165" i="21"/>
  <c r="AJ180" i="21"/>
  <c r="AJ196" i="21"/>
  <c r="AJ211" i="21"/>
  <c r="AJ133" i="21"/>
  <c r="AJ148" i="21"/>
  <c r="AJ164" i="21"/>
  <c r="AJ179" i="21"/>
  <c r="AJ195" i="21"/>
  <c r="AJ210" i="21"/>
  <c r="AJ118" i="21"/>
  <c r="AJ135" i="21"/>
  <c r="AJ151" i="21"/>
  <c r="AJ166" i="21"/>
  <c r="AJ182" i="21"/>
  <c r="AJ198" i="21"/>
  <c r="AJ212" i="21"/>
  <c r="AJ128" i="21"/>
  <c r="AJ156" i="21"/>
  <c r="AJ177" i="21"/>
  <c r="AJ202" i="21"/>
  <c r="AJ188" i="21"/>
  <c r="AJ136" i="21"/>
  <c r="AJ157" i="21"/>
  <c r="AJ183" i="21"/>
  <c r="AJ203" i="21"/>
  <c r="AJ138" i="21"/>
  <c r="AJ159" i="21"/>
  <c r="AJ186" i="21"/>
  <c r="AJ204" i="21"/>
  <c r="AJ139" i="21"/>
  <c r="AJ160" i="21"/>
  <c r="AJ187" i="21"/>
  <c r="AJ205" i="21"/>
  <c r="AJ140" i="21"/>
  <c r="AJ162" i="21"/>
  <c r="AJ207" i="21"/>
  <c r="AJ121" i="21"/>
  <c r="AJ154" i="21"/>
  <c r="AJ199" i="21"/>
  <c r="AJ124" i="21"/>
  <c r="AJ170" i="21"/>
  <c r="AJ213" i="21"/>
  <c r="AJ126" i="21"/>
  <c r="AJ172" i="21"/>
  <c r="AJ127" i="21"/>
  <c r="AJ174" i="21"/>
  <c r="AJ215" i="21"/>
  <c r="AJ141" i="21"/>
  <c r="AJ176" i="21"/>
  <c r="AJ152" i="21"/>
  <c r="AJ122" i="21"/>
  <c r="AJ167" i="21"/>
  <c r="AJ200" i="21"/>
  <c r="AJ214" i="21"/>
  <c r="AJ216" i="21"/>
  <c r="AJ143" i="21"/>
  <c r="AJ217" i="21"/>
  <c r="AJ189" i="21"/>
  <c r="AJ146" i="21"/>
  <c r="AJ190" i="21"/>
  <c r="AJ123" i="21"/>
  <c r="AJ169" i="21"/>
  <c r="AJ201" i="21"/>
  <c r="AJ175" i="21"/>
  <c r="AJ144" i="21"/>
  <c r="AJ191" i="21"/>
  <c r="AJ153" i="21"/>
  <c r="AJ192" i="21"/>
  <c r="AJ120" i="21"/>
  <c r="AH124" i="21"/>
  <c r="AH136" i="21"/>
  <c r="AH148" i="21"/>
  <c r="AH160" i="21"/>
  <c r="AH172" i="21"/>
  <c r="AH184" i="21"/>
  <c r="AH196" i="21"/>
  <c r="AH208" i="21"/>
  <c r="AH125" i="21"/>
  <c r="AH137" i="21"/>
  <c r="AH149" i="21"/>
  <c r="AH161" i="21"/>
  <c r="AH173" i="21"/>
  <c r="AH185" i="21"/>
  <c r="AH197" i="21"/>
  <c r="AH209" i="21"/>
  <c r="AH127" i="21"/>
  <c r="AH139" i="21"/>
  <c r="AH151" i="21"/>
  <c r="AH163" i="21"/>
  <c r="AH175" i="21"/>
  <c r="AH187" i="21"/>
  <c r="AH199" i="21"/>
  <c r="AH211" i="21"/>
  <c r="AH126" i="21"/>
  <c r="AH142" i="21"/>
  <c r="AH157" i="21"/>
  <c r="AH174" i="21"/>
  <c r="AH190" i="21"/>
  <c r="AH205" i="21"/>
  <c r="AH212" i="21"/>
  <c r="AH128" i="21"/>
  <c r="AH143" i="21"/>
  <c r="AH158" i="21"/>
  <c r="AH176" i="21"/>
  <c r="AH191" i="21"/>
  <c r="AH206" i="21"/>
  <c r="AH129" i="21"/>
  <c r="AH144" i="21"/>
  <c r="AH159" i="21"/>
  <c r="AH177" i="21"/>
  <c r="AH192" i="21"/>
  <c r="AH207" i="21"/>
  <c r="AH131" i="21"/>
  <c r="AH130" i="21"/>
  <c r="AH145" i="21"/>
  <c r="AH162" i="21"/>
  <c r="AH178" i="21"/>
  <c r="AH193" i="21"/>
  <c r="AH210" i="21"/>
  <c r="AH146" i="21"/>
  <c r="AH164" i="21"/>
  <c r="AH179" i="21"/>
  <c r="AH194" i="21"/>
  <c r="AH119" i="21"/>
  <c r="AH147" i="21"/>
  <c r="AH170" i="21"/>
  <c r="AH201" i="21"/>
  <c r="AH122" i="21"/>
  <c r="AH153" i="21"/>
  <c r="AH181" i="21"/>
  <c r="AH204" i="21"/>
  <c r="AH182" i="21"/>
  <c r="AH155" i="21"/>
  <c r="AH214" i="21"/>
  <c r="AH133" i="21"/>
  <c r="AH156" i="21"/>
  <c r="AH186" i="21"/>
  <c r="AH215" i="21"/>
  <c r="AH134" i="21"/>
  <c r="AH165" i="21"/>
  <c r="AH216" i="21"/>
  <c r="AH166" i="21"/>
  <c r="AH217" i="21"/>
  <c r="AH167" i="21"/>
  <c r="AH120" i="21"/>
  <c r="AH150" i="21"/>
  <c r="AH171" i="21"/>
  <c r="AH202" i="21"/>
  <c r="AH154" i="21"/>
  <c r="AH213" i="21"/>
  <c r="AH132" i="21"/>
  <c r="AH189" i="21"/>
  <c r="AH138" i="21"/>
  <c r="AH195" i="21"/>
  <c r="AH218" i="21"/>
  <c r="AH121" i="21"/>
  <c r="AH152" i="21"/>
  <c r="AH180" i="21"/>
  <c r="AH203" i="21"/>
  <c r="AH123" i="21"/>
  <c r="AH183" i="21"/>
  <c r="AH188" i="21"/>
  <c r="AH135" i="21"/>
  <c r="AH169" i="21"/>
  <c r="AH200" i="21"/>
  <c r="AH140" i="21"/>
  <c r="AH198" i="21"/>
  <c r="AH168" i="21"/>
  <c r="AH117" i="21"/>
  <c r="AH118" i="21"/>
  <c r="AH141" i="21"/>
  <c r="AM125" i="21"/>
  <c r="AM137" i="21"/>
  <c r="AM149" i="21"/>
  <c r="AM161" i="21"/>
  <c r="AM173" i="21"/>
  <c r="AM185" i="21"/>
  <c r="AM197" i="21"/>
  <c r="AM209" i="21"/>
  <c r="AM120" i="21"/>
  <c r="AM133" i="21"/>
  <c r="AM146" i="21"/>
  <c r="AM159" i="21"/>
  <c r="AM172" i="21"/>
  <c r="AM186" i="21"/>
  <c r="AM199" i="21"/>
  <c r="AM212" i="21"/>
  <c r="AM121" i="21"/>
  <c r="AM134" i="21"/>
  <c r="AM147" i="21"/>
  <c r="AM160" i="21"/>
  <c r="AM174" i="21"/>
  <c r="AM187" i="21"/>
  <c r="AM200" i="21"/>
  <c r="AM213" i="21"/>
  <c r="AM123" i="21"/>
  <c r="AM136" i="21"/>
  <c r="AM150" i="21"/>
  <c r="AM163" i="21"/>
  <c r="AM176" i="21"/>
  <c r="AM189" i="21"/>
  <c r="AM202" i="21"/>
  <c r="AM215" i="21"/>
  <c r="AM122" i="21"/>
  <c r="AM140" i="21"/>
  <c r="AM156" i="21"/>
  <c r="AM175" i="21"/>
  <c r="AM192" i="21"/>
  <c r="AM208" i="21"/>
  <c r="AM124" i="21"/>
  <c r="AM141" i="21"/>
  <c r="AM157" i="21"/>
  <c r="AM177" i="21"/>
  <c r="AM193" i="21"/>
  <c r="AM210" i="21"/>
  <c r="AM127" i="21"/>
  <c r="AM143" i="21"/>
  <c r="AM162" i="21"/>
  <c r="AM179" i="21"/>
  <c r="AM195" i="21"/>
  <c r="AM214" i="21"/>
  <c r="AM135" i="21"/>
  <c r="AM158" i="21"/>
  <c r="AM182" i="21"/>
  <c r="AM205" i="21"/>
  <c r="AM139" i="21"/>
  <c r="AM165" i="21"/>
  <c r="AM184" i="21"/>
  <c r="AM207" i="21"/>
  <c r="AM138" i="21"/>
  <c r="AM164" i="21"/>
  <c r="AM183" i="21"/>
  <c r="AM206" i="21"/>
  <c r="AM117" i="21"/>
  <c r="AM142" i="21"/>
  <c r="AM166" i="21"/>
  <c r="AM188" i="21"/>
  <c r="AM211" i="21"/>
  <c r="AM129" i="21"/>
  <c r="AM167" i="21"/>
  <c r="AM198" i="21"/>
  <c r="AM171" i="21"/>
  <c r="AM130" i="21"/>
  <c r="AM168" i="21"/>
  <c r="AM201" i="21"/>
  <c r="AM131" i="21"/>
  <c r="AM169" i="21"/>
  <c r="AM203" i="21"/>
  <c r="AM145" i="21"/>
  <c r="AM178" i="21"/>
  <c r="AM217" i="21"/>
  <c r="AM132" i="21"/>
  <c r="AM170" i="21"/>
  <c r="AM204" i="21"/>
  <c r="AM144" i="21"/>
  <c r="AM216" i="21"/>
  <c r="AM155" i="21"/>
  <c r="AM190" i="21"/>
  <c r="AM153" i="21"/>
  <c r="AM180" i="21"/>
  <c r="AM118" i="21"/>
  <c r="AM119" i="21"/>
  <c r="AM194" i="21"/>
  <c r="AM196" i="21"/>
  <c r="AM148" i="21"/>
  <c r="AM151" i="21"/>
  <c r="AM181" i="21"/>
  <c r="AM191" i="21"/>
  <c r="AM126" i="21"/>
  <c r="AM128" i="21"/>
  <c r="AM218" i="21"/>
  <c r="AM152" i="21"/>
  <c r="AM154" i="21"/>
  <c r="AI120" i="21"/>
  <c r="AI132" i="21"/>
  <c r="AI144" i="21"/>
  <c r="AI156" i="21"/>
  <c r="AI168" i="21"/>
  <c r="AI180" i="21"/>
  <c r="AI192" i="21"/>
  <c r="AI204" i="21"/>
  <c r="AI216" i="21"/>
  <c r="AI121" i="21"/>
  <c r="AI133" i="21"/>
  <c r="AI145" i="21"/>
  <c r="AI157" i="21"/>
  <c r="AI169" i="21"/>
  <c r="AI181" i="21"/>
  <c r="AI193" i="21"/>
  <c r="AI205" i="21"/>
  <c r="AI217" i="21"/>
  <c r="AI123" i="21"/>
  <c r="AI135" i="21"/>
  <c r="AI147" i="21"/>
  <c r="AI159" i="21"/>
  <c r="AI171" i="21"/>
  <c r="AI183" i="21"/>
  <c r="AI195" i="21"/>
  <c r="AI207" i="21"/>
  <c r="AI129" i="21"/>
  <c r="AI146" i="21"/>
  <c r="AI162" i="21"/>
  <c r="AI177" i="21"/>
  <c r="AI194" i="21"/>
  <c r="AI210" i="21"/>
  <c r="AI136" i="21"/>
  <c r="AI151" i="21"/>
  <c r="AI184" i="21"/>
  <c r="AI214" i="21"/>
  <c r="AI130" i="21"/>
  <c r="AI148" i="21"/>
  <c r="AI163" i="21"/>
  <c r="AI178" i="21"/>
  <c r="AI196" i="21"/>
  <c r="AI211" i="21"/>
  <c r="AI131" i="21"/>
  <c r="AI149" i="21"/>
  <c r="AI164" i="21"/>
  <c r="AI179" i="21"/>
  <c r="AI197" i="21"/>
  <c r="AI212" i="21"/>
  <c r="AI117" i="21"/>
  <c r="AI134" i="21"/>
  <c r="AI150" i="21"/>
  <c r="AI165" i="21"/>
  <c r="AI182" i="21"/>
  <c r="AI198" i="21"/>
  <c r="AI213" i="21"/>
  <c r="AI118" i="21"/>
  <c r="AI166" i="21"/>
  <c r="AI199" i="21"/>
  <c r="AI126" i="21"/>
  <c r="AI154" i="21"/>
  <c r="AI185" i="21"/>
  <c r="AI208" i="21"/>
  <c r="AI137" i="21"/>
  <c r="AI188" i="21"/>
  <c r="AI218" i="21"/>
  <c r="AI138" i="21"/>
  <c r="AI189" i="21"/>
  <c r="AI139" i="21"/>
  <c r="AI167" i="21"/>
  <c r="AI190" i="21"/>
  <c r="AI170" i="21"/>
  <c r="AI172" i="21"/>
  <c r="AI200" i="21"/>
  <c r="AI119" i="21"/>
  <c r="AI127" i="21"/>
  <c r="AI155" i="21"/>
  <c r="AI186" i="21"/>
  <c r="AI209" i="21"/>
  <c r="AI160" i="21"/>
  <c r="AI161" i="21"/>
  <c r="AI140" i="21"/>
  <c r="AI191" i="21"/>
  <c r="AI141" i="21"/>
  <c r="AI142" i="21"/>
  <c r="AI173" i="21"/>
  <c r="AI201" i="21"/>
  <c r="AI122" i="21"/>
  <c r="AI143" i="21"/>
  <c r="AI174" i="21"/>
  <c r="AI202" i="21"/>
  <c r="AI128" i="21"/>
  <c r="AI158" i="21"/>
  <c r="AI187" i="21"/>
  <c r="AI215" i="21"/>
  <c r="AI175" i="21"/>
  <c r="AI203" i="21"/>
  <c r="AI176" i="21"/>
  <c r="AI124" i="21"/>
  <c r="AI125" i="21"/>
  <c r="AI152" i="21"/>
  <c r="AI206" i="21"/>
  <c r="AI153" i="21"/>
  <c r="AL117" i="21"/>
  <c r="AL129" i="21"/>
  <c r="AL141" i="21"/>
  <c r="AL153" i="21"/>
  <c r="AL165" i="21"/>
  <c r="AL177" i="21"/>
  <c r="AL189" i="21"/>
  <c r="AL201" i="21"/>
  <c r="AL213" i="21"/>
  <c r="AL126" i="21"/>
  <c r="AL139" i="21"/>
  <c r="AL152" i="21"/>
  <c r="AL166" i="21"/>
  <c r="AL179" i="21"/>
  <c r="AL192" i="21"/>
  <c r="AL205" i="21"/>
  <c r="AL218" i="21"/>
  <c r="AL127" i="21"/>
  <c r="AL140" i="21"/>
  <c r="AL154" i="21"/>
  <c r="AL167" i="21"/>
  <c r="AL180" i="21"/>
  <c r="AL193" i="21"/>
  <c r="AL206" i="21"/>
  <c r="AL130" i="21"/>
  <c r="AL143" i="21"/>
  <c r="AL156" i="21"/>
  <c r="AL169" i="21"/>
  <c r="AL182" i="21"/>
  <c r="AL195" i="21"/>
  <c r="AL208" i="21"/>
  <c r="AL128" i="21"/>
  <c r="AL146" i="21"/>
  <c r="AL162" i="21"/>
  <c r="AL181" i="21"/>
  <c r="AL198" i="21"/>
  <c r="AL215" i="21"/>
  <c r="AL131" i="21"/>
  <c r="AL147" i="21"/>
  <c r="AL163" i="21"/>
  <c r="AL183" i="21"/>
  <c r="AL199" i="21"/>
  <c r="AL216" i="21"/>
  <c r="AL133" i="21"/>
  <c r="AL149" i="21"/>
  <c r="AL168" i="21"/>
  <c r="AL185" i="21"/>
  <c r="AL202" i="21"/>
  <c r="AL132" i="21"/>
  <c r="AL155" i="21"/>
  <c r="AL175" i="21"/>
  <c r="AL200" i="21"/>
  <c r="AL135" i="21"/>
  <c r="AL158" i="21"/>
  <c r="AL178" i="21"/>
  <c r="AL204" i="21"/>
  <c r="AL134" i="21"/>
  <c r="AL157" i="21"/>
  <c r="AL176" i="21"/>
  <c r="AL203" i="21"/>
  <c r="AL136" i="21"/>
  <c r="AL159" i="21"/>
  <c r="AL184" i="21"/>
  <c r="AL207" i="21"/>
  <c r="AL137" i="21"/>
  <c r="AL171" i="21"/>
  <c r="AL209" i="21"/>
  <c r="AL145" i="21"/>
  <c r="AL214" i="21"/>
  <c r="AL217" i="21"/>
  <c r="AL138" i="21"/>
  <c r="AL172" i="21"/>
  <c r="AL210" i="21"/>
  <c r="AL142" i="21"/>
  <c r="AL173" i="21"/>
  <c r="AL211" i="21"/>
  <c r="AL119" i="21"/>
  <c r="AL148" i="21"/>
  <c r="AL187" i="21"/>
  <c r="AL144" i="21"/>
  <c r="AL174" i="21"/>
  <c r="AL212" i="21"/>
  <c r="AL118" i="21"/>
  <c r="AL186" i="21"/>
  <c r="AL125" i="21"/>
  <c r="AL197" i="21"/>
  <c r="AL160" i="21"/>
  <c r="AL164" i="21"/>
  <c r="AL188" i="21"/>
  <c r="AL190" i="21"/>
  <c r="AL191" i="21"/>
  <c r="AL150" i="21"/>
  <c r="AL161" i="21"/>
  <c r="AL170" i="21"/>
  <c r="AL120" i="21"/>
  <c r="AL121" i="21"/>
  <c r="AL122" i="21"/>
  <c r="AL151" i="21"/>
  <c r="AL123" i="21"/>
  <c r="AL194" i="21"/>
  <c r="AL124" i="21"/>
  <c r="AL196" i="21"/>
  <c r="AK121" i="21"/>
  <c r="AK133" i="21"/>
  <c r="AK145" i="21"/>
  <c r="AK157" i="21"/>
  <c r="AK169" i="21"/>
  <c r="AK181" i="21"/>
  <c r="AK193" i="21"/>
  <c r="AK205" i="21"/>
  <c r="AK217" i="21"/>
  <c r="AK118" i="21"/>
  <c r="AK131" i="21"/>
  <c r="AK144" i="21"/>
  <c r="AK119" i="21"/>
  <c r="AK132" i="21"/>
  <c r="AK146" i="21"/>
  <c r="AK159" i="21"/>
  <c r="AK172" i="21"/>
  <c r="AK185" i="21"/>
  <c r="AK198" i="21"/>
  <c r="AK211" i="21"/>
  <c r="AK122" i="21"/>
  <c r="AK137" i="21"/>
  <c r="AK152" i="21"/>
  <c r="AK166" i="21"/>
  <c r="AK180" i="21"/>
  <c r="AK195" i="21"/>
  <c r="AK209" i="21"/>
  <c r="AK123" i="21"/>
  <c r="AK138" i="21"/>
  <c r="AK153" i="21"/>
  <c r="AK167" i="21"/>
  <c r="AK182" i="21"/>
  <c r="AK196" i="21"/>
  <c r="AK210" i="21"/>
  <c r="AK125" i="21"/>
  <c r="AK140" i="21"/>
  <c r="AK155" i="21"/>
  <c r="AK170" i="21"/>
  <c r="AK184" i="21"/>
  <c r="AK199" i="21"/>
  <c r="AK213" i="21"/>
  <c r="AK134" i="21"/>
  <c r="AK154" i="21"/>
  <c r="AK174" i="21"/>
  <c r="AK191" i="21"/>
  <c r="AK212" i="21"/>
  <c r="AK136" i="21"/>
  <c r="AK158" i="21"/>
  <c r="AK194" i="21"/>
  <c r="AK215" i="21"/>
  <c r="AK135" i="21"/>
  <c r="AK156" i="21"/>
  <c r="AK175" i="21"/>
  <c r="AK192" i="21"/>
  <c r="AK214" i="21"/>
  <c r="AK176" i="21"/>
  <c r="AK139" i="21"/>
  <c r="AK160" i="21"/>
  <c r="AK177" i="21"/>
  <c r="AK197" i="21"/>
  <c r="AK216" i="21"/>
  <c r="AK126" i="21"/>
  <c r="AK151" i="21"/>
  <c r="AK186" i="21"/>
  <c r="AK208" i="21"/>
  <c r="AK127" i="21"/>
  <c r="AK161" i="21"/>
  <c r="AK187" i="21"/>
  <c r="AK218" i="21"/>
  <c r="AK128" i="21"/>
  <c r="AK162" i="21"/>
  <c r="AK188" i="21"/>
  <c r="AK164" i="21"/>
  <c r="AK129" i="21"/>
  <c r="AK163" i="21"/>
  <c r="AK189" i="21"/>
  <c r="AK130" i="21"/>
  <c r="AK190" i="21"/>
  <c r="AK124" i="21"/>
  <c r="AK178" i="21"/>
  <c r="AK143" i="21"/>
  <c r="AK200" i="21"/>
  <c r="AK201" i="21"/>
  <c r="AK148" i="21"/>
  <c r="AK202" i="21"/>
  <c r="AK149" i="21"/>
  <c r="AK150" i="21"/>
  <c r="AK204" i="21"/>
  <c r="AK206" i="21"/>
  <c r="AK141" i="21"/>
  <c r="AK179" i="21"/>
  <c r="AK147" i="21"/>
  <c r="AK203" i="21"/>
  <c r="AK165" i="21"/>
  <c r="AK168" i="21"/>
  <c r="AK207" i="21"/>
  <c r="AK142" i="21"/>
  <c r="AK183" i="21"/>
  <c r="AK117" i="21"/>
  <c r="AK171" i="21"/>
  <c r="AK120" i="21"/>
  <c r="AK173" i="21"/>
  <c r="AG122" i="21"/>
  <c r="AG134" i="21"/>
  <c r="AG146" i="21"/>
  <c r="AG158" i="21"/>
  <c r="AG170" i="21"/>
  <c r="AG182" i="21"/>
  <c r="AG194" i="21"/>
  <c r="AG206" i="21"/>
  <c r="AG218" i="21"/>
  <c r="AG123" i="21"/>
  <c r="AG135" i="21"/>
  <c r="AG147" i="21"/>
  <c r="AG159" i="21"/>
  <c r="AG171" i="21"/>
  <c r="AG183" i="21"/>
  <c r="AG195" i="21"/>
  <c r="AG207" i="21"/>
  <c r="AG130" i="21"/>
  <c r="AG144" i="21"/>
  <c r="AG160" i="21"/>
  <c r="AG174" i="21"/>
  <c r="AG188" i="21"/>
  <c r="AG202" i="21"/>
  <c r="AG216" i="21"/>
  <c r="AG117" i="21"/>
  <c r="AG131" i="21"/>
  <c r="AG145" i="21"/>
  <c r="AG161" i="21"/>
  <c r="AG175" i="21"/>
  <c r="AG189" i="21"/>
  <c r="AG203" i="21"/>
  <c r="AG217" i="21"/>
  <c r="AG120" i="21"/>
  <c r="AG138" i="21"/>
  <c r="AG154" i="21"/>
  <c r="AG172" i="21"/>
  <c r="AG190" i="21"/>
  <c r="AG208" i="21"/>
  <c r="AG121" i="21"/>
  <c r="AG139" i="21"/>
  <c r="AG155" i="21"/>
  <c r="AG173" i="21"/>
  <c r="AG191" i="21"/>
  <c r="AG209" i="21"/>
  <c r="AG124" i="21"/>
  <c r="AG140" i="21"/>
  <c r="AG156" i="21"/>
  <c r="AG176" i="21"/>
  <c r="AG192" i="21"/>
  <c r="AG210" i="21"/>
  <c r="AG125" i="21"/>
  <c r="AG141" i="21"/>
  <c r="AG157" i="21"/>
  <c r="AG177" i="21"/>
  <c r="AG193" i="21"/>
  <c r="AG211" i="21"/>
  <c r="AG119" i="21"/>
  <c r="AG149" i="21"/>
  <c r="AG169" i="21"/>
  <c r="AG199" i="21"/>
  <c r="AG128" i="21"/>
  <c r="AG152" i="21"/>
  <c r="AG180" i="21"/>
  <c r="AG204" i="21"/>
  <c r="AG126" i="21"/>
  <c r="AG150" i="21"/>
  <c r="AG178" i="21"/>
  <c r="AG200" i="21"/>
  <c r="AG127" i="21"/>
  <c r="AG151" i="21"/>
  <c r="AG179" i="21"/>
  <c r="AG201" i="21"/>
  <c r="AG129" i="21"/>
  <c r="AG153" i="21"/>
  <c r="AG181" i="21"/>
  <c r="AG205" i="21"/>
  <c r="AG132" i="21"/>
  <c r="AG162" i="21"/>
  <c r="AG184" i="21"/>
  <c r="AG212" i="21"/>
  <c r="AG133" i="21"/>
  <c r="AG163" i="21"/>
  <c r="AG185" i="21"/>
  <c r="AG213" i="21"/>
  <c r="AG136" i="21"/>
  <c r="AG164" i="21"/>
  <c r="AG186" i="21"/>
  <c r="AG214" i="21"/>
  <c r="AG187" i="21"/>
  <c r="AG118" i="21"/>
  <c r="AG198" i="21"/>
  <c r="AG137" i="21"/>
  <c r="AG215" i="21"/>
  <c r="AG143" i="21"/>
  <c r="AG148" i="21"/>
  <c r="AG165" i="21"/>
  <c r="AG166" i="21"/>
  <c r="AG167" i="21"/>
  <c r="AG168" i="21"/>
  <c r="AG196" i="21"/>
  <c r="AG197" i="21"/>
  <c r="AG142" i="21"/>
  <c r="AF127" i="21"/>
  <c r="AF139" i="21"/>
  <c r="AF151" i="21"/>
  <c r="AF163" i="21"/>
  <c r="AF175" i="21"/>
  <c r="AF187" i="21"/>
  <c r="AF199" i="21"/>
  <c r="AF211" i="21"/>
  <c r="AF120" i="21"/>
  <c r="AF133" i="21"/>
  <c r="AF146" i="21"/>
  <c r="AF159" i="21"/>
  <c r="AF172" i="21"/>
  <c r="AF185" i="21"/>
  <c r="AF198" i="21"/>
  <c r="AF212" i="21"/>
  <c r="AF121" i="21"/>
  <c r="AF134" i="21"/>
  <c r="AF147" i="21"/>
  <c r="AF160" i="21"/>
  <c r="AF173" i="21"/>
  <c r="AF186" i="21"/>
  <c r="AF200" i="21"/>
  <c r="AF213" i="21"/>
  <c r="AF122" i="21"/>
  <c r="AF137" i="21"/>
  <c r="AF153" i="21"/>
  <c r="AF168" i="21"/>
  <c r="AF183" i="21"/>
  <c r="AF201" i="21"/>
  <c r="AF216" i="21"/>
  <c r="AF123" i="21"/>
  <c r="AF138" i="21"/>
  <c r="AF154" i="21"/>
  <c r="AF169" i="21"/>
  <c r="AF184" i="21"/>
  <c r="AF202" i="21"/>
  <c r="AF217" i="21"/>
  <c r="AF124" i="21"/>
  <c r="AF140" i="21"/>
  <c r="AF155" i="21"/>
  <c r="AF170" i="21"/>
  <c r="AF188" i="21"/>
  <c r="AF203" i="21"/>
  <c r="AF218" i="21"/>
  <c r="AF128" i="21"/>
  <c r="AF148" i="21"/>
  <c r="AF167" i="21"/>
  <c r="AF191" i="21"/>
  <c r="AF209" i="21"/>
  <c r="AF131" i="21"/>
  <c r="AF152" i="21"/>
  <c r="AF176" i="21"/>
  <c r="AF194" i="21"/>
  <c r="AF215" i="21"/>
  <c r="AF129" i="21"/>
  <c r="AF149" i="21"/>
  <c r="AF171" i="21"/>
  <c r="AF192" i="21"/>
  <c r="AF210" i="21"/>
  <c r="AF130" i="21"/>
  <c r="AF150" i="21"/>
  <c r="AF174" i="21"/>
  <c r="AF193" i="21"/>
  <c r="AF214" i="21"/>
  <c r="AF132" i="21"/>
  <c r="AF156" i="21"/>
  <c r="AF177" i="21"/>
  <c r="AF195" i="21"/>
  <c r="AF135" i="21"/>
  <c r="AF157" i="21"/>
  <c r="AF178" i="21"/>
  <c r="AF196" i="21"/>
  <c r="AF136" i="21"/>
  <c r="AF158" i="21"/>
  <c r="AF179" i="21"/>
  <c r="AF197" i="21"/>
  <c r="AF117" i="21"/>
  <c r="AF141" i="21"/>
  <c r="AF161" i="21"/>
  <c r="AF180" i="21"/>
  <c r="AF204" i="21"/>
  <c r="AF125" i="21"/>
  <c r="AF189" i="21"/>
  <c r="AF143" i="21"/>
  <c r="AF206" i="21"/>
  <c r="AF144" i="21"/>
  <c r="AF207" i="21"/>
  <c r="AF145" i="21"/>
  <c r="AF208" i="21"/>
  <c r="AF166" i="21"/>
  <c r="AF119" i="21"/>
  <c r="AF182" i="21"/>
  <c r="AF126" i="21"/>
  <c r="AF190" i="21"/>
  <c r="AF142" i="21"/>
  <c r="AF205" i="21"/>
  <c r="AF162" i="21"/>
  <c r="AF164" i="21"/>
  <c r="AF165" i="21"/>
  <c r="AF118" i="21"/>
  <c r="AF181" i="21"/>
  <c r="AC122" i="21"/>
  <c r="AC134" i="21"/>
  <c r="AC146" i="21"/>
  <c r="AC158" i="21"/>
  <c r="AC170" i="21"/>
  <c r="AC182" i="21"/>
  <c r="AC194" i="21"/>
  <c r="AC206" i="21"/>
  <c r="AC218" i="21"/>
  <c r="AC124" i="21"/>
  <c r="AC136" i="21"/>
  <c r="AC148" i="21"/>
  <c r="AC160" i="21"/>
  <c r="AC172" i="21"/>
  <c r="AC184" i="21"/>
  <c r="AC196" i="21"/>
  <c r="AC208" i="21"/>
  <c r="AC123" i="21"/>
  <c r="AC135" i="21"/>
  <c r="AC147" i="21"/>
  <c r="AC159" i="21"/>
  <c r="AC171" i="21"/>
  <c r="AC183" i="21"/>
  <c r="AC195" i="21"/>
  <c r="AC207" i="21"/>
  <c r="AC125" i="21"/>
  <c r="AC137" i="21"/>
  <c r="AC149" i="21"/>
  <c r="AC161" i="21"/>
  <c r="AC173" i="21"/>
  <c r="AC185" i="21"/>
  <c r="AC197" i="21"/>
  <c r="AC209" i="21"/>
  <c r="AC126" i="21"/>
  <c r="AC138" i="21"/>
  <c r="AC150" i="21"/>
  <c r="AC162" i="21"/>
  <c r="AC174" i="21"/>
  <c r="AC186" i="21"/>
  <c r="AC198" i="21"/>
  <c r="AC210" i="21"/>
  <c r="AC131" i="21"/>
  <c r="AC153" i="21"/>
  <c r="AC175" i="21"/>
  <c r="AC192" i="21"/>
  <c r="AC214" i="21"/>
  <c r="AC133" i="21"/>
  <c r="AC155" i="21"/>
  <c r="AC177" i="21"/>
  <c r="AC199" i="21"/>
  <c r="AC216" i="21"/>
  <c r="AC144" i="21"/>
  <c r="AC166" i="21"/>
  <c r="AC188" i="21"/>
  <c r="AC128" i="21"/>
  <c r="AC145" i="21"/>
  <c r="AC189" i="21"/>
  <c r="AC129" i="21"/>
  <c r="AC151" i="21"/>
  <c r="AC190" i="21"/>
  <c r="AC212" i="21"/>
  <c r="AC152" i="21"/>
  <c r="AC191" i="21"/>
  <c r="AC132" i="21"/>
  <c r="AC154" i="21"/>
  <c r="AC176" i="21"/>
  <c r="AC193" i="21"/>
  <c r="AC215" i="21"/>
  <c r="AC117" i="21"/>
  <c r="AC139" i="21"/>
  <c r="AC156" i="21"/>
  <c r="AC178" i="21"/>
  <c r="AC200" i="21"/>
  <c r="AC217" i="21"/>
  <c r="AC118" i="21"/>
  <c r="AC140" i="21"/>
  <c r="AC157" i="21"/>
  <c r="AC179" i="21"/>
  <c r="AC201" i="21"/>
  <c r="AC119" i="21"/>
  <c r="AC141" i="21"/>
  <c r="AC163" i="21"/>
  <c r="AC180" i="21"/>
  <c r="AC202" i="21"/>
  <c r="AC120" i="21"/>
  <c r="AC142" i="21"/>
  <c r="AC164" i="21"/>
  <c r="AC181" i="21"/>
  <c r="AC203" i="21"/>
  <c r="AC121" i="21"/>
  <c r="AC143" i="21"/>
  <c r="AC165" i="21"/>
  <c r="AC187" i="21"/>
  <c r="AC204" i="21"/>
  <c r="AC127" i="21"/>
  <c r="AC205" i="21"/>
  <c r="AC167" i="21"/>
  <c r="AC211" i="21"/>
  <c r="AC168" i="21"/>
  <c r="AC130" i="21"/>
  <c r="AC169" i="21"/>
  <c r="AC213" i="21"/>
  <c r="AB122" i="21"/>
  <c r="AB134" i="21"/>
  <c r="AB146" i="21"/>
  <c r="AB158" i="21"/>
  <c r="AB170" i="21"/>
  <c r="AB182" i="21"/>
  <c r="AB194" i="21"/>
  <c r="AB206" i="21"/>
  <c r="AB218" i="21"/>
  <c r="AB127" i="21"/>
  <c r="AB139" i="21"/>
  <c r="AB151" i="21"/>
  <c r="AB163" i="21"/>
  <c r="AB175" i="21"/>
  <c r="AB187" i="21"/>
  <c r="AB199" i="21"/>
  <c r="AB211" i="21"/>
  <c r="AB123" i="21"/>
  <c r="AB135" i="21"/>
  <c r="AB147" i="21"/>
  <c r="AB159" i="21"/>
  <c r="AB171" i="21"/>
  <c r="AB183" i="21"/>
  <c r="AB195" i="21"/>
  <c r="AB207" i="21"/>
  <c r="AB124" i="21"/>
  <c r="AB136" i="21"/>
  <c r="AB148" i="21"/>
  <c r="AB160" i="21"/>
  <c r="AB172" i="21"/>
  <c r="AB184" i="21"/>
  <c r="AB196" i="21"/>
  <c r="AB208" i="21"/>
  <c r="AB125" i="21"/>
  <c r="AB137" i="21"/>
  <c r="AB149" i="21"/>
  <c r="AB161" i="21"/>
  <c r="AB173" i="21"/>
  <c r="AB185" i="21"/>
  <c r="AB197" i="21"/>
  <c r="AB209" i="21"/>
  <c r="AB126" i="21"/>
  <c r="AB138" i="21"/>
  <c r="AB150" i="21"/>
  <c r="AB162" i="21"/>
  <c r="AB174" i="21"/>
  <c r="AB186" i="21"/>
  <c r="AB198" i="21"/>
  <c r="AB210" i="21"/>
  <c r="AB129" i="21"/>
  <c r="AB153" i="21"/>
  <c r="AB177" i="21"/>
  <c r="AB201" i="21"/>
  <c r="AB164" i="21"/>
  <c r="AB212" i="21"/>
  <c r="AB165" i="21"/>
  <c r="AB213" i="21"/>
  <c r="AB118" i="21"/>
  <c r="AB166" i="21"/>
  <c r="AB190" i="21"/>
  <c r="AB167" i="21"/>
  <c r="AB215" i="21"/>
  <c r="AB120" i="21"/>
  <c r="AB168" i="21"/>
  <c r="AB216" i="21"/>
  <c r="AB121" i="21"/>
  <c r="AB193" i="21"/>
  <c r="AB128" i="21"/>
  <c r="AB200" i="21"/>
  <c r="AB130" i="21"/>
  <c r="AB154" i="21"/>
  <c r="AB178" i="21"/>
  <c r="AB202" i="21"/>
  <c r="AB131" i="21"/>
  <c r="AB155" i="21"/>
  <c r="AB179" i="21"/>
  <c r="AB203" i="21"/>
  <c r="AB132" i="21"/>
  <c r="AB156" i="21"/>
  <c r="AB180" i="21"/>
  <c r="AB204" i="21"/>
  <c r="AB133" i="21"/>
  <c r="AB157" i="21"/>
  <c r="AB181" i="21"/>
  <c r="AB205" i="21"/>
  <c r="AB140" i="21"/>
  <c r="AB188" i="21"/>
  <c r="AB117" i="21"/>
  <c r="AB141" i="21"/>
  <c r="AB189" i="21"/>
  <c r="AB142" i="21"/>
  <c r="AB214" i="21"/>
  <c r="AB119" i="21"/>
  <c r="AB143" i="21"/>
  <c r="AB191" i="21"/>
  <c r="AB144" i="21"/>
  <c r="AB192" i="21"/>
  <c r="AB145" i="21"/>
  <c r="AB169" i="21"/>
  <c r="AB217" i="21"/>
  <c r="AB152" i="21"/>
  <c r="AB176" i="21"/>
  <c r="AA122" i="21"/>
  <c r="AA134" i="21"/>
  <c r="AA146" i="21"/>
  <c r="AA158" i="21"/>
  <c r="AA170" i="21"/>
  <c r="AA182" i="21"/>
  <c r="AA194" i="21"/>
  <c r="AA206" i="21"/>
  <c r="AA218" i="21"/>
  <c r="AA125" i="21"/>
  <c r="AA137" i="21"/>
  <c r="AA149" i="21"/>
  <c r="AA161" i="21"/>
  <c r="AA173" i="21"/>
  <c r="AA185" i="21"/>
  <c r="AA197" i="21"/>
  <c r="AA209" i="21"/>
  <c r="AA138" i="21"/>
  <c r="AA150" i="21"/>
  <c r="AA162" i="21"/>
  <c r="AA186" i="21"/>
  <c r="AA198" i="21"/>
  <c r="AA123" i="21"/>
  <c r="AA135" i="21"/>
  <c r="AA147" i="21"/>
  <c r="AA159" i="21"/>
  <c r="AA171" i="21"/>
  <c r="AA183" i="21"/>
  <c r="AA195" i="21"/>
  <c r="AA207" i="21"/>
  <c r="AA124" i="21"/>
  <c r="AA136" i="21"/>
  <c r="AA148" i="21"/>
  <c r="AA160" i="21"/>
  <c r="AA172" i="21"/>
  <c r="AA184" i="21"/>
  <c r="AA196" i="21"/>
  <c r="AA208" i="21"/>
  <c r="AA127" i="21"/>
  <c r="AA139" i="21"/>
  <c r="AA151" i="21"/>
  <c r="AA163" i="21"/>
  <c r="AA175" i="21"/>
  <c r="AA187" i="21"/>
  <c r="AA199" i="21"/>
  <c r="AA211" i="21"/>
  <c r="AA126" i="21"/>
  <c r="AA174" i="21"/>
  <c r="AA210" i="21"/>
  <c r="AA129" i="21"/>
  <c r="AA153" i="21"/>
  <c r="AA177" i="21"/>
  <c r="AA201" i="21"/>
  <c r="AA130" i="21"/>
  <c r="AA154" i="21"/>
  <c r="AA178" i="21"/>
  <c r="AA202" i="21"/>
  <c r="AA132" i="21"/>
  <c r="AA156" i="21"/>
  <c r="AA180" i="21"/>
  <c r="AA204" i="21"/>
  <c r="AA164" i="21"/>
  <c r="AA188" i="21"/>
  <c r="AA212" i="21"/>
  <c r="AA117" i="21"/>
  <c r="AA141" i="21"/>
  <c r="AA165" i="21"/>
  <c r="AA189" i="21"/>
  <c r="AA213" i="21"/>
  <c r="AA118" i="21"/>
  <c r="AA142" i="21"/>
  <c r="AA166" i="21"/>
  <c r="AA190" i="21"/>
  <c r="AA214" i="21"/>
  <c r="AA119" i="21"/>
  <c r="AA167" i="21"/>
  <c r="AA215" i="21"/>
  <c r="AA120" i="21"/>
  <c r="AA144" i="21"/>
  <c r="AA168" i="21"/>
  <c r="AA192" i="21"/>
  <c r="AA216" i="21"/>
  <c r="AA145" i="21"/>
  <c r="AA193" i="21"/>
  <c r="AA131" i="21"/>
  <c r="AA155" i="21"/>
  <c r="AA179" i="21"/>
  <c r="AA203" i="21"/>
  <c r="AA133" i="21"/>
  <c r="AA157" i="21"/>
  <c r="AA181" i="21"/>
  <c r="AA205" i="21"/>
  <c r="AA140" i="21"/>
  <c r="AA143" i="21"/>
  <c r="AA191" i="21"/>
  <c r="AA121" i="21"/>
  <c r="AA169" i="21"/>
  <c r="AA217" i="21"/>
  <c r="AA128" i="21"/>
  <c r="AA152" i="21"/>
  <c r="AA176" i="21"/>
  <c r="AA200" i="21"/>
  <c r="Z122" i="21"/>
  <c r="Z134" i="21"/>
  <c r="Z146" i="21"/>
  <c r="Z158" i="21"/>
  <c r="Z170" i="21"/>
  <c r="Z182" i="21"/>
  <c r="Z194" i="21"/>
  <c r="Z206" i="21"/>
  <c r="Z218" i="21"/>
  <c r="Z128" i="21"/>
  <c r="Z140" i="21"/>
  <c r="Z152" i="21"/>
  <c r="Z164" i="21"/>
  <c r="Z176" i="21"/>
  <c r="Z188" i="21"/>
  <c r="Z200" i="21"/>
  <c r="Z212" i="21"/>
  <c r="Z119" i="21"/>
  <c r="Z131" i="21"/>
  <c r="Z143" i="21"/>
  <c r="Z155" i="21"/>
  <c r="Z167" i="21"/>
  <c r="Z179" i="21"/>
  <c r="Z191" i="21"/>
  <c r="Z203" i="21"/>
  <c r="Z215" i="21"/>
  <c r="Z123" i="21"/>
  <c r="Z135" i="21"/>
  <c r="Z147" i="21"/>
  <c r="Z159" i="21"/>
  <c r="Z171" i="21"/>
  <c r="Z183" i="21"/>
  <c r="Z195" i="21"/>
  <c r="Z207" i="21"/>
  <c r="Z124" i="21"/>
  <c r="Z136" i="21"/>
  <c r="Z148" i="21"/>
  <c r="Z160" i="21"/>
  <c r="Z172" i="21"/>
  <c r="Z184" i="21"/>
  <c r="Z196" i="21"/>
  <c r="Z208" i="21"/>
  <c r="Z117" i="21"/>
  <c r="Z129" i="21"/>
  <c r="Z141" i="21"/>
  <c r="Z153" i="21"/>
  <c r="Z165" i="21"/>
  <c r="Z177" i="21"/>
  <c r="Z189" i="21"/>
  <c r="Z201" i="21"/>
  <c r="Z213" i="21"/>
  <c r="Z130" i="21"/>
  <c r="Z154" i="21"/>
  <c r="Z178" i="21"/>
  <c r="Z202" i="21"/>
  <c r="Z125" i="21"/>
  <c r="Z137" i="21"/>
  <c r="Z149" i="21"/>
  <c r="Z161" i="21"/>
  <c r="Z173" i="21"/>
  <c r="Z185" i="21"/>
  <c r="Z197" i="21"/>
  <c r="Z209" i="21"/>
  <c r="Z126" i="21"/>
  <c r="Z138" i="21"/>
  <c r="Z150" i="21"/>
  <c r="Z162" i="21"/>
  <c r="Z174" i="21"/>
  <c r="Z186" i="21"/>
  <c r="Z198" i="21"/>
  <c r="Z210" i="21"/>
  <c r="Z118" i="21"/>
  <c r="Z142" i="21"/>
  <c r="Z166" i="21"/>
  <c r="Z190" i="21"/>
  <c r="Z214" i="21"/>
  <c r="Z127" i="21"/>
  <c r="Z139" i="21"/>
  <c r="Z151" i="21"/>
  <c r="Z163" i="21"/>
  <c r="Z175" i="21"/>
  <c r="Z187" i="21"/>
  <c r="Z199" i="21"/>
  <c r="Z211" i="21"/>
  <c r="Z120" i="21"/>
  <c r="Z132" i="21"/>
  <c r="Z144" i="21"/>
  <c r="Z156" i="21"/>
  <c r="Z168" i="21"/>
  <c r="Z180" i="21"/>
  <c r="Z192" i="21"/>
  <c r="Z204" i="21"/>
  <c r="Z216" i="21"/>
  <c r="Z121" i="21"/>
  <c r="Z133" i="21"/>
  <c r="Z145" i="21"/>
  <c r="Z157" i="21"/>
  <c r="Z169" i="21"/>
  <c r="Z181" i="21"/>
  <c r="Z193" i="21"/>
  <c r="Z205" i="21"/>
  <c r="Z217" i="21"/>
  <c r="Y122" i="21"/>
  <c r="Y134" i="21"/>
  <c r="Y146" i="21"/>
  <c r="Y158" i="21"/>
  <c r="Y170" i="21"/>
  <c r="Y182" i="21"/>
  <c r="Y194" i="21"/>
  <c r="Y206" i="21"/>
  <c r="Y218" i="21"/>
  <c r="Y126" i="21"/>
  <c r="Y150" i="21"/>
  <c r="Y174" i="21"/>
  <c r="Y186" i="21"/>
  <c r="Y210" i="21"/>
  <c r="Y123" i="21"/>
  <c r="Y135" i="21"/>
  <c r="Y147" i="21"/>
  <c r="Y159" i="21"/>
  <c r="Y171" i="21"/>
  <c r="Y183" i="21"/>
  <c r="Y195" i="21"/>
  <c r="Y207" i="21"/>
  <c r="Y124" i="21"/>
  <c r="Y136" i="21"/>
  <c r="Y148" i="21"/>
  <c r="Y160" i="21"/>
  <c r="Y172" i="21"/>
  <c r="Y184" i="21"/>
  <c r="Y196" i="21"/>
  <c r="Y208" i="21"/>
  <c r="Y125" i="21"/>
  <c r="Y137" i="21"/>
  <c r="Y149" i="21"/>
  <c r="Y161" i="21"/>
  <c r="Y173" i="21"/>
  <c r="Y185" i="21"/>
  <c r="Y197" i="21"/>
  <c r="Y209" i="21"/>
  <c r="Y138" i="21"/>
  <c r="Y162" i="21"/>
  <c r="Y198" i="21"/>
  <c r="Y127" i="21"/>
  <c r="Y139" i="21"/>
  <c r="Y151" i="21"/>
  <c r="Y163" i="21"/>
  <c r="Y175" i="21"/>
  <c r="Y187" i="21"/>
  <c r="Y199" i="21"/>
  <c r="Y211" i="21"/>
  <c r="Y128" i="21"/>
  <c r="Y140" i="21"/>
  <c r="Y152" i="21"/>
  <c r="Y164" i="21"/>
  <c r="Y176" i="21"/>
  <c r="Y188" i="21"/>
  <c r="Y200" i="21"/>
  <c r="Y212" i="21"/>
  <c r="Y132" i="21"/>
  <c r="Y165" i="21"/>
  <c r="Y191" i="21"/>
  <c r="Y217" i="21"/>
  <c r="Y129" i="21"/>
  <c r="Y155" i="21"/>
  <c r="Y181" i="21"/>
  <c r="Y214" i="21"/>
  <c r="Y133" i="21"/>
  <c r="Y166" i="21"/>
  <c r="Y192" i="21"/>
  <c r="Y141" i="21"/>
  <c r="Y167" i="21"/>
  <c r="Y193" i="21"/>
  <c r="Y142" i="21"/>
  <c r="Y168" i="21"/>
  <c r="Y201" i="21"/>
  <c r="Y117" i="21"/>
  <c r="Y143" i="21"/>
  <c r="Y169" i="21"/>
  <c r="Y202" i="21"/>
  <c r="Y118" i="21"/>
  <c r="Y144" i="21"/>
  <c r="Y177" i="21"/>
  <c r="Y203" i="21"/>
  <c r="Y119" i="21"/>
  <c r="Y145" i="21"/>
  <c r="Y178" i="21"/>
  <c r="Y204" i="21"/>
  <c r="Y121" i="21"/>
  <c r="Y154" i="21"/>
  <c r="Y180" i="21"/>
  <c r="Y213" i="21"/>
  <c r="Y120" i="21"/>
  <c r="Y153" i="21"/>
  <c r="Y179" i="21"/>
  <c r="Y205" i="21"/>
  <c r="Y130" i="21"/>
  <c r="Y156" i="21"/>
  <c r="Y189" i="21"/>
  <c r="Y215" i="21"/>
  <c r="Y131" i="21"/>
  <c r="Y157" i="21"/>
  <c r="Y190" i="21"/>
  <c r="Y216" i="21"/>
  <c r="X122" i="21"/>
  <c r="X134" i="21"/>
  <c r="X146" i="21"/>
  <c r="X158" i="21"/>
  <c r="X170" i="21"/>
  <c r="X182" i="21"/>
  <c r="X194" i="21"/>
  <c r="X206" i="21"/>
  <c r="X218" i="21"/>
  <c r="X123" i="21"/>
  <c r="X135" i="21"/>
  <c r="X147" i="21"/>
  <c r="X159" i="21"/>
  <c r="X171" i="21"/>
  <c r="X183" i="21"/>
  <c r="X195" i="21"/>
  <c r="X207" i="21"/>
  <c r="X186" i="21"/>
  <c r="X124" i="21"/>
  <c r="X136" i="21"/>
  <c r="X148" i="21"/>
  <c r="X160" i="21"/>
  <c r="X172" i="21"/>
  <c r="X184" i="21"/>
  <c r="X196" i="21"/>
  <c r="X208" i="21"/>
  <c r="X125" i="21"/>
  <c r="X137" i="21"/>
  <c r="X149" i="21"/>
  <c r="X161" i="21"/>
  <c r="X173" i="21"/>
  <c r="X185" i="21"/>
  <c r="X197" i="21"/>
  <c r="X209" i="21"/>
  <c r="X126" i="21"/>
  <c r="X138" i="21"/>
  <c r="X150" i="21"/>
  <c r="X162" i="21"/>
  <c r="X174" i="21"/>
  <c r="X198" i="21"/>
  <c r="X210" i="21"/>
  <c r="X127" i="21"/>
  <c r="X151" i="21"/>
  <c r="X163" i="21"/>
  <c r="X175" i="21"/>
  <c r="X187" i="21"/>
  <c r="X199" i="21"/>
  <c r="X211" i="21"/>
  <c r="X139" i="21"/>
  <c r="X157" i="21"/>
  <c r="X181" i="21"/>
  <c r="X205" i="21"/>
  <c r="X166" i="21"/>
  <c r="X214" i="21"/>
  <c r="X120" i="21"/>
  <c r="X143" i="21"/>
  <c r="X167" i="21"/>
  <c r="X191" i="21"/>
  <c r="X215" i="21"/>
  <c r="X121" i="21"/>
  <c r="X144" i="21"/>
  <c r="X192" i="21"/>
  <c r="X216" i="21"/>
  <c r="X176" i="21"/>
  <c r="X130" i="21"/>
  <c r="X153" i="21"/>
  <c r="X177" i="21"/>
  <c r="X201" i="21"/>
  <c r="X155" i="21"/>
  <c r="X203" i="21"/>
  <c r="X133" i="21"/>
  <c r="X156" i="21"/>
  <c r="X204" i="21"/>
  <c r="X117" i="21"/>
  <c r="X140" i="21"/>
  <c r="X164" i="21"/>
  <c r="X188" i="21"/>
  <c r="X212" i="21"/>
  <c r="X119" i="21"/>
  <c r="X142" i="21"/>
  <c r="X190" i="21"/>
  <c r="X128" i="21"/>
  <c r="X145" i="21"/>
  <c r="X169" i="21"/>
  <c r="X193" i="21"/>
  <c r="X217" i="21"/>
  <c r="X118" i="21"/>
  <c r="X141" i="21"/>
  <c r="X165" i="21"/>
  <c r="X189" i="21"/>
  <c r="X213" i="21"/>
  <c r="X168" i="21"/>
  <c r="X129" i="21"/>
  <c r="X152" i="21"/>
  <c r="X200" i="21"/>
  <c r="X131" i="21"/>
  <c r="X154" i="21"/>
  <c r="X178" i="21"/>
  <c r="X202" i="21"/>
  <c r="X132" i="21"/>
  <c r="X179" i="21"/>
  <c r="X180" i="21"/>
  <c r="W122" i="21"/>
  <c r="W134" i="21"/>
  <c r="W146" i="21"/>
  <c r="W158" i="21"/>
  <c r="W170" i="21"/>
  <c r="W182" i="21"/>
  <c r="W194" i="21"/>
  <c r="W206" i="21"/>
  <c r="W218" i="21"/>
  <c r="W127" i="21"/>
  <c r="W139" i="21"/>
  <c r="W151" i="21"/>
  <c r="W163" i="21"/>
  <c r="W175" i="21"/>
  <c r="W187" i="21"/>
  <c r="W199" i="21"/>
  <c r="W211" i="21"/>
  <c r="W123" i="21"/>
  <c r="W135" i="21"/>
  <c r="W147" i="21"/>
  <c r="W159" i="21"/>
  <c r="W171" i="21"/>
  <c r="W183" i="21"/>
  <c r="W195" i="21"/>
  <c r="W207" i="21"/>
  <c r="W124" i="21"/>
  <c r="W136" i="21"/>
  <c r="W148" i="21"/>
  <c r="W160" i="21"/>
  <c r="W172" i="21"/>
  <c r="W184" i="21"/>
  <c r="W196" i="21"/>
  <c r="W208" i="21"/>
  <c r="W125" i="21"/>
  <c r="W137" i="21"/>
  <c r="W149" i="21"/>
  <c r="W161" i="21"/>
  <c r="W173" i="21"/>
  <c r="W185" i="21"/>
  <c r="W197" i="21"/>
  <c r="W209" i="21"/>
  <c r="W126" i="21"/>
  <c r="W138" i="21"/>
  <c r="W150" i="21"/>
  <c r="W162" i="21"/>
  <c r="W174" i="21"/>
  <c r="W186" i="21"/>
  <c r="W198" i="21"/>
  <c r="W210" i="21"/>
  <c r="W128" i="21"/>
  <c r="W140" i="21"/>
  <c r="W152" i="21"/>
  <c r="W132" i="21"/>
  <c r="W164" i="21"/>
  <c r="W188" i="21"/>
  <c r="W212" i="21"/>
  <c r="W133" i="21"/>
  <c r="W165" i="21"/>
  <c r="W189" i="21"/>
  <c r="W213" i="21"/>
  <c r="W166" i="21"/>
  <c r="W190" i="21"/>
  <c r="W214" i="21"/>
  <c r="W142" i="21"/>
  <c r="W167" i="21"/>
  <c r="W191" i="21"/>
  <c r="W215" i="21"/>
  <c r="W117" i="21"/>
  <c r="W143" i="21"/>
  <c r="W168" i="21"/>
  <c r="W192" i="21"/>
  <c r="W216" i="21"/>
  <c r="W144" i="21"/>
  <c r="W193" i="21"/>
  <c r="W176" i="21"/>
  <c r="W121" i="21"/>
  <c r="W154" i="21"/>
  <c r="W178" i="21"/>
  <c r="W202" i="21"/>
  <c r="W130" i="21"/>
  <c r="W156" i="21"/>
  <c r="W180" i="21"/>
  <c r="W129" i="21"/>
  <c r="W155" i="21"/>
  <c r="W179" i="21"/>
  <c r="W203" i="21"/>
  <c r="W141" i="21"/>
  <c r="W118" i="21"/>
  <c r="W169" i="21"/>
  <c r="W217" i="21"/>
  <c r="W119" i="21"/>
  <c r="W145" i="21"/>
  <c r="W200" i="21"/>
  <c r="W120" i="21"/>
  <c r="W153" i="21"/>
  <c r="W177" i="21"/>
  <c r="W201" i="21"/>
  <c r="W131" i="21"/>
  <c r="W157" i="21"/>
  <c r="W181" i="21"/>
  <c r="W204" i="21"/>
  <c r="W205" i="21"/>
  <c r="V122" i="21"/>
  <c r="V134" i="21"/>
  <c r="V146" i="21"/>
  <c r="V158" i="21"/>
  <c r="V170" i="21"/>
  <c r="V182" i="21"/>
  <c r="V194" i="21"/>
  <c r="V206" i="21"/>
  <c r="V218" i="21"/>
  <c r="V138" i="21"/>
  <c r="V174" i="21"/>
  <c r="V210" i="21"/>
  <c r="V118" i="21"/>
  <c r="V130" i="21"/>
  <c r="V142" i="21"/>
  <c r="V154" i="21"/>
  <c r="V166" i="21"/>
  <c r="V178" i="21"/>
  <c r="V190" i="21"/>
  <c r="V202" i="21"/>
  <c r="V214" i="21"/>
  <c r="V119" i="21"/>
  <c r="V131" i="21"/>
  <c r="V155" i="21"/>
  <c r="V179" i="21"/>
  <c r="V203" i="21"/>
  <c r="V123" i="21"/>
  <c r="V135" i="21"/>
  <c r="V147" i="21"/>
  <c r="V159" i="21"/>
  <c r="V171" i="21"/>
  <c r="V183" i="21"/>
  <c r="V195" i="21"/>
  <c r="V207" i="21"/>
  <c r="V126" i="21"/>
  <c r="V162" i="21"/>
  <c r="V198" i="21"/>
  <c r="V143" i="21"/>
  <c r="V167" i="21"/>
  <c r="V191" i="21"/>
  <c r="V215" i="21"/>
  <c r="V132" i="21"/>
  <c r="V124" i="21"/>
  <c r="V136" i="21"/>
  <c r="V148" i="21"/>
  <c r="V160" i="21"/>
  <c r="V172" i="21"/>
  <c r="V184" i="21"/>
  <c r="V196" i="21"/>
  <c r="V208" i="21"/>
  <c r="V186" i="21"/>
  <c r="V127" i="21"/>
  <c r="V139" i="21"/>
  <c r="V151" i="21"/>
  <c r="V163" i="21"/>
  <c r="V175" i="21"/>
  <c r="V187" i="21"/>
  <c r="V199" i="21"/>
  <c r="V211" i="21"/>
  <c r="V120" i="21"/>
  <c r="V144" i="21"/>
  <c r="V156" i="21"/>
  <c r="V168" i="21"/>
  <c r="V180" i="21"/>
  <c r="V192" i="21"/>
  <c r="V204" i="21"/>
  <c r="V216" i="21"/>
  <c r="V125" i="21"/>
  <c r="V137" i="21"/>
  <c r="V149" i="21"/>
  <c r="V161" i="21"/>
  <c r="V173" i="21"/>
  <c r="V185" i="21"/>
  <c r="V197" i="21"/>
  <c r="V209" i="21"/>
  <c r="V150" i="21"/>
  <c r="V128" i="21"/>
  <c r="V140" i="21"/>
  <c r="V152" i="21"/>
  <c r="V164" i="21"/>
  <c r="V176" i="21"/>
  <c r="V188" i="21"/>
  <c r="V200" i="21"/>
  <c r="V212" i="21"/>
  <c r="V117" i="21"/>
  <c r="V129" i="21"/>
  <c r="V141" i="21"/>
  <c r="V153" i="21"/>
  <c r="V165" i="21"/>
  <c r="V177" i="21"/>
  <c r="V189" i="21"/>
  <c r="V201" i="21"/>
  <c r="V213" i="21"/>
  <c r="V217" i="21"/>
  <c r="V205" i="21"/>
  <c r="V121" i="21"/>
  <c r="V133" i="21"/>
  <c r="V145" i="21"/>
  <c r="V157" i="21"/>
  <c r="V169" i="21"/>
  <c r="V181" i="21"/>
  <c r="V193" i="21"/>
  <c r="U122" i="21"/>
  <c r="U134" i="21"/>
  <c r="U146" i="21"/>
  <c r="U158" i="21"/>
  <c r="U170" i="21"/>
  <c r="U182" i="21"/>
  <c r="U194" i="21"/>
  <c r="U206" i="21"/>
  <c r="U218" i="21"/>
  <c r="U123" i="21"/>
  <c r="U135" i="21"/>
  <c r="U147" i="21"/>
  <c r="U159" i="21"/>
  <c r="U171" i="21"/>
  <c r="U183" i="21"/>
  <c r="U195" i="21"/>
  <c r="U207" i="21"/>
  <c r="U124" i="21"/>
  <c r="U136" i="21"/>
  <c r="U148" i="21"/>
  <c r="U160" i="21"/>
  <c r="U172" i="21"/>
  <c r="U184" i="21"/>
  <c r="U196" i="21"/>
  <c r="U208" i="21"/>
  <c r="U125" i="21"/>
  <c r="U137" i="21"/>
  <c r="U149" i="21"/>
  <c r="U161" i="21"/>
  <c r="U126" i="21"/>
  <c r="U138" i="21"/>
  <c r="U150" i="21"/>
  <c r="U162" i="21"/>
  <c r="U174" i="21"/>
  <c r="U186" i="21"/>
  <c r="U198" i="21"/>
  <c r="U210" i="21"/>
  <c r="U127" i="21"/>
  <c r="U139" i="21"/>
  <c r="U151" i="21"/>
  <c r="U163" i="21"/>
  <c r="U175" i="21"/>
  <c r="U187" i="21"/>
  <c r="U199" i="21"/>
  <c r="U211" i="21"/>
  <c r="U128" i="21"/>
  <c r="U140" i="21"/>
  <c r="U152" i="21"/>
  <c r="U164" i="21"/>
  <c r="U176" i="21"/>
  <c r="U188" i="21"/>
  <c r="U200" i="21"/>
  <c r="U212" i="21"/>
  <c r="U118" i="21"/>
  <c r="U144" i="21"/>
  <c r="U173" i="21"/>
  <c r="U197" i="21"/>
  <c r="U131" i="21"/>
  <c r="U185" i="21"/>
  <c r="U209" i="21"/>
  <c r="U132" i="21"/>
  <c r="U165" i="21"/>
  <c r="U189" i="21"/>
  <c r="U213" i="21"/>
  <c r="U133" i="21"/>
  <c r="U166" i="21"/>
  <c r="U214" i="21"/>
  <c r="U141" i="21"/>
  <c r="U167" i="21"/>
  <c r="U191" i="21"/>
  <c r="U215" i="21"/>
  <c r="U142" i="21"/>
  <c r="U168" i="21"/>
  <c r="U192" i="21"/>
  <c r="U216" i="21"/>
  <c r="U117" i="21"/>
  <c r="U143" i="21"/>
  <c r="U169" i="21"/>
  <c r="U193" i="21"/>
  <c r="U217" i="21"/>
  <c r="U119" i="21"/>
  <c r="U145" i="21"/>
  <c r="U177" i="21"/>
  <c r="U201" i="21"/>
  <c r="U120" i="21"/>
  <c r="U153" i="21"/>
  <c r="U178" i="21"/>
  <c r="U202" i="21"/>
  <c r="U121" i="21"/>
  <c r="U154" i="21"/>
  <c r="U179" i="21"/>
  <c r="U203" i="21"/>
  <c r="U129" i="21"/>
  <c r="U155" i="21"/>
  <c r="U180" i="21"/>
  <c r="U204" i="21"/>
  <c r="U130" i="21"/>
  <c r="U156" i="21"/>
  <c r="U181" i="21"/>
  <c r="U205" i="21"/>
  <c r="U157" i="21"/>
  <c r="U190" i="21"/>
  <c r="T122" i="21"/>
  <c r="T134" i="21"/>
  <c r="T146" i="21"/>
  <c r="T158" i="21"/>
  <c r="T170" i="21"/>
  <c r="T182" i="21"/>
  <c r="T194" i="21"/>
  <c r="T206" i="21"/>
  <c r="T218" i="21"/>
  <c r="T126" i="21"/>
  <c r="T150" i="21"/>
  <c r="T174" i="21"/>
  <c r="T186" i="21"/>
  <c r="T123" i="21"/>
  <c r="T135" i="21"/>
  <c r="T147" i="21"/>
  <c r="T159" i="21"/>
  <c r="T171" i="21"/>
  <c r="T183" i="21"/>
  <c r="T195" i="21"/>
  <c r="T207" i="21"/>
  <c r="T124" i="21"/>
  <c r="T136" i="21"/>
  <c r="T148" i="21"/>
  <c r="T160" i="21"/>
  <c r="T172" i="21"/>
  <c r="T184" i="21"/>
  <c r="T196" i="21"/>
  <c r="T208" i="21"/>
  <c r="T125" i="21"/>
  <c r="T137" i="21"/>
  <c r="T149" i="21"/>
  <c r="T161" i="21"/>
  <c r="T173" i="21"/>
  <c r="T185" i="21"/>
  <c r="T197" i="21"/>
  <c r="T209" i="21"/>
  <c r="T138" i="21"/>
  <c r="T119" i="21"/>
  <c r="T141" i="21"/>
  <c r="T162" i="21"/>
  <c r="T179" i="21"/>
  <c r="T200" i="21"/>
  <c r="T216" i="21"/>
  <c r="T205" i="21"/>
  <c r="T168" i="21"/>
  <c r="T210" i="21"/>
  <c r="T131" i="21"/>
  <c r="T153" i="21"/>
  <c r="T191" i="21"/>
  <c r="T132" i="21"/>
  <c r="T154" i="21"/>
  <c r="T175" i="21"/>
  <c r="T192" i="21"/>
  <c r="T212" i="21"/>
  <c r="T133" i="21"/>
  <c r="T155" i="21"/>
  <c r="T176" i="21"/>
  <c r="T193" i="21"/>
  <c r="T213" i="21"/>
  <c r="T139" i="21"/>
  <c r="T156" i="21"/>
  <c r="T177" i="21"/>
  <c r="T198" i="21"/>
  <c r="T214" i="21"/>
  <c r="T140" i="21"/>
  <c r="T120" i="21"/>
  <c r="T142" i="21"/>
  <c r="T163" i="21"/>
  <c r="T180" i="21"/>
  <c r="T201" i="21"/>
  <c r="T217" i="21"/>
  <c r="T121" i="21"/>
  <c r="T143" i="21"/>
  <c r="T164" i="21"/>
  <c r="T181" i="21"/>
  <c r="T202" i="21"/>
  <c r="T127" i="21"/>
  <c r="T144" i="21"/>
  <c r="T165" i="21"/>
  <c r="T187" i="21"/>
  <c r="T203" i="21"/>
  <c r="T128" i="21"/>
  <c r="T145" i="21"/>
  <c r="T166" i="21"/>
  <c r="T188" i="21"/>
  <c r="T204" i="21"/>
  <c r="T129" i="21"/>
  <c r="T151" i="21"/>
  <c r="T167" i="21"/>
  <c r="T189" i="21"/>
  <c r="T130" i="21"/>
  <c r="T152" i="21"/>
  <c r="T190" i="21"/>
  <c r="T169" i="21"/>
  <c r="T211" i="21"/>
  <c r="T117" i="21"/>
  <c r="T118" i="21"/>
  <c r="T157" i="21"/>
  <c r="T178" i="21"/>
  <c r="T199" i="21"/>
  <c r="T215" i="21"/>
  <c r="S122" i="21"/>
  <c r="S134" i="21"/>
  <c r="S146" i="21"/>
  <c r="S158" i="21"/>
  <c r="S170" i="21"/>
  <c r="S182" i="21"/>
  <c r="S194" i="21"/>
  <c r="S206" i="21"/>
  <c r="S218" i="21"/>
  <c r="S123" i="21"/>
  <c r="S135" i="21"/>
  <c r="S147" i="21"/>
  <c r="S159" i="21"/>
  <c r="S171" i="21"/>
  <c r="S183" i="21"/>
  <c r="S195" i="21"/>
  <c r="S207" i="21"/>
  <c r="S124" i="21"/>
  <c r="S136" i="21"/>
  <c r="S148" i="21"/>
  <c r="S160" i="21"/>
  <c r="S172" i="21"/>
  <c r="S184" i="21"/>
  <c r="S196" i="21"/>
  <c r="S208" i="21"/>
  <c r="S125" i="21"/>
  <c r="S137" i="21"/>
  <c r="S149" i="21"/>
  <c r="S161" i="21"/>
  <c r="S173" i="21"/>
  <c r="S185" i="21"/>
  <c r="S197" i="21"/>
  <c r="S209" i="21"/>
  <c r="S117" i="21"/>
  <c r="S133" i="21"/>
  <c r="S153" i="21"/>
  <c r="S169" i="21"/>
  <c r="S189" i="21"/>
  <c r="S205" i="21"/>
  <c r="S138" i="21"/>
  <c r="S154" i="21"/>
  <c r="S174" i="21"/>
  <c r="S190" i="21"/>
  <c r="S210" i="21"/>
  <c r="S119" i="21"/>
  <c r="S139" i="21"/>
  <c r="S155" i="21"/>
  <c r="S175" i="21"/>
  <c r="S191" i="21"/>
  <c r="S211" i="21"/>
  <c r="S120" i="21"/>
  <c r="S140" i="21"/>
  <c r="S156" i="21"/>
  <c r="S176" i="21"/>
  <c r="S192" i="21"/>
  <c r="S212" i="21"/>
  <c r="S126" i="21"/>
  <c r="S142" i="21"/>
  <c r="S162" i="21"/>
  <c r="S178" i="21"/>
  <c r="S198" i="21"/>
  <c r="S214" i="21"/>
  <c r="S118" i="21"/>
  <c r="S121" i="21"/>
  <c r="S141" i="21"/>
  <c r="S157" i="21"/>
  <c r="S177" i="21"/>
  <c r="S193" i="21"/>
  <c r="S213" i="21"/>
  <c r="S151" i="21"/>
  <c r="S187" i="21"/>
  <c r="S150" i="21"/>
  <c r="S186" i="21"/>
  <c r="S152" i="21"/>
  <c r="S188" i="21"/>
  <c r="S127" i="21"/>
  <c r="S163" i="21"/>
  <c r="S199" i="21"/>
  <c r="S128" i="21"/>
  <c r="S164" i="21"/>
  <c r="S200" i="21"/>
  <c r="S129" i="21"/>
  <c r="S165" i="21"/>
  <c r="S201" i="21"/>
  <c r="S130" i="21"/>
  <c r="S166" i="21"/>
  <c r="S202" i="21"/>
  <c r="S131" i="21"/>
  <c r="S167" i="21"/>
  <c r="S203" i="21"/>
  <c r="S132" i="21"/>
  <c r="S168" i="21"/>
  <c r="S204" i="21"/>
  <c r="S143" i="21"/>
  <c r="S179" i="21"/>
  <c r="S215" i="21"/>
  <c r="S144" i="21"/>
  <c r="S180" i="21"/>
  <c r="S216" i="21"/>
  <c r="S145" i="21"/>
  <c r="S181" i="21"/>
  <c r="S217" i="21"/>
  <c r="R122" i="21"/>
  <c r="R134" i="21"/>
  <c r="R146" i="21"/>
  <c r="R158" i="21"/>
  <c r="R170" i="21"/>
  <c r="R182" i="21"/>
  <c r="R194" i="21"/>
  <c r="R206" i="21"/>
  <c r="R218" i="21"/>
  <c r="R123" i="21"/>
  <c r="R135" i="21"/>
  <c r="R147" i="21"/>
  <c r="R159" i="21"/>
  <c r="R171" i="21"/>
  <c r="R183" i="21"/>
  <c r="R195" i="21"/>
  <c r="R207" i="21"/>
  <c r="R124" i="21"/>
  <c r="R136" i="21"/>
  <c r="R148" i="21"/>
  <c r="R160" i="21"/>
  <c r="R172" i="21"/>
  <c r="R184" i="21"/>
  <c r="R196" i="21"/>
  <c r="R208" i="21"/>
  <c r="R125" i="21"/>
  <c r="R137" i="21"/>
  <c r="R149" i="21"/>
  <c r="R161" i="21"/>
  <c r="R173" i="21"/>
  <c r="R185" i="21"/>
  <c r="R197" i="21"/>
  <c r="R209" i="21"/>
  <c r="R189" i="21"/>
  <c r="R126" i="21"/>
  <c r="R138" i="21"/>
  <c r="R150" i="21"/>
  <c r="R162" i="21"/>
  <c r="R174" i="21"/>
  <c r="R186" i="21"/>
  <c r="R198" i="21"/>
  <c r="R210" i="21"/>
  <c r="R127" i="21"/>
  <c r="R139" i="21"/>
  <c r="R151" i="21"/>
  <c r="R163" i="21"/>
  <c r="R175" i="21"/>
  <c r="R187" i="21"/>
  <c r="R199" i="21"/>
  <c r="R211" i="21"/>
  <c r="R128" i="21"/>
  <c r="R140" i="21"/>
  <c r="R152" i="21"/>
  <c r="R164" i="21"/>
  <c r="R176" i="21"/>
  <c r="R188" i="21"/>
  <c r="R200" i="21"/>
  <c r="R212" i="21"/>
  <c r="R117" i="21"/>
  <c r="R129" i="21"/>
  <c r="R141" i="21"/>
  <c r="R153" i="21"/>
  <c r="R165" i="21"/>
  <c r="R177" i="21"/>
  <c r="R201" i="21"/>
  <c r="R213" i="21"/>
  <c r="R118" i="21"/>
  <c r="R130" i="21"/>
  <c r="R142" i="21"/>
  <c r="R154" i="21"/>
  <c r="R166" i="21"/>
  <c r="R178" i="21"/>
  <c r="R119" i="21"/>
  <c r="R167" i="21"/>
  <c r="R204" i="21"/>
  <c r="R121" i="21"/>
  <c r="R169" i="21"/>
  <c r="R214" i="21"/>
  <c r="R120" i="21"/>
  <c r="R168" i="21"/>
  <c r="R205" i="21"/>
  <c r="R157" i="21"/>
  <c r="R131" i="21"/>
  <c r="R179" i="21"/>
  <c r="R215" i="21"/>
  <c r="R144" i="21"/>
  <c r="R132" i="21"/>
  <c r="R180" i="21"/>
  <c r="R216" i="21"/>
  <c r="R143" i="21"/>
  <c r="R190" i="21"/>
  <c r="R156" i="21"/>
  <c r="R133" i="21"/>
  <c r="R181" i="21"/>
  <c r="R217" i="21"/>
  <c r="R191" i="21"/>
  <c r="R145" i="21"/>
  <c r="R192" i="21"/>
  <c r="R155" i="21"/>
  <c r="R193" i="21"/>
  <c r="R202" i="21"/>
  <c r="R203" i="21"/>
  <c r="O119" i="21"/>
  <c r="O131" i="21"/>
  <c r="O143" i="21"/>
  <c r="O155" i="21"/>
  <c r="O167" i="21"/>
  <c r="O179" i="21"/>
  <c r="O191" i="21"/>
  <c r="O203" i="21"/>
  <c r="O215" i="21"/>
  <c r="O127" i="21"/>
  <c r="O140" i="21"/>
  <c r="O153" i="21"/>
  <c r="O166" i="21"/>
  <c r="O180" i="21"/>
  <c r="O193" i="21"/>
  <c r="O206" i="21"/>
  <c r="O128" i="21"/>
  <c r="O141" i="21"/>
  <c r="O154" i="21"/>
  <c r="O168" i="21"/>
  <c r="O181" i="21"/>
  <c r="O194" i="21"/>
  <c r="O207" i="21"/>
  <c r="O120" i="21"/>
  <c r="O135" i="21"/>
  <c r="O150" i="21"/>
  <c r="O165" i="21"/>
  <c r="O183" i="21"/>
  <c r="O198" i="21"/>
  <c r="O213" i="21"/>
  <c r="O121" i="21"/>
  <c r="O136" i="21"/>
  <c r="O151" i="21"/>
  <c r="O169" i="21"/>
  <c r="O184" i="21"/>
  <c r="O199" i="21"/>
  <c r="O214" i="21"/>
  <c r="O122" i="21"/>
  <c r="O137" i="21"/>
  <c r="O152" i="21"/>
  <c r="O170" i="21"/>
  <c r="O185" i="21"/>
  <c r="O200" i="21"/>
  <c r="O216" i="21"/>
  <c r="O123" i="21"/>
  <c r="O138" i="21"/>
  <c r="O156" i="21"/>
  <c r="O171" i="21"/>
  <c r="O186" i="21"/>
  <c r="O201" i="21"/>
  <c r="O217" i="21"/>
  <c r="O134" i="21"/>
  <c r="O160" i="21"/>
  <c r="O182" i="21"/>
  <c r="O208" i="21"/>
  <c r="O124" i="21"/>
  <c r="O146" i="21"/>
  <c r="O172" i="21"/>
  <c r="O192" i="21"/>
  <c r="O218" i="21"/>
  <c r="O129" i="21"/>
  <c r="O149" i="21"/>
  <c r="O175" i="21"/>
  <c r="O197" i="21"/>
  <c r="O130" i="21"/>
  <c r="O157" i="21"/>
  <c r="O176" i="21"/>
  <c r="O202" i="21"/>
  <c r="O177" i="21"/>
  <c r="O133" i="21"/>
  <c r="O139" i="21"/>
  <c r="O161" i="21"/>
  <c r="O187" i="21"/>
  <c r="O209" i="21"/>
  <c r="O142" i="21"/>
  <c r="O162" i="21"/>
  <c r="O188" i="21"/>
  <c r="O210" i="21"/>
  <c r="O117" i="21"/>
  <c r="O144" i="21"/>
  <c r="O163" i="21"/>
  <c r="O189" i="21"/>
  <c r="O211" i="21"/>
  <c r="O118" i="21"/>
  <c r="O145" i="21"/>
  <c r="O164" i="21"/>
  <c r="O190" i="21"/>
  <c r="O212" i="21"/>
  <c r="O125" i="21"/>
  <c r="O147" i="21"/>
  <c r="O173" i="21"/>
  <c r="O195" i="21"/>
  <c r="O126" i="21"/>
  <c r="O148" i="21"/>
  <c r="O174" i="21"/>
  <c r="O196" i="21"/>
  <c r="O132" i="21"/>
  <c r="O158" i="21"/>
  <c r="O204" i="21"/>
  <c r="O159" i="21"/>
  <c r="O178" i="21"/>
  <c r="O205" i="21"/>
  <c r="P127" i="21"/>
  <c r="P139" i="21"/>
  <c r="P151" i="21"/>
  <c r="P163" i="21"/>
  <c r="P175" i="21"/>
  <c r="P187" i="21"/>
  <c r="P199" i="21"/>
  <c r="P211" i="21"/>
  <c r="P121" i="21"/>
  <c r="P134" i="21"/>
  <c r="P147" i="21"/>
  <c r="P160" i="21"/>
  <c r="P173" i="21"/>
  <c r="P186" i="21"/>
  <c r="P200" i="21"/>
  <c r="P213" i="21"/>
  <c r="P122" i="21"/>
  <c r="P135" i="21"/>
  <c r="P148" i="21"/>
  <c r="P161" i="21"/>
  <c r="P174" i="21"/>
  <c r="P188" i="21"/>
  <c r="P201" i="21"/>
  <c r="P214" i="21"/>
  <c r="P129" i="21"/>
  <c r="P144" i="21"/>
  <c r="P159" i="21"/>
  <c r="P177" i="21"/>
  <c r="P192" i="21"/>
  <c r="P207" i="21"/>
  <c r="P130" i="21"/>
  <c r="P145" i="21"/>
  <c r="P162" i="21"/>
  <c r="P178" i="21"/>
  <c r="P193" i="21"/>
  <c r="P208" i="21"/>
  <c r="P131" i="21"/>
  <c r="P146" i="21"/>
  <c r="P164" i="21"/>
  <c r="P179" i="21"/>
  <c r="P194" i="21"/>
  <c r="P209" i="21"/>
  <c r="P117" i="21"/>
  <c r="P132" i="21"/>
  <c r="P149" i="21"/>
  <c r="P165" i="21"/>
  <c r="P180" i="21"/>
  <c r="P195" i="21"/>
  <c r="P210" i="21"/>
  <c r="P118" i="21"/>
  <c r="P140" i="21"/>
  <c r="P166" i="21"/>
  <c r="P185" i="21"/>
  <c r="P212" i="21"/>
  <c r="P125" i="21"/>
  <c r="P152" i="21"/>
  <c r="P171" i="21"/>
  <c r="P197" i="21"/>
  <c r="P133" i="21"/>
  <c r="P155" i="21"/>
  <c r="P181" i="21"/>
  <c r="P203" i="21"/>
  <c r="P136" i="21"/>
  <c r="P156" i="21"/>
  <c r="P182" i="21"/>
  <c r="P204" i="21"/>
  <c r="P119" i="21"/>
  <c r="P141" i="21"/>
  <c r="P167" i="21"/>
  <c r="P189" i="21"/>
  <c r="P215" i="21"/>
  <c r="P120" i="21"/>
  <c r="P142" i="21"/>
  <c r="P168" i="21"/>
  <c r="P190" i="21"/>
  <c r="P216" i="21"/>
  <c r="P123" i="21"/>
  <c r="P143" i="21"/>
  <c r="P169" i="21"/>
  <c r="P191" i="21"/>
  <c r="P217" i="21"/>
  <c r="P124" i="21"/>
  <c r="P150" i="21"/>
  <c r="P170" i="21"/>
  <c r="P196" i="21"/>
  <c r="P218" i="21"/>
  <c r="P126" i="21"/>
  <c r="P153" i="21"/>
  <c r="P172" i="21"/>
  <c r="P198" i="21"/>
  <c r="P128" i="21"/>
  <c r="P154" i="21"/>
  <c r="P176" i="21"/>
  <c r="P202" i="21"/>
  <c r="P137" i="21"/>
  <c r="P157" i="21"/>
  <c r="P183" i="21"/>
  <c r="P205" i="21"/>
  <c r="P138" i="21"/>
  <c r="P158" i="21"/>
  <c r="P184" i="21"/>
  <c r="P206" i="21"/>
  <c r="Q123" i="21"/>
  <c r="Q135" i="21"/>
  <c r="Q147" i="21"/>
  <c r="Q159" i="21"/>
  <c r="Q171" i="21"/>
  <c r="Q183" i="21"/>
  <c r="Q195" i="21"/>
  <c r="Q207" i="21"/>
  <c r="Q128" i="21"/>
  <c r="Q141" i="21"/>
  <c r="Q154" i="21"/>
  <c r="Q167" i="21"/>
  <c r="Q180" i="21"/>
  <c r="Q193" i="21"/>
  <c r="Q206" i="21"/>
  <c r="Q130" i="21"/>
  <c r="Q143" i="21"/>
  <c r="Q156" i="21"/>
  <c r="Q169" i="21"/>
  <c r="Q196" i="21"/>
  <c r="Q129" i="21"/>
  <c r="Q142" i="21"/>
  <c r="Q155" i="21"/>
  <c r="Q168" i="21"/>
  <c r="Q181" i="21"/>
  <c r="Q194" i="21"/>
  <c r="Q208" i="21"/>
  <c r="Q117" i="21"/>
  <c r="Q182" i="21"/>
  <c r="Q131" i="21"/>
  <c r="Q148" i="21"/>
  <c r="Q164" i="21"/>
  <c r="Q184" i="21"/>
  <c r="Q200" i="21"/>
  <c r="Q215" i="21"/>
  <c r="Q132" i="21"/>
  <c r="Q149" i="21"/>
  <c r="Q165" i="21"/>
  <c r="Q185" i="21"/>
  <c r="Q201" i="21"/>
  <c r="Q216" i="21"/>
  <c r="Q133" i="21"/>
  <c r="Q150" i="21"/>
  <c r="Q166" i="21"/>
  <c r="Q186" i="21"/>
  <c r="Q202" i="21"/>
  <c r="Q217" i="21"/>
  <c r="Q118" i="21"/>
  <c r="Q134" i="21"/>
  <c r="Q151" i="21"/>
  <c r="Q170" i="21"/>
  <c r="Q187" i="21"/>
  <c r="Q203" i="21"/>
  <c r="Q218" i="21"/>
  <c r="Q136" i="21"/>
  <c r="Q160" i="21"/>
  <c r="Q188" i="21"/>
  <c r="Q211" i="21"/>
  <c r="Q120" i="21"/>
  <c r="Q144" i="21"/>
  <c r="Q173" i="21"/>
  <c r="Q197" i="21"/>
  <c r="Q124" i="21"/>
  <c r="Q152" i="21"/>
  <c r="Q176" i="21"/>
  <c r="Q204" i="21"/>
  <c r="Q125" i="21"/>
  <c r="Q153" i="21"/>
  <c r="Q177" i="21"/>
  <c r="Q205" i="21"/>
  <c r="Q137" i="21"/>
  <c r="Q161" i="21"/>
  <c r="Q189" i="21"/>
  <c r="Q212" i="21"/>
  <c r="Q138" i="21"/>
  <c r="Q162" i="21"/>
  <c r="Q190" i="21"/>
  <c r="Q213" i="21"/>
  <c r="Q139" i="21"/>
  <c r="Q163" i="21"/>
  <c r="Q191" i="21"/>
  <c r="Q214" i="21"/>
  <c r="Q119" i="21"/>
  <c r="Q140" i="21"/>
  <c r="Q172" i="21"/>
  <c r="Q192" i="21"/>
  <c r="Q121" i="21"/>
  <c r="Q145" i="21"/>
  <c r="Q174" i="21"/>
  <c r="Q198" i="21"/>
  <c r="Q122" i="21"/>
  <c r="Q146" i="21"/>
  <c r="Q175" i="21"/>
  <c r="Q199" i="21"/>
  <c r="Q126" i="21"/>
  <c r="Q157" i="21"/>
  <c r="Q178" i="21"/>
  <c r="Q209" i="21"/>
  <c r="Q127" i="21"/>
  <c r="Q158" i="21"/>
  <c r="Q179" i="21"/>
  <c r="Q210" i="21"/>
  <c r="N122" i="21"/>
  <c r="N134" i="21"/>
  <c r="N146" i="21"/>
  <c r="N158" i="21"/>
  <c r="N170" i="21"/>
  <c r="N182" i="21"/>
  <c r="N194" i="21"/>
  <c r="N206" i="21"/>
  <c r="N218" i="21"/>
  <c r="N124" i="21"/>
  <c r="N136" i="21"/>
  <c r="N148" i="21"/>
  <c r="N160" i="21"/>
  <c r="N172" i="21"/>
  <c r="N184" i="21"/>
  <c r="N196" i="21"/>
  <c r="N208" i="21"/>
  <c r="N125" i="21"/>
  <c r="N137" i="21"/>
  <c r="N149" i="21"/>
  <c r="N161" i="21"/>
  <c r="N173" i="21"/>
  <c r="N185" i="21"/>
  <c r="N197" i="21"/>
  <c r="N209" i="21"/>
  <c r="N123" i="21"/>
  <c r="N135" i="21"/>
  <c r="N147" i="21"/>
  <c r="N159" i="21"/>
  <c r="N171" i="21"/>
  <c r="N183" i="21"/>
  <c r="N195" i="21"/>
  <c r="N207" i="21"/>
  <c r="N126" i="21"/>
  <c r="N138" i="21"/>
  <c r="N150" i="21"/>
  <c r="N162" i="21"/>
  <c r="N174" i="21"/>
  <c r="N186" i="21"/>
  <c r="N198" i="21"/>
  <c r="N210" i="21"/>
  <c r="N127" i="21"/>
  <c r="N139" i="21"/>
  <c r="N151" i="21"/>
  <c r="N163" i="21"/>
  <c r="N175" i="21"/>
  <c r="N187" i="21"/>
  <c r="N199" i="21"/>
  <c r="N211" i="21"/>
  <c r="N130" i="21"/>
  <c r="N154" i="21"/>
  <c r="N178" i="21"/>
  <c r="N202" i="21"/>
  <c r="N131" i="21"/>
  <c r="N155" i="21"/>
  <c r="N179" i="21"/>
  <c r="N203" i="21"/>
  <c r="N132" i="21"/>
  <c r="N156" i="21"/>
  <c r="N180" i="21"/>
  <c r="N204" i="21"/>
  <c r="N133" i="21"/>
  <c r="N157" i="21"/>
  <c r="N181" i="21"/>
  <c r="N205" i="21"/>
  <c r="N140" i="21"/>
  <c r="N164" i="21"/>
  <c r="N188" i="21"/>
  <c r="N212" i="21"/>
  <c r="N117" i="21"/>
  <c r="N141" i="21"/>
  <c r="N165" i="21"/>
  <c r="N189" i="21"/>
  <c r="N213" i="21"/>
  <c r="N118" i="21"/>
  <c r="N142" i="21"/>
  <c r="N166" i="21"/>
  <c r="N190" i="21"/>
  <c r="N214" i="21"/>
  <c r="N119" i="21"/>
  <c r="N143" i="21"/>
  <c r="N167" i="21"/>
  <c r="N191" i="21"/>
  <c r="N215" i="21"/>
  <c r="N128" i="21"/>
  <c r="N200" i="21"/>
  <c r="N145" i="21"/>
  <c r="N168" i="21"/>
  <c r="N176" i="21"/>
  <c r="N120" i="21"/>
  <c r="N192" i="21"/>
  <c r="N121" i="21"/>
  <c r="N193" i="21"/>
  <c r="N129" i="21"/>
  <c r="N201" i="21"/>
  <c r="N144" i="21"/>
  <c r="N216" i="21"/>
  <c r="N217" i="21"/>
  <c r="N152" i="21"/>
  <c r="N153" i="21"/>
  <c r="N169" i="21"/>
  <c r="N177" i="21"/>
  <c r="M122" i="21"/>
  <c r="M134" i="21"/>
  <c r="M146" i="21"/>
  <c r="M158" i="21"/>
  <c r="M170" i="21"/>
  <c r="M182" i="21"/>
  <c r="M194" i="21"/>
  <c r="M206" i="21"/>
  <c r="M218" i="21"/>
  <c r="M124" i="21"/>
  <c r="M136" i="21"/>
  <c r="M148" i="21"/>
  <c r="M160" i="21"/>
  <c r="M172" i="21"/>
  <c r="M184" i="21"/>
  <c r="M196" i="21"/>
  <c r="M208" i="21"/>
  <c r="M126" i="21"/>
  <c r="M138" i="21"/>
  <c r="M150" i="21"/>
  <c r="M162" i="21"/>
  <c r="M174" i="21"/>
  <c r="M186" i="21"/>
  <c r="M198" i="21"/>
  <c r="M210" i="21"/>
  <c r="M123" i="21"/>
  <c r="M135" i="21"/>
  <c r="M147" i="21"/>
  <c r="M159" i="21"/>
  <c r="M171" i="21"/>
  <c r="M183" i="21"/>
  <c r="M195" i="21"/>
  <c r="M207" i="21"/>
  <c r="M125" i="21"/>
  <c r="M137" i="21"/>
  <c r="M149" i="21"/>
  <c r="M161" i="21"/>
  <c r="M173" i="21"/>
  <c r="M185" i="21"/>
  <c r="M197" i="21"/>
  <c r="M209" i="21"/>
  <c r="M131" i="21"/>
  <c r="M153" i="21"/>
  <c r="M175" i="21"/>
  <c r="M192" i="21"/>
  <c r="M214" i="21"/>
  <c r="M117" i="21"/>
  <c r="M139" i="21"/>
  <c r="M156" i="21"/>
  <c r="M178" i="21"/>
  <c r="M200" i="21"/>
  <c r="M217" i="21"/>
  <c r="M118" i="21"/>
  <c r="M140" i="21"/>
  <c r="M157" i="21"/>
  <c r="M179" i="21"/>
  <c r="M201" i="21"/>
  <c r="M119" i="21"/>
  <c r="M141" i="21"/>
  <c r="M163" i="21"/>
  <c r="M180" i="21"/>
  <c r="M202" i="21"/>
  <c r="M121" i="21"/>
  <c r="M143" i="21"/>
  <c r="M165" i="21"/>
  <c r="M187" i="21"/>
  <c r="M204" i="21"/>
  <c r="M127" i="21"/>
  <c r="M144" i="21"/>
  <c r="M166" i="21"/>
  <c r="M188" i="21"/>
  <c r="M205" i="21"/>
  <c r="M128" i="21"/>
  <c r="M168" i="21"/>
  <c r="M130" i="21"/>
  <c r="M152" i="21"/>
  <c r="M169" i="21"/>
  <c r="M191" i="21"/>
  <c r="M132" i="21"/>
  <c r="M154" i="21"/>
  <c r="M176" i="21"/>
  <c r="M193" i="21"/>
  <c r="M215" i="21"/>
  <c r="M133" i="21"/>
  <c r="M155" i="21"/>
  <c r="M177" i="21"/>
  <c r="M199" i="21"/>
  <c r="M216" i="21"/>
  <c r="M120" i="21"/>
  <c r="M142" i="21"/>
  <c r="M164" i="21"/>
  <c r="M181" i="21"/>
  <c r="M203" i="21"/>
  <c r="M145" i="21"/>
  <c r="M167" i="21"/>
  <c r="M189" i="21"/>
  <c r="M211" i="21"/>
  <c r="M129" i="21"/>
  <c r="M151" i="21"/>
  <c r="M190" i="21"/>
  <c r="M212" i="21"/>
  <c r="M213" i="21"/>
  <c r="L122" i="21"/>
  <c r="L134" i="21"/>
  <c r="L146" i="21"/>
  <c r="L158" i="21"/>
  <c r="L170" i="21"/>
  <c r="L182" i="21"/>
  <c r="L194" i="21"/>
  <c r="L206" i="21"/>
  <c r="L218" i="21"/>
  <c r="L125" i="21"/>
  <c r="L137" i="21"/>
  <c r="L149" i="21"/>
  <c r="L161" i="21"/>
  <c r="L173" i="21"/>
  <c r="L185" i="21"/>
  <c r="L197" i="21"/>
  <c r="L209" i="21"/>
  <c r="L123" i="21"/>
  <c r="L135" i="21"/>
  <c r="L147" i="21"/>
  <c r="L159" i="21"/>
  <c r="L171" i="21"/>
  <c r="L183" i="21"/>
  <c r="L195" i="21"/>
  <c r="L207" i="21"/>
  <c r="L124" i="21"/>
  <c r="L136" i="21"/>
  <c r="L148" i="21"/>
  <c r="L160" i="21"/>
  <c r="L172" i="21"/>
  <c r="L184" i="21"/>
  <c r="L196" i="21"/>
  <c r="L208" i="21"/>
  <c r="L126" i="21"/>
  <c r="L138" i="21"/>
  <c r="L150" i="21"/>
  <c r="L162" i="21"/>
  <c r="L174" i="21"/>
  <c r="L186" i="21"/>
  <c r="L198" i="21"/>
  <c r="L210" i="21"/>
  <c r="L131" i="21"/>
  <c r="L153" i="21"/>
  <c r="L175" i="21"/>
  <c r="L192" i="21"/>
  <c r="L214" i="21"/>
  <c r="L117" i="21"/>
  <c r="L139" i="21"/>
  <c r="L156" i="21"/>
  <c r="L178" i="21"/>
  <c r="L200" i="21"/>
  <c r="L217" i="21"/>
  <c r="L120" i="21"/>
  <c r="L142" i="21"/>
  <c r="L164" i="21"/>
  <c r="L181" i="21"/>
  <c r="L203" i="21"/>
  <c r="L128" i="21"/>
  <c r="L167" i="21"/>
  <c r="L211" i="21"/>
  <c r="L129" i="21"/>
  <c r="L168" i="21"/>
  <c r="L212" i="21"/>
  <c r="L152" i="21"/>
  <c r="L191" i="21"/>
  <c r="L132" i="21"/>
  <c r="L154" i="21"/>
  <c r="L176" i="21"/>
  <c r="L193" i="21"/>
  <c r="L215" i="21"/>
  <c r="L133" i="21"/>
  <c r="L155" i="21"/>
  <c r="L177" i="21"/>
  <c r="L199" i="21"/>
  <c r="L216" i="21"/>
  <c r="L118" i="21"/>
  <c r="L140" i="21"/>
  <c r="L157" i="21"/>
  <c r="L179" i="21"/>
  <c r="L201" i="21"/>
  <c r="L119" i="21"/>
  <c r="L141" i="21"/>
  <c r="L163" i="21"/>
  <c r="L180" i="21"/>
  <c r="L202" i="21"/>
  <c r="L121" i="21"/>
  <c r="L143" i="21"/>
  <c r="L165" i="21"/>
  <c r="L187" i="21"/>
  <c r="L204" i="21"/>
  <c r="L127" i="21"/>
  <c r="L144" i="21"/>
  <c r="L166" i="21"/>
  <c r="L188" i="21"/>
  <c r="L205" i="21"/>
  <c r="L145" i="21"/>
  <c r="L189" i="21"/>
  <c r="L151" i="21"/>
  <c r="L190" i="21"/>
  <c r="L130" i="21"/>
  <c r="L169" i="21"/>
  <c r="L213" i="21"/>
  <c r="K122" i="21"/>
  <c r="K134" i="21"/>
  <c r="K146" i="21"/>
  <c r="K158" i="21"/>
  <c r="K170" i="21"/>
  <c r="K182" i="21"/>
  <c r="K194" i="21"/>
  <c r="K206" i="21"/>
  <c r="K218" i="21"/>
  <c r="K125" i="21"/>
  <c r="K137" i="21"/>
  <c r="K149" i="21"/>
  <c r="K161" i="21"/>
  <c r="K173" i="21"/>
  <c r="K185" i="21"/>
  <c r="K197" i="21"/>
  <c r="K209" i="21"/>
  <c r="K138" i="21"/>
  <c r="K150" i="21"/>
  <c r="K162" i="21"/>
  <c r="K174" i="21"/>
  <c r="K186" i="21"/>
  <c r="K198" i="21"/>
  <c r="K210" i="21"/>
  <c r="K123" i="21"/>
  <c r="K135" i="21"/>
  <c r="K147" i="21"/>
  <c r="K159" i="21"/>
  <c r="K171" i="21"/>
  <c r="K183" i="21"/>
  <c r="K195" i="21"/>
  <c r="K207" i="21"/>
  <c r="K124" i="21"/>
  <c r="K136" i="21"/>
  <c r="K148" i="21"/>
  <c r="K160" i="21"/>
  <c r="K172" i="21"/>
  <c r="K184" i="21"/>
  <c r="K196" i="21"/>
  <c r="K208" i="21"/>
  <c r="K126" i="21"/>
  <c r="K127" i="21"/>
  <c r="K139" i="21"/>
  <c r="K151" i="21"/>
  <c r="K163" i="21"/>
  <c r="K175" i="21"/>
  <c r="K187" i="21"/>
  <c r="K199" i="21"/>
  <c r="K211" i="21"/>
  <c r="K128" i="21"/>
  <c r="K140" i="21"/>
  <c r="K152" i="21"/>
  <c r="K164" i="21"/>
  <c r="K132" i="21"/>
  <c r="K165" i="21"/>
  <c r="K189" i="21"/>
  <c r="K213" i="21"/>
  <c r="K133" i="21"/>
  <c r="K166" i="21"/>
  <c r="K190" i="21"/>
  <c r="K214" i="21"/>
  <c r="K141" i="21"/>
  <c r="K167" i="21"/>
  <c r="K191" i="21"/>
  <c r="K215" i="21"/>
  <c r="K142" i="21"/>
  <c r="K168" i="21"/>
  <c r="K192" i="21"/>
  <c r="K216" i="21"/>
  <c r="K117" i="21"/>
  <c r="K143" i="21"/>
  <c r="K169" i="21"/>
  <c r="K193" i="21"/>
  <c r="K217" i="21"/>
  <c r="K118" i="21"/>
  <c r="K144" i="21"/>
  <c r="K176" i="21"/>
  <c r="K200" i="21"/>
  <c r="K120" i="21"/>
  <c r="K153" i="21"/>
  <c r="K178" i="21"/>
  <c r="K202" i="21"/>
  <c r="K119" i="21"/>
  <c r="K145" i="21"/>
  <c r="K177" i="21"/>
  <c r="K201" i="21"/>
  <c r="K121" i="21"/>
  <c r="K154" i="21"/>
  <c r="K179" i="21"/>
  <c r="K203" i="21"/>
  <c r="K129" i="21"/>
  <c r="K155" i="21"/>
  <c r="K180" i="21"/>
  <c r="K204" i="21"/>
  <c r="K130" i="21"/>
  <c r="K156" i="21"/>
  <c r="K181" i="21"/>
  <c r="K205" i="21"/>
  <c r="K131" i="21"/>
  <c r="K157" i="21"/>
  <c r="K188" i="21"/>
  <c r="K212" i="21"/>
  <c r="J122" i="21"/>
  <c r="J134" i="21"/>
  <c r="J146" i="21"/>
  <c r="J158" i="21"/>
  <c r="J170" i="21"/>
  <c r="J182" i="21"/>
  <c r="J194" i="21"/>
  <c r="J206" i="21"/>
  <c r="J218" i="21"/>
  <c r="J124" i="21"/>
  <c r="J136" i="21"/>
  <c r="J148" i="21"/>
  <c r="J160" i="21"/>
  <c r="J172" i="21"/>
  <c r="J184" i="21"/>
  <c r="J196" i="21"/>
  <c r="J208" i="21"/>
  <c r="J125" i="21"/>
  <c r="J137" i="21"/>
  <c r="J149" i="21"/>
  <c r="J161" i="21"/>
  <c r="J173" i="21"/>
  <c r="J185" i="21"/>
  <c r="J197" i="21"/>
  <c r="J209" i="21"/>
  <c r="J123" i="21"/>
  <c r="J135" i="21"/>
  <c r="J147" i="21"/>
  <c r="J159" i="21"/>
  <c r="J171" i="21"/>
  <c r="J183" i="21"/>
  <c r="J195" i="21"/>
  <c r="J207" i="21"/>
  <c r="J126" i="21"/>
  <c r="J138" i="21"/>
  <c r="J150" i="21"/>
  <c r="J162" i="21"/>
  <c r="J174" i="21"/>
  <c r="J186" i="21"/>
  <c r="J198" i="21"/>
  <c r="J210" i="21"/>
  <c r="J127" i="21"/>
  <c r="J139" i="21"/>
  <c r="J151" i="21"/>
  <c r="J163" i="21"/>
  <c r="J175" i="21"/>
  <c r="J187" i="21"/>
  <c r="J199" i="21"/>
  <c r="J211" i="21"/>
  <c r="J128" i="21"/>
  <c r="J140" i="21"/>
  <c r="J152" i="21"/>
  <c r="J164" i="21"/>
  <c r="J176" i="21"/>
  <c r="J188" i="21"/>
  <c r="J200" i="21"/>
  <c r="J212" i="21"/>
  <c r="J120" i="21"/>
  <c r="J153" i="21"/>
  <c r="J179" i="21"/>
  <c r="J205" i="21"/>
  <c r="J189" i="21"/>
  <c r="J121" i="21"/>
  <c r="J154" i="21"/>
  <c r="J180" i="21"/>
  <c r="J213" i="21"/>
  <c r="J129" i="21"/>
  <c r="J155" i="21"/>
  <c r="J181" i="21"/>
  <c r="J214" i="21"/>
  <c r="J130" i="21"/>
  <c r="J156" i="21"/>
  <c r="J215" i="21"/>
  <c r="J119" i="21"/>
  <c r="J145" i="21"/>
  <c r="J178" i="21"/>
  <c r="J204" i="21"/>
  <c r="J131" i="21"/>
  <c r="J157" i="21"/>
  <c r="J190" i="21"/>
  <c r="J216" i="21"/>
  <c r="J132" i="21"/>
  <c r="J165" i="21"/>
  <c r="J191" i="21"/>
  <c r="J217" i="21"/>
  <c r="J133" i="21"/>
  <c r="J166" i="21"/>
  <c r="J192" i="21"/>
  <c r="J141" i="21"/>
  <c r="J167" i="21"/>
  <c r="J193" i="21"/>
  <c r="J142" i="21"/>
  <c r="J168" i="21"/>
  <c r="J201" i="21"/>
  <c r="J117" i="21"/>
  <c r="J143" i="21"/>
  <c r="J169" i="21"/>
  <c r="J202" i="21"/>
  <c r="J118" i="21"/>
  <c r="J144" i="21"/>
  <c r="J177" i="21"/>
  <c r="J203" i="21"/>
  <c r="I122" i="21"/>
  <c r="I134" i="21"/>
  <c r="I146" i="21"/>
  <c r="I158" i="21"/>
  <c r="I170" i="21"/>
  <c r="I182" i="21"/>
  <c r="I194" i="21"/>
  <c r="I206" i="21"/>
  <c r="I218" i="21"/>
  <c r="I123" i="21"/>
  <c r="I135" i="21"/>
  <c r="I147" i="21"/>
  <c r="I159" i="21"/>
  <c r="I171" i="21"/>
  <c r="I183" i="21"/>
  <c r="I195" i="21"/>
  <c r="I207" i="21"/>
  <c r="I124" i="21"/>
  <c r="I136" i="21"/>
  <c r="I148" i="21"/>
  <c r="I160" i="21"/>
  <c r="I172" i="21"/>
  <c r="I184" i="21"/>
  <c r="I196" i="21"/>
  <c r="I208" i="21"/>
  <c r="I125" i="21"/>
  <c r="I137" i="21"/>
  <c r="I149" i="21"/>
  <c r="I161" i="21"/>
  <c r="I173" i="21"/>
  <c r="I185" i="21"/>
  <c r="I197" i="21"/>
  <c r="I209" i="21"/>
  <c r="I117" i="21"/>
  <c r="I133" i="21"/>
  <c r="I153" i="21"/>
  <c r="I169" i="21"/>
  <c r="I189" i="21"/>
  <c r="I205" i="21"/>
  <c r="I118" i="21"/>
  <c r="I138" i="21"/>
  <c r="I154" i="21"/>
  <c r="I174" i="21"/>
  <c r="I190" i="21"/>
  <c r="I210" i="21"/>
  <c r="I119" i="21"/>
  <c r="I139" i="21"/>
  <c r="I155" i="21"/>
  <c r="I175" i="21"/>
  <c r="I191" i="21"/>
  <c r="I211" i="21"/>
  <c r="I121" i="21"/>
  <c r="I141" i="21"/>
  <c r="I157" i="21"/>
  <c r="I177" i="21"/>
  <c r="I193" i="21"/>
  <c r="I213" i="21"/>
  <c r="I126" i="21"/>
  <c r="I142" i="21"/>
  <c r="I162" i="21"/>
  <c r="I178" i="21"/>
  <c r="I198" i="21"/>
  <c r="I214" i="21"/>
  <c r="I120" i="21"/>
  <c r="I140" i="21"/>
  <c r="I156" i="21"/>
  <c r="I176" i="21"/>
  <c r="I192" i="21"/>
  <c r="I212" i="21"/>
  <c r="I127" i="21"/>
  <c r="I143" i="21"/>
  <c r="I163" i="21"/>
  <c r="I179" i="21"/>
  <c r="I199" i="21"/>
  <c r="I215" i="21"/>
  <c r="I129" i="21"/>
  <c r="I167" i="21"/>
  <c r="I216" i="21"/>
  <c r="I132" i="21"/>
  <c r="I181" i="21"/>
  <c r="I144" i="21"/>
  <c r="I145" i="21"/>
  <c r="I187" i="21"/>
  <c r="I150" i="21"/>
  <c r="I188" i="21"/>
  <c r="I151" i="21"/>
  <c r="I200" i="21"/>
  <c r="I152" i="21"/>
  <c r="I201" i="21"/>
  <c r="I164" i="21"/>
  <c r="I202" i="21"/>
  <c r="I165" i="21"/>
  <c r="I203" i="21"/>
  <c r="I130" i="21"/>
  <c r="I168" i="21"/>
  <c r="I217" i="21"/>
  <c r="I131" i="21"/>
  <c r="I180" i="21"/>
  <c r="I186" i="21"/>
  <c r="I128" i="21"/>
  <c r="I166" i="21"/>
  <c r="I204" i="21"/>
  <c r="H124" i="21"/>
  <c r="H136" i="21"/>
  <c r="H148" i="21"/>
  <c r="H160" i="21"/>
  <c r="H172" i="21"/>
  <c r="H184" i="21"/>
  <c r="H196" i="21"/>
  <c r="H208" i="21"/>
  <c r="H125" i="21"/>
  <c r="H137" i="21"/>
  <c r="H149" i="21"/>
  <c r="H161" i="21"/>
  <c r="H173" i="21"/>
  <c r="H185" i="21"/>
  <c r="H197" i="21"/>
  <c r="H209" i="21"/>
  <c r="H126" i="21"/>
  <c r="H138" i="21"/>
  <c r="H150" i="21"/>
  <c r="H162" i="21"/>
  <c r="H174" i="21"/>
  <c r="H186" i="21"/>
  <c r="H198" i="21"/>
  <c r="H210" i="21"/>
  <c r="H120" i="21"/>
  <c r="H135" i="21"/>
  <c r="H153" i="21"/>
  <c r="H168" i="21"/>
  <c r="H183" i="21"/>
  <c r="H201" i="21"/>
  <c r="H216" i="21"/>
  <c r="H178" i="21"/>
  <c r="H131" i="21"/>
  <c r="H146" i="21"/>
  <c r="H164" i="21"/>
  <c r="H194" i="21"/>
  <c r="H212" i="21"/>
  <c r="H117" i="21"/>
  <c r="H147" i="21"/>
  <c r="H180" i="21"/>
  <c r="H213" i="21"/>
  <c r="H118" i="21"/>
  <c r="H133" i="21"/>
  <c r="H151" i="21"/>
  <c r="H166" i="21"/>
  <c r="H181" i="21"/>
  <c r="H199" i="21"/>
  <c r="H121" i="21"/>
  <c r="H139" i="21"/>
  <c r="H154" i="21"/>
  <c r="H169" i="21"/>
  <c r="H187" i="21"/>
  <c r="H202" i="21"/>
  <c r="H217" i="21"/>
  <c r="H171" i="21"/>
  <c r="H144" i="21"/>
  <c r="H122" i="21"/>
  <c r="H140" i="21"/>
  <c r="H155" i="21"/>
  <c r="H170" i="21"/>
  <c r="H188" i="21"/>
  <c r="H203" i="21"/>
  <c r="H218" i="21"/>
  <c r="H123" i="21"/>
  <c r="H141" i="21"/>
  <c r="H156" i="21"/>
  <c r="H189" i="21"/>
  <c r="H204" i="21"/>
  <c r="H127" i="21"/>
  <c r="H142" i="21"/>
  <c r="H157" i="21"/>
  <c r="H175" i="21"/>
  <c r="H190" i="21"/>
  <c r="H205" i="21"/>
  <c r="H128" i="21"/>
  <c r="H143" i="21"/>
  <c r="H158" i="21"/>
  <c r="H176" i="21"/>
  <c r="H191" i="21"/>
  <c r="H206" i="21"/>
  <c r="H129" i="21"/>
  <c r="H159" i="21"/>
  <c r="H177" i="21"/>
  <c r="H192" i="21"/>
  <c r="H207" i="21"/>
  <c r="H130" i="21"/>
  <c r="H145" i="21"/>
  <c r="H163" i="21"/>
  <c r="H193" i="21"/>
  <c r="H211" i="21"/>
  <c r="H179" i="21"/>
  <c r="H132" i="21"/>
  <c r="H165" i="21"/>
  <c r="H195" i="21"/>
  <c r="H214" i="21"/>
  <c r="H119" i="21"/>
  <c r="H134" i="21"/>
  <c r="H152" i="21"/>
  <c r="H167" i="21"/>
  <c r="H182" i="21"/>
  <c r="H200" i="21"/>
  <c r="H215" i="21"/>
  <c r="G122" i="21"/>
  <c r="G134" i="21"/>
  <c r="G146" i="21"/>
  <c r="G158" i="21"/>
  <c r="G170" i="21"/>
  <c r="G182" i="21"/>
  <c r="G194" i="21"/>
  <c r="G206" i="21"/>
  <c r="G218" i="21"/>
  <c r="G123" i="21"/>
  <c r="G135" i="21"/>
  <c r="G147" i="21"/>
  <c r="G159" i="21"/>
  <c r="G171" i="21"/>
  <c r="G183" i="21"/>
  <c r="G195" i="21"/>
  <c r="G207" i="21"/>
  <c r="G124" i="21"/>
  <c r="G136" i="21"/>
  <c r="G148" i="21"/>
  <c r="G160" i="21"/>
  <c r="G172" i="21"/>
  <c r="G184" i="21"/>
  <c r="G196" i="21"/>
  <c r="G208" i="21"/>
  <c r="G125" i="21"/>
  <c r="G137" i="21"/>
  <c r="G149" i="21"/>
  <c r="G161" i="21"/>
  <c r="G173" i="21"/>
  <c r="G185" i="21"/>
  <c r="G197" i="21"/>
  <c r="G209" i="21"/>
  <c r="G117" i="21"/>
  <c r="G133" i="21"/>
  <c r="G153" i="21"/>
  <c r="G169" i="21"/>
  <c r="G189" i="21"/>
  <c r="G205" i="21"/>
  <c r="G118" i="21"/>
  <c r="G138" i="21"/>
  <c r="G154" i="21"/>
  <c r="G174" i="21"/>
  <c r="G190" i="21"/>
  <c r="G210" i="21"/>
  <c r="G119" i="21"/>
  <c r="G139" i="21"/>
  <c r="G155" i="21"/>
  <c r="G175" i="21"/>
  <c r="G191" i="21"/>
  <c r="G211" i="21"/>
  <c r="G120" i="21"/>
  <c r="G140" i="21"/>
  <c r="G156" i="21"/>
  <c r="G176" i="21"/>
  <c r="G192" i="21"/>
  <c r="G212" i="21"/>
  <c r="G121" i="21"/>
  <c r="G141" i="21"/>
  <c r="G157" i="21"/>
  <c r="G177" i="21"/>
  <c r="G193" i="21"/>
  <c r="G213" i="21"/>
  <c r="G128" i="21"/>
  <c r="G162" i="21"/>
  <c r="G187" i="21"/>
  <c r="G217" i="21"/>
  <c r="G129" i="21"/>
  <c r="G163" i="21"/>
  <c r="G188" i="21"/>
  <c r="G130" i="21"/>
  <c r="G164" i="21"/>
  <c r="G198" i="21"/>
  <c r="G131" i="21"/>
  <c r="G165" i="21"/>
  <c r="G199" i="21"/>
  <c r="G132" i="21"/>
  <c r="G166" i="21"/>
  <c r="G200" i="21"/>
  <c r="G142" i="21"/>
  <c r="G167" i="21"/>
  <c r="G201" i="21"/>
  <c r="G143" i="21"/>
  <c r="G168" i="21"/>
  <c r="G202" i="21"/>
  <c r="G144" i="21"/>
  <c r="G178" i="21"/>
  <c r="G203" i="21"/>
  <c r="G145" i="21"/>
  <c r="G179" i="21"/>
  <c r="G204" i="21"/>
  <c r="G150" i="21"/>
  <c r="G180" i="21"/>
  <c r="G214" i="21"/>
  <c r="G126" i="21"/>
  <c r="G151" i="21"/>
  <c r="G181" i="21"/>
  <c r="G215" i="21"/>
  <c r="G127" i="21"/>
  <c r="G152" i="21"/>
  <c r="G186" i="21"/>
  <c r="G216" i="21"/>
  <c r="F122" i="21"/>
  <c r="F134" i="21"/>
  <c r="F146" i="21"/>
  <c r="F158" i="21"/>
  <c r="F170" i="21"/>
  <c r="F182" i="21"/>
  <c r="F194" i="21"/>
  <c r="F206" i="21"/>
  <c r="F218" i="21"/>
  <c r="F123" i="21"/>
  <c r="F135" i="21"/>
  <c r="F147" i="21"/>
  <c r="F159" i="21"/>
  <c r="F171" i="21"/>
  <c r="F183" i="21"/>
  <c r="F195" i="21"/>
  <c r="F207" i="21"/>
  <c r="F150" i="21"/>
  <c r="F174" i="21"/>
  <c r="F198" i="21"/>
  <c r="F127" i="21"/>
  <c r="F139" i="21"/>
  <c r="F151" i="21"/>
  <c r="F163" i="21"/>
  <c r="F175" i="21"/>
  <c r="F187" i="21"/>
  <c r="F199" i="21"/>
  <c r="F211" i="21"/>
  <c r="F124" i="21"/>
  <c r="F136" i="21"/>
  <c r="F148" i="21"/>
  <c r="F160" i="21"/>
  <c r="F172" i="21"/>
  <c r="F184" i="21"/>
  <c r="F196" i="21"/>
  <c r="F208" i="21"/>
  <c r="F125" i="21"/>
  <c r="F137" i="21"/>
  <c r="F149" i="21"/>
  <c r="F161" i="21"/>
  <c r="F173" i="21"/>
  <c r="F185" i="21"/>
  <c r="F197" i="21"/>
  <c r="F209" i="21"/>
  <c r="F126" i="21"/>
  <c r="F138" i="21"/>
  <c r="F162" i="21"/>
  <c r="F186" i="21"/>
  <c r="F210" i="21"/>
  <c r="F140" i="21"/>
  <c r="F164" i="21"/>
  <c r="F188" i="21"/>
  <c r="F212" i="21"/>
  <c r="F119" i="21"/>
  <c r="F143" i="21"/>
  <c r="F167" i="21"/>
  <c r="F191" i="21"/>
  <c r="F215" i="21"/>
  <c r="F121" i="21"/>
  <c r="F145" i="21"/>
  <c r="F169" i="21"/>
  <c r="F193" i="21"/>
  <c r="F217" i="21"/>
  <c r="F130" i="21"/>
  <c r="F178" i="21"/>
  <c r="F203" i="21"/>
  <c r="F132" i="21"/>
  <c r="F180" i="21"/>
  <c r="F117" i="21"/>
  <c r="F141" i="21"/>
  <c r="F165" i="21"/>
  <c r="F189" i="21"/>
  <c r="F213" i="21"/>
  <c r="F128" i="21"/>
  <c r="F152" i="21"/>
  <c r="F176" i="21"/>
  <c r="F200" i="21"/>
  <c r="F155" i="21"/>
  <c r="F157" i="21"/>
  <c r="F118" i="21"/>
  <c r="F142" i="21"/>
  <c r="F166" i="21"/>
  <c r="F190" i="21"/>
  <c r="F214" i="21"/>
  <c r="F120" i="21"/>
  <c r="F144" i="21"/>
  <c r="F168" i="21"/>
  <c r="F192" i="21"/>
  <c r="F216" i="21"/>
  <c r="F129" i="21"/>
  <c r="F153" i="21"/>
  <c r="F177" i="21"/>
  <c r="F201" i="21"/>
  <c r="F154" i="21"/>
  <c r="F202" i="21"/>
  <c r="F131" i="21"/>
  <c r="F179" i="21"/>
  <c r="F156" i="21"/>
  <c r="F204" i="21"/>
  <c r="F133" i="21"/>
  <c r="F181" i="21"/>
  <c r="F205" i="21"/>
  <c r="E125" i="21"/>
  <c r="E137" i="21"/>
  <c r="E149" i="21"/>
  <c r="E161" i="21"/>
  <c r="E173" i="21"/>
  <c r="E185" i="21"/>
  <c r="E197" i="21"/>
  <c r="E209" i="21"/>
  <c r="E126" i="21"/>
  <c r="E138" i="21"/>
  <c r="E150" i="21"/>
  <c r="E162" i="21"/>
  <c r="E174" i="21"/>
  <c r="E186" i="21"/>
  <c r="E198" i="21"/>
  <c r="E210" i="21"/>
  <c r="E127" i="21"/>
  <c r="E139" i="21"/>
  <c r="E151" i="21"/>
  <c r="E163" i="21"/>
  <c r="E175" i="21"/>
  <c r="E187" i="21"/>
  <c r="E199" i="21"/>
  <c r="E211" i="21"/>
  <c r="E128" i="21"/>
  <c r="E140" i="21"/>
  <c r="E152" i="21"/>
  <c r="E164" i="21"/>
  <c r="E176" i="21"/>
  <c r="E188" i="21"/>
  <c r="E200" i="21"/>
  <c r="E212" i="21"/>
  <c r="E117" i="21"/>
  <c r="E133" i="21"/>
  <c r="E153" i="21"/>
  <c r="E169" i="21"/>
  <c r="E189" i="21"/>
  <c r="E205" i="21"/>
  <c r="E214" i="21"/>
  <c r="E123" i="21"/>
  <c r="E143" i="21"/>
  <c r="E159" i="21"/>
  <c r="E179" i="21"/>
  <c r="E195" i="21"/>
  <c r="E215" i="21"/>
  <c r="E118" i="21"/>
  <c r="E134" i="21"/>
  <c r="E154" i="21"/>
  <c r="E170" i="21"/>
  <c r="E190" i="21"/>
  <c r="E206" i="21"/>
  <c r="E119" i="21"/>
  <c r="E135" i="21"/>
  <c r="E155" i="21"/>
  <c r="E171" i="21"/>
  <c r="E191" i="21"/>
  <c r="E207" i="21"/>
  <c r="E120" i="21"/>
  <c r="E136" i="21"/>
  <c r="E156" i="21"/>
  <c r="E172" i="21"/>
  <c r="E192" i="21"/>
  <c r="E208" i="21"/>
  <c r="E121" i="21"/>
  <c r="E141" i="21"/>
  <c r="E157" i="21"/>
  <c r="E177" i="21"/>
  <c r="E193" i="21"/>
  <c r="E213" i="21"/>
  <c r="E122" i="21"/>
  <c r="E142" i="21"/>
  <c r="E158" i="21"/>
  <c r="E178" i="21"/>
  <c r="E194" i="21"/>
  <c r="E132" i="21"/>
  <c r="E181" i="21"/>
  <c r="E182" i="21"/>
  <c r="E145" i="21"/>
  <c r="E183" i="21"/>
  <c r="E146" i="21"/>
  <c r="E184" i="21"/>
  <c r="E201" i="21"/>
  <c r="E202" i="21"/>
  <c r="E165" i="21"/>
  <c r="E203" i="21"/>
  <c r="E129" i="21"/>
  <c r="E167" i="21"/>
  <c r="E216" i="21"/>
  <c r="E180" i="21"/>
  <c r="E218" i="21"/>
  <c r="E144" i="21"/>
  <c r="E147" i="21"/>
  <c r="E196" i="21"/>
  <c r="E148" i="21"/>
  <c r="E160" i="21"/>
  <c r="E124" i="21"/>
  <c r="E166" i="21"/>
  <c r="E204" i="21"/>
  <c r="E130" i="21"/>
  <c r="E168" i="21"/>
  <c r="E217" i="21"/>
  <c r="E131" i="21"/>
  <c r="D124" i="21"/>
  <c r="D136" i="21"/>
  <c r="D148" i="21"/>
  <c r="D160" i="21"/>
  <c r="D172" i="21"/>
  <c r="D184" i="21"/>
  <c r="D196" i="21"/>
  <c r="D208" i="21"/>
  <c r="D125" i="21"/>
  <c r="D137" i="21"/>
  <c r="D149" i="21"/>
  <c r="D161" i="21"/>
  <c r="D173" i="21"/>
  <c r="D185" i="21"/>
  <c r="D197" i="21"/>
  <c r="D209" i="21"/>
  <c r="D126" i="21"/>
  <c r="D138" i="21"/>
  <c r="D150" i="21"/>
  <c r="D162" i="21"/>
  <c r="D174" i="21"/>
  <c r="D186" i="21"/>
  <c r="D198" i="21"/>
  <c r="D210" i="21"/>
  <c r="D127" i="21"/>
  <c r="D139" i="21"/>
  <c r="D151" i="21"/>
  <c r="D163" i="21"/>
  <c r="D175" i="21"/>
  <c r="D187" i="21"/>
  <c r="D199" i="21"/>
  <c r="D211" i="21"/>
  <c r="D128" i="21"/>
  <c r="D140" i="21"/>
  <c r="D152" i="21"/>
  <c r="D164" i="21"/>
  <c r="D176" i="21"/>
  <c r="D188" i="21"/>
  <c r="D121" i="21"/>
  <c r="D143" i="21"/>
  <c r="D165" i="21"/>
  <c r="D182" i="21"/>
  <c r="D203" i="21"/>
  <c r="D122" i="21"/>
  <c r="D144" i="21"/>
  <c r="D166" i="21"/>
  <c r="D183" i="21"/>
  <c r="D204" i="21"/>
  <c r="D123" i="21"/>
  <c r="D145" i="21"/>
  <c r="D167" i="21"/>
  <c r="D189" i="21"/>
  <c r="D205" i="21"/>
  <c r="D129" i="21"/>
  <c r="D146" i="21"/>
  <c r="D168" i="21"/>
  <c r="D190" i="21"/>
  <c r="D206" i="21"/>
  <c r="D130" i="21"/>
  <c r="D147" i="21"/>
  <c r="D169" i="21"/>
  <c r="D191" i="21"/>
  <c r="D207" i="21"/>
  <c r="D135" i="21"/>
  <c r="D177" i="21"/>
  <c r="D212" i="21"/>
  <c r="D141" i="21"/>
  <c r="D178" i="21"/>
  <c r="D213" i="21"/>
  <c r="D142" i="21"/>
  <c r="D179" i="21"/>
  <c r="D214" i="21"/>
  <c r="D120" i="21"/>
  <c r="D157" i="21"/>
  <c r="D194" i="21"/>
  <c r="D131" i="21"/>
  <c r="D158" i="21"/>
  <c r="D195" i="21"/>
  <c r="D134" i="21"/>
  <c r="D171" i="21"/>
  <c r="D202" i="21"/>
  <c r="D153" i="21"/>
  <c r="D180" i="21"/>
  <c r="D215" i="21"/>
  <c r="D117" i="21"/>
  <c r="D154" i="21"/>
  <c r="D181" i="21"/>
  <c r="D216" i="21"/>
  <c r="D118" i="21"/>
  <c r="D155" i="21"/>
  <c r="D192" i="21"/>
  <c r="D217" i="21"/>
  <c r="D119" i="21"/>
  <c r="D156" i="21"/>
  <c r="D193" i="21"/>
  <c r="D218" i="21"/>
  <c r="D132" i="21"/>
  <c r="D159" i="21"/>
  <c r="D200" i="21"/>
  <c r="D133" i="21"/>
  <c r="D170" i="21"/>
  <c r="D201" i="21"/>
  <c r="C124" i="21"/>
  <c r="C136" i="21"/>
  <c r="C148" i="21"/>
  <c r="C160" i="21"/>
  <c r="C172" i="21"/>
  <c r="C184" i="21"/>
  <c r="C196" i="21"/>
  <c r="C208" i="21"/>
  <c r="C125" i="21"/>
  <c r="C137" i="21"/>
  <c r="C149" i="21"/>
  <c r="C161" i="21"/>
  <c r="C173" i="21"/>
  <c r="C185" i="21"/>
  <c r="C197" i="21"/>
  <c r="C209" i="21"/>
  <c r="C126" i="21"/>
  <c r="C138" i="21"/>
  <c r="C150" i="21"/>
  <c r="C162" i="21"/>
  <c r="C174" i="21"/>
  <c r="C186" i="21"/>
  <c r="C198" i="21"/>
  <c r="C210" i="21"/>
  <c r="C121" i="21"/>
  <c r="C139" i="21"/>
  <c r="C154" i="21"/>
  <c r="C169" i="21"/>
  <c r="C187" i="21"/>
  <c r="C202" i="21"/>
  <c r="C217" i="21"/>
  <c r="C122" i="21"/>
  <c r="C140" i="21"/>
  <c r="C155" i="21"/>
  <c r="C170" i="21"/>
  <c r="C188" i="21"/>
  <c r="C203" i="21"/>
  <c r="C218" i="21"/>
  <c r="C127" i="21"/>
  <c r="C142" i="21"/>
  <c r="C157" i="21"/>
  <c r="C175" i="21"/>
  <c r="C190" i="21"/>
  <c r="C205" i="21"/>
  <c r="C128" i="21"/>
  <c r="C143" i="21"/>
  <c r="C158" i="21"/>
  <c r="C176" i="21"/>
  <c r="C191" i="21"/>
  <c r="C206" i="21"/>
  <c r="C159" i="21"/>
  <c r="C130" i="21"/>
  <c r="C145" i="21"/>
  <c r="C123" i="21"/>
  <c r="C141" i="21"/>
  <c r="C156" i="21"/>
  <c r="C171" i="21"/>
  <c r="C189" i="21"/>
  <c r="C204" i="21"/>
  <c r="C129" i="21"/>
  <c r="C144" i="21"/>
  <c r="C177" i="21"/>
  <c r="C192" i="21"/>
  <c r="C207" i="21"/>
  <c r="C147" i="21"/>
  <c r="C180" i="21"/>
  <c r="C213" i="21"/>
  <c r="C151" i="21"/>
  <c r="C181" i="21"/>
  <c r="C214" i="21"/>
  <c r="C118" i="21"/>
  <c r="C153" i="21"/>
  <c r="C183" i="21"/>
  <c r="C216" i="21"/>
  <c r="C164" i="21"/>
  <c r="C165" i="21"/>
  <c r="C179" i="21"/>
  <c r="C120" i="21"/>
  <c r="C131" i="21"/>
  <c r="C134" i="21"/>
  <c r="C168" i="21"/>
  <c r="C201" i="21"/>
  <c r="C135" i="21"/>
  <c r="C178" i="21"/>
  <c r="C211" i="21"/>
  <c r="C117" i="21"/>
  <c r="C152" i="21"/>
  <c r="C182" i="21"/>
  <c r="C215" i="21"/>
  <c r="C119" i="21"/>
  <c r="C163" i="21"/>
  <c r="C193" i="21"/>
  <c r="C194" i="21"/>
  <c r="C195" i="21"/>
  <c r="C132" i="21"/>
  <c r="C166" i="21"/>
  <c r="C199" i="21"/>
  <c r="C133" i="21"/>
  <c r="C167" i="21"/>
  <c r="C200" i="21"/>
  <c r="C146" i="21"/>
  <c r="C212" i="21"/>
  <c r="B124" i="21"/>
  <c r="B136" i="21"/>
  <c r="B148" i="21"/>
  <c r="B160" i="21"/>
  <c r="B172" i="21"/>
  <c r="B184" i="21"/>
  <c r="B196" i="21"/>
  <c r="B208" i="21"/>
  <c r="B125" i="21"/>
  <c r="B137" i="21"/>
  <c r="B149" i="21"/>
  <c r="B161" i="21"/>
  <c r="B173" i="21"/>
  <c r="B185" i="21"/>
  <c r="B197" i="21"/>
  <c r="B209" i="21"/>
  <c r="B126" i="21"/>
  <c r="B138" i="21"/>
  <c r="B150" i="21"/>
  <c r="B162" i="21"/>
  <c r="B174" i="21"/>
  <c r="B186" i="21"/>
  <c r="B198" i="21"/>
  <c r="B210" i="21"/>
  <c r="B121" i="21"/>
  <c r="B139" i="21"/>
  <c r="B154" i="21"/>
  <c r="B169" i="21"/>
  <c r="B187" i="21"/>
  <c r="B202" i="21"/>
  <c r="B217" i="21"/>
  <c r="B122" i="21"/>
  <c r="B140" i="21"/>
  <c r="B155" i="21"/>
  <c r="B170" i="21"/>
  <c r="B188" i="21"/>
  <c r="B203" i="21"/>
  <c r="B218" i="21"/>
  <c r="B123" i="21"/>
  <c r="B141" i="21"/>
  <c r="B156" i="21"/>
  <c r="B171" i="21"/>
  <c r="B189" i="21"/>
  <c r="B204" i="21"/>
  <c r="B127" i="21"/>
  <c r="B142" i="21"/>
  <c r="B157" i="21"/>
  <c r="B175" i="21"/>
  <c r="B190" i="21"/>
  <c r="B205" i="21"/>
  <c r="B128" i="21"/>
  <c r="B143" i="21"/>
  <c r="B158" i="21"/>
  <c r="B134" i="21"/>
  <c r="B165" i="21"/>
  <c r="B191" i="21"/>
  <c r="B213" i="21"/>
  <c r="B135" i="21"/>
  <c r="B166" i="21"/>
  <c r="B192" i="21"/>
  <c r="B214" i="21"/>
  <c r="B144" i="21"/>
  <c r="B167" i="21"/>
  <c r="B193" i="21"/>
  <c r="B215" i="21"/>
  <c r="B117" i="21"/>
  <c r="B145" i="21"/>
  <c r="B168" i="21"/>
  <c r="B194" i="21"/>
  <c r="B216" i="21"/>
  <c r="B118" i="21"/>
  <c r="B146" i="21"/>
  <c r="B176" i="21"/>
  <c r="B195" i="21"/>
  <c r="B119" i="21"/>
  <c r="B147" i="21"/>
  <c r="B177" i="21"/>
  <c r="B199" i="21"/>
  <c r="B129" i="21"/>
  <c r="B152" i="21"/>
  <c r="B179" i="21"/>
  <c r="B201" i="21"/>
  <c r="B130" i="21"/>
  <c r="B153" i="21"/>
  <c r="B180" i="21"/>
  <c r="B120" i="21"/>
  <c r="B151" i="21"/>
  <c r="B178" i="21"/>
  <c r="B200" i="21"/>
  <c r="B159" i="21"/>
  <c r="B163" i="21"/>
  <c r="B164" i="21"/>
  <c r="B181" i="21"/>
  <c r="B182" i="21"/>
  <c r="B183" i="21"/>
  <c r="B206" i="21"/>
  <c r="B207" i="21"/>
  <c r="B211" i="21"/>
  <c r="B131" i="21"/>
  <c r="B212" i="21"/>
  <c r="B132" i="21"/>
  <c r="B133" i="21"/>
  <c r="E17" i="17" l="1"/>
  <c r="M17" i="17" l="1"/>
  <c r="E16" i="17"/>
  <c r="AO3" i="20"/>
  <c r="AQ3" i="20" l="1"/>
  <c r="M16" i="17"/>
  <c r="J29" i="19" l="1"/>
  <c r="J32" i="19"/>
  <c r="J28" i="19"/>
  <c r="J22" i="19"/>
  <c r="N16" i="19" s="1"/>
  <c r="J23" i="19"/>
  <c r="N17" i="19" s="1"/>
  <c r="J27" i="19"/>
  <c r="J26" i="19" s="1"/>
  <c r="J31" i="19" l="1"/>
  <c r="J21" i="19"/>
  <c r="J30" i="19" s="1"/>
  <c r="J34" i="19" l="1"/>
  <c r="J33" i="19"/>
  <c r="J24" i="19"/>
  <c r="N15" i="19" s="1"/>
  <c r="N1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Charlene Deaver-Vazquez</author>
  </authors>
  <commentList>
    <comment ref="A34" authorId="0" shapeId="0" xr:uid="{58346D98-5334-4992-BB2A-FBD6BB751BE3}">
      <text>
        <r>
          <rPr>
            <sz val="9"/>
            <color indexed="81"/>
            <rFont val="Tahoma"/>
            <family val="2"/>
          </rPr>
          <t>Custom Format String</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<sst xmlns="http://schemas.openxmlformats.org/spreadsheetml/2006/main" count="518" uniqueCount="255">
  <si>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</si>
  <si>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</si>
  <si>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</si>
  <si>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</si>
  <si>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</si>
  <si>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</si>
  <si>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</si>
  <si>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</si>
  <si>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</si>
  <si>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</si>
  <si>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</si>
  <si>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</si>
  <si>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Format Char</t>
  </si>
  <si>
    <t>Use Axis Title?</t>
  </si>
  <si>
    <t>Axis Title</t>
  </si>
  <si>
    <t>Min</t>
  </si>
  <si>
    <t>Bin Range</t>
  </si>
  <si>
    <t>Frequency</t>
  </si>
  <si>
    <t>Labels</t>
  </si>
  <si>
    <t>Cumulative</t>
  </si>
  <si>
    <t>Format Strings</t>
  </si>
  <si>
    <t>General</t>
  </si>
  <si>
    <t>$#,##0.00</t>
  </si>
  <si>
    <t>_($* #,##0.00_);_($* (#,##0.00);_($* " - "??_);_(@_)</t>
  </si>
  <si>
    <t>m/d/yyyy</t>
  </si>
  <si>
    <t>[$-x-systime] h: mm: ss AM / PM</t>
  </si>
  <si>
    <t># ?/?</t>
  </si>
  <si>
    <t>@</t>
  </si>
  <si>
    <t>00000-0000</t>
  </si>
  <si>
    <t>Format Names</t>
  </si>
  <si>
    <t>Number</t>
  </si>
  <si>
    <t>Currency</t>
  </si>
  <si>
    <t>Accounting</t>
  </si>
  <si>
    <t>Date</t>
  </si>
  <si>
    <t>Time</t>
  </si>
  <si>
    <t>Percentage</t>
  </si>
  <si>
    <t>Fraction</t>
  </si>
  <si>
    <t>Scientific</t>
  </si>
  <si>
    <t>Text</t>
  </si>
  <si>
    <t>Special</t>
  </si>
  <si>
    <t>Custom</t>
  </si>
  <si>
    <t>Joint Probability Matrix</t>
  </si>
  <si>
    <t>A</t>
  </si>
  <si>
    <t>~A</t>
  </si>
  <si>
    <r>
      <t>A</t>
    </r>
    <r>
      <rPr>
        <sz val="11"/>
        <color theme="1"/>
        <rFont val="Calibri"/>
        <family val="2"/>
      </rPr>
      <t>↓</t>
    </r>
  </si>
  <si>
    <t>SumB↓</t>
  </si>
  <si>
    <r>
      <t>B</t>
    </r>
    <r>
      <rPr>
        <sz val="11"/>
        <color theme="1"/>
        <rFont val="Calibri"/>
        <family val="2"/>
      </rPr>
      <t>→</t>
    </r>
  </si>
  <si>
    <r>
      <rPr>
        <sz val="11"/>
        <color theme="1"/>
        <rFont val="Calibri"/>
        <family val="2"/>
      </rPr>
      <t>←</t>
    </r>
    <r>
      <rPr>
        <sz val="11"/>
        <color theme="1"/>
        <rFont val="Calibri"/>
        <family val="2"/>
        <scheme val="minor"/>
      </rPr>
      <t>SumB</t>
    </r>
  </si>
  <si>
    <t>B</t>
  </si>
  <si>
    <t>~B</t>
  </si>
  <si>
    <t>SumA→</t>
  </si>
  <si>
    <r>
      <t>SumA</t>
    </r>
    <r>
      <rPr>
        <sz val="11"/>
        <color theme="1"/>
        <rFont val="Calibri"/>
        <family val="2"/>
      </rPr>
      <t>↑</t>
    </r>
  </si>
  <si>
    <t>~ means not</t>
  </si>
  <si>
    <t>P(A)</t>
  </si>
  <si>
    <t>P(B)</t>
  </si>
  <si>
    <t>Probability of A and B both occurring: P(AՈB):</t>
  </si>
  <si>
    <t>Probability that A or B both occur:  P(AUB)</t>
  </si>
  <si>
    <r>
      <t>Probability that A or B occurs but NOT both: P(A</t>
    </r>
    <r>
      <rPr>
        <sz val="11"/>
        <color theme="1"/>
        <rFont val="Calibri"/>
        <family val="2"/>
      </rPr>
      <t>∆B)</t>
    </r>
  </si>
  <si>
    <t>Probability of A occurring but NOT B:</t>
  </si>
  <si>
    <t>Probability of B occurring but NOT A:</t>
  </si>
  <si>
    <t>Keyword Searching and Basic Formulas</t>
  </si>
  <si>
    <t>ID No</t>
  </si>
  <si>
    <t>Vulnerability Description</t>
  </si>
  <si>
    <t>Severity</t>
  </si>
  <si>
    <t># Findings</t>
  </si>
  <si>
    <t>Row</t>
  </si>
  <si>
    <t>DoS</t>
  </si>
  <si>
    <t>Results</t>
  </si>
  <si>
    <t>CVE-2018-0094</t>
  </si>
  <si>
    <t>A vulnerability in IPv6 ingress packet processing for Cisco UCS Central Software could allow an unauthenticated, remote attacker to cause a denial of service (DoS) condition due to high CPU utilization on the targeted device. The vulnerability is due to insufficient rate limiting protection for IPv6 ingress traffic. An attacker could exploit this vulnerability by sending the affected device a high rate of IPv6 packets. Successful exploitation could allow the attacker to cause a DoS condition due to CPU and resource constraints. Cisco Bug IDs: CSCuv34544.</t>
  </si>
  <si>
    <t>HIGH</t>
  </si>
  <si>
    <t>CVE-2018-0211</t>
  </si>
  <si>
    <t>A vulnerability in specific CLI commands for the Cisco Identity Services Engine could allow an authenticated, local attacker to cause a denial of service (DoS) condition. The device may need to be manually rebooted to recover. The vulnerability is due to lack of proper input validation of the CLI user input for certain CLI commands. An attacker could exploit this vulnerability by authenticating to the device and issuing a crafted, malicious CLI command on the targeted device. A successful exploit could allow the attacker to cause a DoS condition. The attacker must have valid administrative privileges on the device to exploit this vulnerability. Cisco Bug IDs: CSCvf63414, CSCvh51992.</t>
  </si>
  <si>
    <t>MEDIUM</t>
  </si>
  <si>
    <t>CVE-2018-0772</t>
  </si>
  <si>
    <t>Internet Explorer in Microsoft Windows 7 SP1, Windows Server 2008 and R2 SP1, Windows 8.1 and Windows RT 8.1, Windows Server 2012 and R2, and Internet Explorer and Microsoft Edge in Windows 10 Gold, 1511, 1607, 1703, 1709, and Windows Server 2016 allows an attacker to execute arbitrary code in the context of the current user, due to how the scripting engine handles objects in memory, aka "Scripting Engine Memory Corruption Vulnerability". This CVE ID is unique from CVE-2018-0758, CVE-2018-0762, CVE-2018-0768, CVE-2018-0769, CVE-2018-0770, CVE-2018-0773, CVE-2018-0774, CVE-2018-0775, CVE-2018-0776, CVE-2018-0777, CVE-2018-0778, and CVE-2018-0781.</t>
  </si>
  <si>
    <t>CVE-2018-0773</t>
  </si>
  <si>
    <t>Microsoft Edge in Windows 10 1709 allows an attacker to execute arbitrary code in the context of the current user, due to how the scripting engine handles objects in memory, aka "Scripting Engine Memory Corruption Vulnerability". This CVE ID is unique from CVE-2018-0758, CVE-2018-0762, CVE-2018-0768, CVE-2018-0769, CVE-2018-0770, CVE-2018-0772, CVE-2018-0774, CVE-2018-0775, CVE-2018-0776, CVE-2018-0777, CVE-2018-0778, and CVE-2018-0781.</t>
  </si>
  <si>
    <t>CVE-2018-0795</t>
  </si>
  <si>
    <t>Microsoft Office 2010, Microsoft Office 2013, and Microsoft Office 2016 allow a remote code execution vulnerability due to the way objects are handled in memory, aka "Microsoft Office Remote Code Execution Vulnerability".</t>
  </si>
  <si>
    <t>CVE-2018-0796</t>
  </si>
  <si>
    <t>Microsoft Excel in Microsoft Office 2007, Microsoft Office 2010, Microsoft Office 2013, and Microsoft Office 2016 allows a remote code execution vulnerability due to the way objects are handled in memory, aka "Microsoft Excel Remote Code Execution Vulnerability".</t>
  </si>
  <si>
    <t>CVE-2018-1000021</t>
  </si>
  <si>
    <t>GIT version 2.15.1 and earlier contains a Input Validation Error vulnerability in Client that can result in problems including messing up terminal configuration to RCE. This attack appear to be exploitable via The user must interact with a malicious git server, (or have their traffic modified in a MITM attack).</t>
  </si>
  <si>
    <t>CVE-2018-0001</t>
  </si>
  <si>
    <t xml:space="preserve"> A remote, unauthenticated attacker may be able to execute code by exploiting a use-after-free defect found in older versions of PHP through injection of crafted data via specific PHP URLs within the context of the J-Web process. Affected releases are Juniper Networks Junos OS: 12.1X46 versions prior to 12.1X46-D67; 12.3 versions prior to 12.3R12-S5; 12.3X48 versions prior to 12.3X48-D35; 14.1 versions prior to 14.1R8-S5, 14.1R9; 14.1X53 versions prior to 14.1X53-D44, 14.1X53-D50; 14.2 versions prior to 14.2R7-S7, 14.2R8; 15.1 versions prior to 15.1R3; 15.1X49 versions prior to 15.1X49-D30; 15.1X53 versions prior to 15.1X53-D70.</t>
  </si>
  <si>
    <t>CRITICAL</t>
  </si>
  <si>
    <t>CVE-2018-0015</t>
  </si>
  <si>
    <t>A malicious user with unrestricted access to the AppFormix application management platform may be able to access a Python debug console and execute system commands with root privilege. The AppFormix Agent exposes the debug console on a host where AppFormix Agent is executing. If the host is executing AppFormix Agent, an attacker may access the debug console and execute Python commands with root privilege. Affected AppFormix releases are: All versions up to and including 2.7.3; 2.11 versions prior to 2.11.3; 2.15 versions prior to 2.15.2. Juniper SIRT is not aware of any malicious exploitation of this vulnerability, however, the issue has been seen in a production network. No other Juniper Networks products or platforms are affected by this issue.</t>
  </si>
  <si>
    <t>ML</t>
  </si>
  <si>
    <t>Max</t>
  </si>
  <si>
    <t>Lambda</t>
  </si>
  <si>
    <t>Rate</t>
  </si>
  <si>
    <t>Resistance Strength</t>
  </si>
  <si>
    <t>Loss Event Frequency</t>
  </si>
  <si>
    <t>Secondary Loss Magnitude</t>
  </si>
  <si>
    <t xml:space="preserve">Secondary Loss </t>
  </si>
  <si>
    <t xml:space="preserve">Primary Loss </t>
  </si>
  <si>
    <t>Vulnerability</t>
  </si>
  <si>
    <t>Threat Event Frequency</t>
  </si>
  <si>
    <t>Risk</t>
  </si>
  <si>
    <t xml:space="preserve">Loss Magnitude </t>
  </si>
  <si>
    <t>ThreatCapacity</t>
  </si>
  <si>
    <t>%</t>
  </si>
  <si>
    <t xml:space="preserve">% </t>
  </si>
  <si>
    <t>#</t>
  </si>
  <si>
    <t>$</t>
  </si>
  <si>
    <t>WebAttack</t>
  </si>
  <si>
    <t>Phishing</t>
  </si>
  <si>
    <t>Malware</t>
  </si>
  <si>
    <t>Mobile</t>
  </si>
  <si>
    <t xml:space="preserve"> </t>
  </si>
  <si>
    <t>Identify</t>
  </si>
  <si>
    <t>Protect</t>
  </si>
  <si>
    <t>Detect</t>
  </si>
  <si>
    <t>Respond</t>
  </si>
  <si>
    <t>Trials #</t>
  </si>
  <si>
    <t>Succes %</t>
  </si>
  <si>
    <t>Binom1</t>
  </si>
  <si>
    <t>Binom2</t>
  </si>
  <si>
    <t>Triangular1</t>
  </si>
  <si>
    <t>Triangular2</t>
  </si>
  <si>
    <t>Triangular3</t>
  </si>
  <si>
    <t>Pert1</t>
  </si>
  <si>
    <t>Pert2</t>
  </si>
  <si>
    <t>Pert3</t>
  </si>
  <si>
    <t>RND</t>
  </si>
  <si>
    <t>SEED</t>
  </si>
  <si>
    <t>Poisson1</t>
  </si>
  <si>
    <t>Poisson2</t>
  </si>
  <si>
    <t>Attack Scenario</t>
  </si>
  <si>
    <t>Likelihood of Compromise</t>
  </si>
  <si>
    <t>Risk Rating</t>
  </si>
  <si>
    <t>Threat (Weakness)</t>
  </si>
  <si>
    <t>$$ Impact</t>
  </si>
  <si>
    <t>Very Low</t>
  </si>
  <si>
    <t>Low</t>
  </si>
  <si>
    <t>Moderate</t>
  </si>
  <si>
    <t>Very High</t>
  </si>
  <si>
    <t>High</t>
  </si>
  <si>
    <t>Probability of A NOT occurring: P(~A)</t>
  </si>
  <si>
    <t>Probability of B NOT occurring: P(~B)</t>
  </si>
  <si>
    <t>Probability of neither A nor B occurring:  P(~(AUB))</t>
  </si>
  <si>
    <r>
      <rPr>
        <sz val="11"/>
        <color theme="1"/>
        <rFont val="Calibri"/>
        <family val="2"/>
      </rPr>
      <t>←</t>
    </r>
    <r>
      <rPr>
        <sz val="11"/>
        <color theme="1"/>
        <rFont val="Calibri"/>
        <family val="2"/>
        <scheme val="minor"/>
      </rPr>
      <t>Marginal</t>
    </r>
  </si>
  <si>
    <t>↑Marginal</t>
  </si>
  <si>
    <t>P(B|~A)</t>
  </si>
  <si>
    <t>P(A|B) is read "probability of A given that B occurs"</t>
  </si>
  <si>
    <t>P(A|B)=P(AՈB)/Pr(B)</t>
  </si>
  <si>
    <t>P(B|A)=P(AՈB)/P(A)</t>
  </si>
  <si>
    <t>P(AՈB)=P(A|B)*P(B)</t>
  </si>
  <si>
    <t>&lt;- Posterior</t>
  </si>
  <si>
    <t>&lt;-Prior</t>
  </si>
  <si>
    <t>&lt;-Likelihood</t>
  </si>
  <si>
    <t>&lt;-Data</t>
  </si>
  <si>
    <t>P(~BՈA)</t>
  </si>
  <si>
    <t>P(~AՈB)</t>
  </si>
  <si>
    <t>P(AՈB)</t>
  </si>
  <si>
    <t>P(~AՈ~B)</t>
  </si>
  <si>
    <t>P(~B)</t>
  </si>
  <si>
    <t>P(~A)</t>
  </si>
  <si>
    <t>P(AՈ~B)</t>
  </si>
  <si>
    <t xml:space="preserve"> =1-I7</t>
  </si>
  <si>
    <t xml:space="preserve"> =1-I8</t>
  </si>
  <si>
    <t xml:space="preserve"> =I7*I8</t>
  </si>
  <si>
    <t xml:space="preserve"> =I7+I8-I12</t>
  </si>
  <si>
    <t xml:space="preserve"> =I7+I8-2*(I12)</t>
  </si>
  <si>
    <t xml:space="preserve"> =1-I13</t>
  </si>
  <si>
    <t xml:space="preserve"> =I7*(1-I8)</t>
  </si>
  <si>
    <t xml:space="preserve"> =(1-I7)*I8</t>
  </si>
  <si>
    <t>Impact Scale</t>
  </si>
  <si>
    <t>CVE-2018-0095</t>
  </si>
  <si>
    <t>CVE-2018-0096</t>
  </si>
  <si>
    <t>CVE-2018-0097</t>
  </si>
  <si>
    <t>CVE-2018-0098</t>
  </si>
  <si>
    <t>CVE-2018-0099</t>
  </si>
  <si>
    <t>CVE-2018-0105</t>
  </si>
  <si>
    <t>CVE-2018-0106</t>
  </si>
  <si>
    <t>CVE-2018-0107</t>
  </si>
  <si>
    <t>CVE-2018-0113</t>
  </si>
  <si>
    <t>CVE-2018-0114</t>
  </si>
  <si>
    <t>CVE-2018-0016</t>
  </si>
  <si>
    <t>CVE-2018-0017</t>
  </si>
  <si>
    <t>CVE-2018-0018</t>
  </si>
  <si>
    <t>CVE-2018-0019</t>
  </si>
  <si>
    <t>CVE-2018-0020</t>
  </si>
  <si>
    <t>Triangular1___Triangular2</t>
  </si>
  <si>
    <t>Triangular1___Triangular3</t>
  </si>
  <si>
    <t>Triangular2___Triangular3</t>
  </si>
  <si>
    <t>Pert1___Pert2</t>
  </si>
  <si>
    <t>Pert1___Pert3</t>
  </si>
  <si>
    <t>Pert2___Pert3</t>
  </si>
  <si>
    <t>Triangular Distributions</t>
  </si>
  <si>
    <t>Pert Distributions</t>
  </si>
  <si>
    <t>Poisson Distributions</t>
  </si>
  <si>
    <t>Binomial Distributions</t>
  </si>
  <si>
    <t>Combining Distributions</t>
  </si>
  <si>
    <t>Secondary Loss Event Frequency</t>
  </si>
  <si>
    <t>Resistance_Strength</t>
  </si>
  <si>
    <t>Threat_Event_Frequency</t>
  </si>
  <si>
    <t>Loss_Event_Frequency</t>
  </si>
  <si>
    <t>Secondary_Loss_Event_Frequency</t>
  </si>
  <si>
    <t>Secondary_Loss_Magnitude</t>
  </si>
  <si>
    <t>Primary_Loss_</t>
  </si>
  <si>
    <t>Secondary_Loss_</t>
  </si>
  <si>
    <t>Loss_Magnitude_</t>
  </si>
  <si>
    <t>Recovery</t>
  </si>
  <si>
    <t>_3rd_Party</t>
  </si>
  <si>
    <t>Threat__Weakness_</t>
  </si>
  <si>
    <t>Likelihood_of_Compromise</t>
  </si>
  <si>
    <t>Scenario Risk</t>
  </si>
  <si>
    <t>Scenario_Risk</t>
  </si>
  <si>
    <t>Scroll to see all 1,000 probability values</t>
  </si>
  <si>
    <t>Educational Bundle  - Probability Calculator</t>
  </si>
  <si>
    <t>Educational Bundle - Bayesian Inference</t>
  </si>
  <si>
    <t>Educational Bundle - Probability Tree</t>
  </si>
  <si>
    <t>Educational Bundle - Probability Distributions</t>
  </si>
  <si>
    <t>Educational Bundle - Chart Work Area</t>
  </si>
  <si>
    <t xml:space="preserve">Educational Bundle - Vulnerability Analysis </t>
  </si>
  <si>
    <t>Educational Bundle - FAIR™ Analysis</t>
  </si>
  <si>
    <t>Educational Bundle - Attack Scenario</t>
  </si>
  <si>
    <t>=</t>
  </si>
  <si>
    <r>
      <t>P(A</t>
    </r>
    <r>
      <rPr>
        <sz val="11"/>
        <color theme="1"/>
        <rFont val="Aptos Narrow"/>
        <family val="2"/>
      </rPr>
      <t>∩B)</t>
    </r>
  </si>
  <si>
    <r>
      <t>P(~A</t>
    </r>
    <r>
      <rPr>
        <sz val="11"/>
        <color theme="1"/>
        <rFont val="Aptos Narrow"/>
        <family val="2"/>
      </rPr>
      <t>∩B)</t>
    </r>
  </si>
  <si>
    <r>
      <t>P(~A</t>
    </r>
    <r>
      <rPr>
        <sz val="11"/>
        <color theme="1"/>
        <rFont val="Aptos Narrow"/>
        <family val="2"/>
      </rPr>
      <t>∩~B)</t>
    </r>
  </si>
  <si>
    <r>
      <t>P(A</t>
    </r>
    <r>
      <rPr>
        <sz val="11"/>
        <color theme="1"/>
        <rFont val="Aptos Narrow"/>
        <family val="2"/>
      </rPr>
      <t>∩~B)</t>
    </r>
  </si>
  <si>
    <r>
      <t>P(B)=</t>
    </r>
    <r>
      <rPr>
        <b/>
        <sz val="11"/>
        <color theme="1"/>
        <rFont val="Calibri"/>
        <family val="2"/>
        <scheme val="minor"/>
      </rPr>
      <t>(</t>
    </r>
    <r>
      <rPr>
        <sz val="11"/>
        <color theme="1"/>
        <rFont val="Calibri"/>
        <family val="2"/>
        <scheme val="minor"/>
      </rPr>
      <t>P(B|A)*P(A)</t>
    </r>
    <r>
      <rPr>
        <b/>
        <sz val="11"/>
        <color theme="1"/>
        <rFont val="Calibri"/>
        <family val="2"/>
        <scheme val="minor"/>
      </rPr>
      <t>)</t>
    </r>
    <r>
      <rPr>
        <sz val="11"/>
        <color theme="1"/>
        <rFont val="Calibri"/>
        <family val="2"/>
        <scheme val="minor"/>
      </rPr>
      <t>+</t>
    </r>
    <r>
      <rPr>
        <b/>
        <sz val="11"/>
        <color theme="1"/>
        <rFont val="Calibri"/>
        <family val="2"/>
        <scheme val="minor"/>
      </rPr>
      <t>(</t>
    </r>
    <r>
      <rPr>
        <sz val="11"/>
        <color theme="1"/>
        <rFont val="Calibri"/>
        <family val="2"/>
        <scheme val="minor"/>
      </rPr>
      <t>P(B|~A)*P(~A)</t>
    </r>
    <r>
      <rPr>
        <b/>
        <sz val="11"/>
        <color theme="1"/>
        <rFont val="Calibri"/>
        <family val="2"/>
        <scheme val="minor"/>
      </rPr>
      <t>)</t>
    </r>
  </si>
  <si>
    <t>Conditional Joint Probabilities</t>
  </si>
  <si>
    <t>Scroll to view all probabilities generated in this simulation</t>
  </si>
  <si>
    <t>Overall probability</t>
  </si>
  <si>
    <t xml:space="preserve"> =</t>
  </si>
  <si>
    <t>P(A)=P(A∩B)+P(A∩~B))</t>
  </si>
  <si>
    <t>P(~A)= P(~A∩B)+P(~A∩~B)</t>
  </si>
  <si>
    <t>P(A|B)=(P(B|A)*P(A))/P(B)</t>
  </si>
  <si>
    <t>P(A|B)=(P(B|A)*P(A))/((P(B|A)*P(A))+(P(B|~A)*(P~A))</t>
  </si>
  <si>
    <t xml:space="preserve">Marginal probabilities are "in the margins" bottom row and far right column: P(A), P(~A), P(B), P(~B).  The joint probabilities in the center are components of the marginal probabilities. </t>
  </si>
  <si>
    <t>Ո means joint probability</t>
  </si>
  <si>
    <t>(Prior x Likelihood) / Data = Posterior</t>
  </si>
  <si>
    <t>Iterate until posterior approaches 1.0</t>
  </si>
  <si>
    <t>&lt;&lt;--Baye's Formula</t>
  </si>
  <si>
    <t>An increase in posterior indicates data P(B) supports belief P(A).</t>
  </si>
  <si>
    <t xml:space="preserve">&lt;-Data </t>
  </si>
  <si>
    <t xml:space="preserve">Model may be used with </t>
  </si>
  <si>
    <t>independent or dependent probabilities.</t>
  </si>
  <si>
    <t>Dependent probabilities can be</t>
  </si>
  <si>
    <t>generated using the probability tree model.</t>
  </si>
  <si>
    <t>SC Attack</t>
  </si>
  <si>
    <t>DataBreach</t>
  </si>
  <si>
    <t>NoDataBreach</t>
  </si>
  <si>
    <t>No SC Attack</t>
  </si>
  <si>
    <t>NOTE:  Bayes' box values may be linked</t>
  </si>
  <si>
    <t>to probability tree fields using cell reference.</t>
  </si>
  <si>
    <t>A high likelihood means the observed data is consistent with hypothesis.</t>
  </si>
  <si>
    <t>A high likelihood means the estimate is a good fit.</t>
  </si>
  <si>
    <t>likelihood</t>
  </si>
  <si>
    <t xml:space="preserve">threat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</si>
</sst>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
    <numFmt numFmtId="165" formatCode="0.000"/>
    <numFmt numFmtId="166" formatCode="0.0000"/>
  </numFmts>
  <fonts count="2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1"/>
      <name val="Calibri"/>
      <family val="2"/>
    </font>
    <font>
      <sz val="8"/>
      <color theme="1"/>
      <name val="Tahoma"/>
      <family val="2"/>
    </font>
    <font>
      <sz val="9"/>
      <color indexed="81"/>
      <name val="Tahoma"/>
      <family val="2"/>
    </font>
    <font>
      <sz val="8"/>
      <name val="Calibri"/>
      <family val="2"/>
      <scheme val="minor"/>
    </font>
    <font>
      <sz val="11"/>
      <name val="Calibri"/>
      <family val="2"/>
      <scheme val="minor"/>
    </font>
    <font>
      <sz val="11"/>
      <color rgb="FF2F75B5"/>
      <name val="Calibri"/>
      <family val="2"/>
      <scheme val="minor"/>
    </font>
    <font>
      <b/>
      <sz val="16"/>
      <color rgb="FF2F75B5"/>
      <name val="Calibri"/>
      <family val="2"/>
      <scheme val="minor"/>
    </font>
    <font>
      <b/>
      <sz val="9"/>
      <color rgb="FF2F75B5"/>
      <name val="Calibri"/>
      <family val="2"/>
      <scheme val="minor"/>
    </font>
    <font>
      <b/>
      <sz val="24"/>
      <color rgb="FF305992"/>
      <name val="Arial"/>
      <family val="2"/>
    </font>
    <font>
      <sz val="12"/>
      <color rgb="FF000000"/>
      <name val="Arial"/>
      <family val="2"/>
    </font>
    <font>
      <b/>
      <sz val="12"/>
      <color rgb="FF000000"/>
      <name val="Arial"/>
      <family val="2"/>
    </font>
    <font>
      <sz val="20.5"/>
      <color rgb="FF2B5482"/>
      <name val="Arial"/>
      <family val="2"/>
    </font>
    <font>
      <sz val="11"/>
      <color theme="1"/>
      <name val="Aptos Narrow"/>
      <family val="2"/>
    </font>
    <font>
      <i/>
      <sz val="11"/>
      <color theme="1"/>
      <name val="Calibri"/>
      <family val="2"/>
      <scheme val="minor"/>
    </font>
    <font>
      <b/>
      <sz val="11"/>
      <name val="Calibri"/>
      <family val="2"/>
      <scheme val="minor"/>
    </font>
    <font>
      <sz val="11"/>
      <color rgb="FFFF0000"/>
      <name val="Calibri"/>
      <family val="2"/>
      <scheme val="minor"/>
    </font>
    <font>
      <b/>
      <sz val="11"/>
      <color rgb="FFFF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rgb="FFFF0000"/>
        <bgColor indexed="64"/>
      </patternFill>
    </fill>
    <fill>
      <patternFill patternType="solid">
        <fgColor rgb="FFFFFFCC"/>
        <bgColor indexed="64"/>
      </patternFill>
    </fill>
    <fill>
      <patternFill patternType="solid">
        <fgColor theme="1"/>
        <bgColor indexed="64"/>
      </patternFill>
    </fill>
    <fill>
      <patternFill patternType="solid">
        <fgColor theme="4"/>
        <bgColor theme="4"/>
      </patternFill>
    </fill>
    <fill>
      <patternFill patternType="solid">
        <fgColor theme="0"/>
        <bgColor indexed="64"/>
      </patternFill>
    </fill>
    <fill>
      <patternFill patternType="solid">
        <fgColor theme="0" tint="-4.9989318521683403E-2"/>
        <bgColor indexed="64"/>
      </patternFill>
    </fill>
    <fill>
      <patternFill patternType="solid">
        <fgColor rgb="FF4472C4"/>
        <bgColor theme="4"/>
      </patternFill>
    </fill>
    <fill>
      <patternFill patternType="solid">
        <fgColor rgb="FFC5D9F1"/>
        <bgColor indexed="64"/>
      </patternFill>
    </fill>
    <fill>
      <patternFill patternType="solid">
        <fgColor rgb="FF00B0F0"/>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808080"/>
      </right>
      <top style="thin">
        <color rgb="FF80808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top/>
      <bottom style="thin">
        <color rgb="FF000000"/>
      </bottom>
      <diagonal/>
    </border>
    <border>
      <left style="thin">
        <color rgb="FF808080"/>
      </left>
      <right style="thin">
        <color rgb="FF808080"/>
      </right>
      <top/>
      <bottom style="thin">
        <color rgb="FF808080"/>
      </bottom>
      <diagonal/>
    </border>
    <border>
      <left style="thin">
        <color rgb="FF808080"/>
      </left>
      <right/>
      <top style="thin">
        <color rgb="FF808080"/>
      </top>
      <bottom style="thin">
        <color rgb="FF808080"/>
      </bottom>
      <diagonal/>
    </border>
  </borders>
  <cellStyleXfs count="1">
    <xf numFmtId="0" fontId="0" fillId="0" borderId="0"/>
  </cellStyleXfs>
  <cellXfs count="167">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0" borderId="2"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0" fillId="0" borderId="0" xfId="0" applyAlignment="1">
      <alignment horizontal="right"/>
    </xf>
    <xf numFmtId="0" fontId="5" fillId="0" borderId="0" xfId="0" applyFont="1"/>
    <xf numFmtId="0" fontId="0" fillId="0" borderId="7" xfId="0" applyBorder="1"/>
    <xf numFmtId="0" fontId="1" fillId="10" borderId="9" xfId="0" applyFont="1" applyFill="1" applyBorder="1" applyAlignment="1">
      <alignment horizontal="center" wrapText="1"/>
    </xf>
    <xf numFmtId="0" fontId="0" fillId="0" borderId="10" xfId="0" applyBorder="1" applyAlignment="1">
      <alignment horizontal="center"/>
    </xf>
    <xf numFmtId="0" fontId="0" fillId="0" borderId="10" xfId="0" applyBorder="1"/>
    <xf numFmtId="0" fontId="0" fillId="0" borderId="0" xfId="0" applyAlignment="1">
      <alignment wrapText="1"/>
    </xf>
    <xf numFmtId="0" fontId="0" fillId="9" borderId="10" xfId="0" applyFill="1" applyBorder="1" applyAlignment="1">
      <alignment horizontal="center" wrapText="1"/>
    </xf>
    <xf numFmtId="0" fontId="0" fillId="9" borderId="10" xfId="0" applyFill="1" applyBorder="1" applyAlignment="1">
      <alignment horizontal="center"/>
    </xf>
    <xf numFmtId="0" fontId="0" fillId="0" borderId="0" xfId="0" applyAlignment="1">
      <alignment horizontal="left"/>
    </xf>
    <xf numFmtId="0" fontId="0" fillId="0" borderId="7" xfId="0" applyBorder="1" applyAlignment="1">
      <alignment horizontal="left"/>
    </xf>
    <xf numFmtId="0" fontId="0" fillId="0" borderId="0" xfId="0" applyAlignment="1">
      <alignment vertical="center"/>
    </xf>
    <xf numFmtId="0" fontId="0" fillId="0" borderId="0" xfId="0" applyAlignment="1">
      <alignment horizontal="right" vertical="center"/>
    </xf>
    <xf numFmtId="164" fontId="0" fillId="11" borderId="10" xfId="0" applyNumberFormat="1" applyFill="1" applyBorder="1"/>
    <xf numFmtId="0" fontId="0" fillId="12" borderId="0" xfId="0" applyFill="1" applyAlignment="1">
      <alignment horizontal="center" vertical="center"/>
    </xf>
    <xf numFmtId="0" fontId="1" fillId="13" borderId="9" xfId="0" applyFont="1" applyFill="1" applyBorder="1" applyAlignment="1">
      <alignment horizontal="center" wrapText="1"/>
    </xf>
    <xf numFmtId="0" fontId="1" fillId="10" borderId="9" xfId="0" applyFont="1" applyFill="1" applyBorder="1" applyAlignment="1">
      <alignment horizontal="center" textRotation="90" wrapText="1"/>
    </xf>
    <xf numFmtId="0" fontId="2" fillId="0" borderId="0" xfId="0" applyFont="1"/>
    <xf numFmtId="0" fontId="8" fillId="0" borderId="10" xfId="0" applyFont="1" applyBorder="1" applyAlignment="1">
      <alignment horizontal="center"/>
    </xf>
    <xf numFmtId="0" fontId="0" fillId="12" borderId="0" xfId="0" applyFill="1"/>
    <xf numFmtId="0" fontId="0" fillId="12" borderId="0" xfId="0" applyFill="1" applyAlignment="1">
      <alignment horizontal="center"/>
    </xf>
    <xf numFmtId="0" fontId="0" fillId="12" borderId="14" xfId="0" applyFill="1" applyBorder="1" applyAlignment="1">
      <alignment horizontal="center"/>
    </xf>
    <xf numFmtId="0" fontId="0" fillId="12" borderId="15" xfId="0" applyFill="1" applyBorder="1" applyAlignment="1">
      <alignment horizontal="center"/>
    </xf>
    <xf numFmtId="0" fontId="0" fillId="0" borderId="0" xfId="0" applyAlignment="1">
      <alignment horizontal="left" vertical="center"/>
    </xf>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0" xfId="0" applyBorder="1" applyAlignment="1">
      <alignment horizontal="left" indent="3"/>
    </xf>
    <xf numFmtId="0" fontId="0" fillId="0" borderId="22" xfId="0" applyBorder="1"/>
    <xf numFmtId="0" fontId="0" fillId="0" borderId="23" xfId="0" applyBorder="1"/>
    <xf numFmtId="0" fontId="0" fillId="0" borderId="23" xfId="0" applyBorder="1" applyAlignment="1">
      <alignment horizontal="center"/>
    </xf>
    <xf numFmtId="0" fontId="0" fillId="0" borderId="24" xfId="0" applyBorder="1"/>
    <xf numFmtId="0" fontId="0" fillId="0" borderId="1"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25" xfId="0" applyBorder="1"/>
    <xf numFmtId="0" fontId="0" fillId="0" borderId="26" xfId="0" applyBorder="1"/>
    <xf numFmtId="0" fontId="0" fillId="2" borderId="27" xfId="0" applyFill="1" applyBorder="1"/>
    <xf numFmtId="0" fontId="0" fillId="2" borderId="29" xfId="0" applyFill="1" applyBorder="1"/>
    <xf numFmtId="0" fontId="0" fillId="14" borderId="28" xfId="0" applyFill="1" applyBorder="1"/>
    <xf numFmtId="0" fontId="0" fillId="14" borderId="30" xfId="0" applyFill="1" applyBorder="1"/>
    <xf numFmtId="0" fontId="0" fillId="0" borderId="9" xfId="0" applyBorder="1" applyAlignment="1">
      <alignment horizontal="center"/>
    </xf>
    <xf numFmtId="0" fontId="0" fillId="0" borderId="10" xfId="0" applyBorder="1" applyAlignment="1">
      <alignment horizontal="left"/>
    </xf>
    <xf numFmtId="0" fontId="3" fillId="0" borderId="0" xfId="0" applyFont="1" applyAlignment="1">
      <alignment horizontal="center"/>
    </xf>
    <xf numFmtId="0" fontId="2" fillId="0" borderId="31" xfId="0" applyFont="1" applyBorder="1" applyAlignment="1">
      <alignment horizontal="center" vertical="top"/>
    </xf>
    <xf numFmtId="0" fontId="2" fillId="0" borderId="32" xfId="0" applyFont="1" applyBorder="1" applyAlignment="1">
      <alignment horizontal="center" vertical="top"/>
    </xf>
    <xf numFmtId="0" fontId="0" fillId="0" borderId="35" xfId="0" applyBorder="1" applyAlignment="1">
      <alignment horizontal="center"/>
    </xf>
    <xf numFmtId="0" fontId="0" fillId="0" borderId="37" xfId="0" applyBorder="1"/>
    <xf numFmtId="0" fontId="0" fillId="14" borderId="0" xfId="0" applyFill="1"/>
    <xf numFmtId="0" fontId="0" fillId="14" borderId="38" xfId="0" applyFill="1" applyBorder="1"/>
    <xf numFmtId="0" fontId="3" fillId="0" borderId="0" xfId="0" applyFont="1"/>
    <xf numFmtId="164" fontId="2" fillId="0" borderId="34" xfId="0" applyNumberFormat="1" applyFont="1" applyBorder="1" applyAlignment="1">
      <alignment horizontal="right" vertical="top"/>
    </xf>
    <xf numFmtId="2" fontId="2" fillId="0" borderId="31" xfId="0" applyNumberFormat="1" applyFont="1" applyBorder="1" applyAlignment="1">
      <alignment horizontal="center" vertical="top"/>
    </xf>
    <xf numFmtId="2" fontId="2" fillId="0" borderId="33" xfId="0" applyNumberFormat="1" applyFont="1" applyBorder="1" applyAlignment="1">
      <alignment horizontal="right" vertical="top"/>
    </xf>
    <xf numFmtId="164" fontId="2" fillId="0" borderId="33" xfId="0" applyNumberFormat="1" applyFont="1" applyBorder="1" applyAlignment="1">
      <alignment horizontal="right" vertical="top"/>
    </xf>
    <xf numFmtId="0" fontId="9" fillId="11" borderId="0" xfId="0" applyFont="1" applyFill="1" applyAlignment="1">
      <alignment horizontal="center"/>
    </xf>
    <xf numFmtId="0" fontId="10" fillId="11" borderId="0" xfId="0" applyFont="1" applyFill="1" applyAlignment="1">
      <alignment horizontal="center"/>
    </xf>
    <xf numFmtId="0" fontId="10" fillId="11" borderId="0" xfId="0" applyFont="1" applyFill="1" applyAlignment="1">
      <alignment horizontal="left" vertical="top"/>
    </xf>
    <xf numFmtId="0" fontId="11" fillId="11" borderId="0" xfId="0" applyFont="1" applyFill="1"/>
    <xf numFmtId="0" fontId="10" fillId="11" borderId="0" xfId="0" applyFont="1" applyFill="1" applyAlignment="1">
      <alignment horizontal="left" vertical="center"/>
    </xf>
    <xf numFmtId="0" fontId="0" fillId="8" borderId="10" xfId="0" applyFill="1" applyBorder="1" applyAlignment="1" applyProtection="1">
      <alignment horizontal="center"/>
      <protection locked="0"/>
    </xf>
    <xf numFmtId="0" fontId="0" fillId="8" borderId="10" xfId="0" applyFill="1" applyBorder="1" applyProtection="1">
      <protection locked="0"/>
    </xf>
    <xf numFmtId="0" fontId="0" fillId="12" borderId="0" xfId="0" applyFill="1" applyAlignment="1" applyProtection="1">
      <alignment horizontal="center" vertical="center"/>
      <protection locked="0"/>
    </xf>
    <xf numFmtId="9" fontId="0" fillId="8" borderId="10" xfId="0" applyNumberFormat="1" applyFill="1" applyBorder="1" applyAlignment="1" applyProtection="1">
      <alignment horizontal="center"/>
      <protection locked="0"/>
    </xf>
    <xf numFmtId="164" fontId="0" fillId="8" borderId="10" xfId="0" applyNumberFormat="1" applyFill="1" applyBorder="1" applyAlignment="1" applyProtection="1">
      <alignment horizontal="center"/>
      <protection locked="0"/>
    </xf>
    <xf numFmtId="9" fontId="0" fillId="8" borderId="10" xfId="0" applyNumberFormat="1" applyFill="1" applyBorder="1" applyProtection="1">
      <protection locked="0"/>
    </xf>
    <xf numFmtId="164" fontId="0" fillId="8" borderId="10" xfId="0" applyNumberFormat="1" applyFill="1" applyBorder="1" applyProtection="1">
      <protection locked="0"/>
    </xf>
    <xf numFmtId="3" fontId="0" fillId="8" borderId="10" xfId="0" applyNumberFormat="1" applyFill="1" applyBorder="1" applyProtection="1">
      <protection locked="0"/>
    </xf>
    <xf numFmtId="0" fontId="0" fillId="8" borderId="10" xfId="0" applyFill="1" applyBorder="1" applyAlignment="1" applyProtection="1">
      <alignment horizontal="center" textRotation="45" wrapText="1"/>
      <protection locked="0"/>
    </xf>
    <xf numFmtId="0" fontId="0" fillId="8" borderId="9" xfId="0" applyFill="1" applyBorder="1" applyAlignment="1" applyProtection="1">
      <alignment horizontal="center"/>
      <protection locked="0"/>
    </xf>
    <xf numFmtId="1" fontId="0" fillId="8" borderId="10" xfId="0" applyNumberFormat="1" applyFill="1" applyBorder="1" applyAlignment="1" applyProtection="1">
      <alignment horizontal="center"/>
      <protection locked="0"/>
    </xf>
    <xf numFmtId="0" fontId="0" fillId="11" borderId="10" xfId="0" applyFill="1" applyBorder="1" applyAlignment="1" applyProtection="1">
      <alignment horizontal="center"/>
      <protection locked="0"/>
    </xf>
    <xf numFmtId="0" fontId="12" fillId="0" borderId="0" xfId="0" applyFont="1" applyAlignment="1">
      <alignment vertical="center"/>
    </xf>
    <xf numFmtId="0" fontId="13" fillId="0" borderId="0" xfId="0" applyFont="1" applyAlignment="1">
      <alignment vertical="center"/>
    </xf>
    <xf numFmtId="0" fontId="15" fillId="0" borderId="0" xfId="0" applyFont="1" applyAlignment="1">
      <alignment vertical="center"/>
    </xf>
    <xf numFmtId="0" fontId="0" fillId="0" borderId="0" xfId="0" applyAlignment="1">
      <alignment horizontal="left" vertical="center" indent="1"/>
    </xf>
    <xf numFmtId="0" fontId="13" fillId="0" borderId="0" xfId="0" applyFont="1" applyAlignment="1">
      <alignment horizontal="left" vertical="center" indent="1"/>
    </xf>
    <xf numFmtId="0" fontId="14" fillId="0" borderId="0" xfId="0" applyFont="1" applyAlignment="1">
      <alignment vertical="center"/>
    </xf>
    <xf numFmtId="2" fontId="0" fillId="12" borderId="0" xfId="0" applyNumberFormat="1" applyFill="1" applyAlignment="1">
      <alignment horizontal="center"/>
    </xf>
    <xf numFmtId="165" fontId="0" fillId="0" borderId="0" xfId="0" applyNumberFormat="1" applyAlignment="1">
      <alignment horizontal="center"/>
    </xf>
    <xf numFmtId="2" fontId="0" fillId="12" borderId="16" xfId="0" applyNumberFormat="1" applyFill="1" applyBorder="1" applyAlignment="1">
      <alignment horizontal="center"/>
    </xf>
    <xf numFmtId="166" fontId="0" fillId="12" borderId="0" xfId="0" applyNumberFormat="1" applyFill="1" applyAlignment="1">
      <alignment horizontal="center"/>
    </xf>
    <xf numFmtId="2" fontId="0" fillId="12" borderId="0" xfId="0" applyNumberFormat="1" applyFill="1"/>
    <xf numFmtId="0" fontId="0" fillId="12" borderId="0" xfId="0" applyFill="1" applyAlignment="1">
      <alignment horizontal="right"/>
    </xf>
    <xf numFmtId="0" fontId="0" fillId="11" borderId="13" xfId="0" applyFill="1" applyBorder="1" applyAlignment="1">
      <alignment horizontal="center" vertical="center"/>
    </xf>
    <xf numFmtId="0" fontId="0" fillId="8" borderId="10" xfId="0" applyFill="1" applyBorder="1" applyAlignment="1" applyProtection="1">
      <alignment horizontal="center" vertical="center"/>
      <protection locked="0"/>
    </xf>
    <xf numFmtId="2" fontId="0" fillId="0" borderId="10" xfId="0" applyNumberFormat="1" applyBorder="1"/>
    <xf numFmtId="2" fontId="0" fillId="0" borderId="0" xfId="0" applyNumberFormat="1" applyAlignment="1">
      <alignment horizontal="center" vertical="center"/>
    </xf>
    <xf numFmtId="2" fontId="0" fillId="0" borderId="0" xfId="0" applyNumberFormat="1"/>
    <xf numFmtId="164" fontId="2" fillId="0" borderId="40" xfId="0" applyNumberFormat="1" applyFont="1" applyBorder="1" applyAlignment="1">
      <alignment horizontal="right" vertical="top"/>
    </xf>
    <xf numFmtId="164" fontId="2" fillId="0" borderId="12" xfId="0" applyNumberFormat="1" applyFont="1" applyBorder="1" applyAlignment="1">
      <alignment horizontal="right" vertical="top"/>
    </xf>
    <xf numFmtId="164" fontId="0" fillId="0" borderId="10" xfId="0" applyNumberFormat="1" applyBorder="1"/>
    <xf numFmtId="0" fontId="0" fillId="8" borderId="0" xfId="0" applyFill="1" applyAlignment="1" applyProtection="1">
      <alignment horizontal="center"/>
      <protection locked="0"/>
    </xf>
    <xf numFmtId="2" fontId="2" fillId="0" borderId="39" xfId="0" applyNumberFormat="1" applyFont="1" applyBorder="1" applyAlignment="1">
      <alignment horizontal="right" vertical="top"/>
    </xf>
    <xf numFmtId="0" fontId="17" fillId="12" borderId="0" xfId="0" applyFont="1" applyFill="1"/>
    <xf numFmtId="166" fontId="0" fillId="12" borderId="15" xfId="0" applyNumberFormat="1" applyFill="1" applyBorder="1" applyAlignment="1">
      <alignment horizontal="center"/>
    </xf>
    <xf numFmtId="166" fontId="0" fillId="12" borderId="0" xfId="0" applyNumberFormat="1" applyFill="1"/>
    <xf numFmtId="166" fontId="0" fillId="8" borderId="10" xfId="0" applyNumberFormat="1" applyFill="1" applyBorder="1" applyProtection="1">
      <protection locked="0"/>
    </xf>
    <xf numFmtId="166" fontId="8" fillId="8" borderId="10" xfId="0" applyNumberFormat="1" applyFont="1" applyFill="1" applyBorder="1" applyProtection="1">
      <protection locked="0"/>
    </xf>
    <xf numFmtId="166" fontId="0" fillId="0" borderId="10" xfId="0" applyNumberFormat="1" applyBorder="1"/>
    <xf numFmtId="0" fontId="2" fillId="0" borderId="0" xfId="0" applyFont="1" applyAlignment="1">
      <alignment horizontal="right"/>
    </xf>
    <xf numFmtId="166" fontId="2" fillId="0" borderId="10" xfId="0" applyNumberFormat="1" applyFont="1" applyBorder="1"/>
    <xf numFmtId="0" fontId="2" fillId="0" borderId="10" xfId="0" applyFont="1" applyBorder="1" applyAlignment="1">
      <alignment horizontal="center"/>
    </xf>
    <xf numFmtId="0" fontId="8" fillId="0" borderId="0" xfId="0" applyFont="1" applyAlignment="1">
      <alignment horizontal="center"/>
    </xf>
    <xf numFmtId="0" fontId="8" fillId="8" borderId="10" xfId="0" applyFont="1" applyFill="1" applyBorder="1" applyAlignment="1" applyProtection="1">
      <alignment horizontal="center"/>
      <protection locked="0"/>
    </xf>
    <xf numFmtId="2" fontId="18" fillId="0" borderId="31" xfId="0" applyNumberFormat="1" applyFont="1" applyBorder="1" applyAlignment="1">
      <alignment horizontal="center" vertical="top"/>
    </xf>
    <xf numFmtId="9" fontId="8" fillId="8" borderId="10" xfId="0" applyNumberFormat="1" applyFont="1" applyFill="1" applyBorder="1" applyAlignment="1" applyProtection="1">
      <alignment horizontal="center"/>
      <protection locked="0"/>
    </xf>
    <xf numFmtId="164" fontId="8" fillId="8" borderId="10" xfId="0" applyNumberFormat="1" applyFont="1" applyFill="1" applyBorder="1" applyAlignment="1" applyProtection="1">
      <alignment horizontal="center"/>
      <protection locked="0"/>
    </xf>
    <xf numFmtId="0" fontId="18" fillId="0" borderId="32" xfId="0" applyFont="1" applyBorder="1" applyAlignment="1">
      <alignment horizontal="center" vertical="top"/>
    </xf>
    <xf numFmtId="0" fontId="8" fillId="0" borderId="0" xfId="0" applyFont="1"/>
    <xf numFmtId="2" fontId="18" fillId="0" borderId="40" xfId="0" applyNumberFormat="1" applyFont="1" applyBorder="1" applyAlignment="1">
      <alignment horizontal="right" vertical="top"/>
    </xf>
    <xf numFmtId="2" fontId="8" fillId="0" borderId="10" xfId="0" applyNumberFormat="1" applyFont="1" applyBorder="1"/>
    <xf numFmtId="0" fontId="8" fillId="0" borderId="0" xfId="0" applyFont="1" applyAlignment="1">
      <alignment horizontal="right"/>
    </xf>
    <xf numFmtId="0" fontId="8" fillId="0" borderId="0" xfId="0" applyFont="1" applyAlignment="1">
      <alignment horizontal="left"/>
    </xf>
    <xf numFmtId="0" fontId="8" fillId="8" borderId="10" xfId="0" applyFont="1" applyFill="1" applyBorder="1" applyProtection="1">
      <protection locked="0"/>
    </xf>
    <xf numFmtId="0" fontId="8" fillId="11" borderId="10" xfId="0" applyFont="1" applyFill="1" applyBorder="1"/>
    <xf numFmtId="0" fontId="8" fillId="0" borderId="7" xfId="0" applyFont="1" applyBorder="1" applyAlignment="1">
      <alignment horizontal="left"/>
    </xf>
    <xf numFmtId="0" fontId="8" fillId="0" borderId="7" xfId="0" applyFont="1" applyBorder="1"/>
    <xf numFmtId="9" fontId="8" fillId="8" borderId="10" xfId="0" applyNumberFormat="1" applyFont="1" applyFill="1" applyBorder="1" applyProtection="1">
      <protection locked="0"/>
    </xf>
    <xf numFmtId="0" fontId="19" fillId="0" borderId="0" xfId="0" applyFont="1"/>
    <xf numFmtId="2" fontId="20" fillId="0" borderId="40" xfId="0" applyNumberFormat="1" applyFont="1" applyBorder="1" applyAlignment="1">
      <alignment horizontal="right" vertical="top"/>
    </xf>
    <xf numFmtId="2" fontId="19" fillId="0" borderId="10" xfId="0" applyNumberFormat="1" applyFont="1" applyBorder="1"/>
    <xf numFmtId="0" fontId="19" fillId="0" borderId="0" xfId="0" applyFont="1" applyAlignment="1">
      <alignment horizontal="right"/>
    </xf>
    <xf numFmtId="0" fontId="19" fillId="0" borderId="7" xfId="0" applyFont="1" applyBorder="1" applyAlignment="1">
      <alignment horizontal="left"/>
    </xf>
    <xf numFmtId="0" fontId="19" fillId="0" borderId="0" xfId="0" applyFont="1" applyAlignment="1">
      <alignment horizontal="center"/>
    </xf>
    <xf numFmtId="0" fontId="19" fillId="0" borderId="0" xfId="0" applyFont="1" applyAlignment="1">
      <alignment horizontal="left"/>
    </xf>
    <xf numFmtId="9" fontId="19" fillId="0" borderId="0" xfId="0" applyNumberFormat="1" applyFont="1"/>
    <xf numFmtId="9" fontId="0" fillId="11" borderId="10" xfId="0" applyNumberFormat="1" applyFill="1" applyBorder="1"/>
    <xf numFmtId="0" fontId="0" fillId="8" borderId="9" xfId="0"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35" xfId="0" applyFill="1" applyBorder="1" applyAlignment="1" applyProtection="1">
      <alignment horizontal="center" vertical="center"/>
      <protection locked="0"/>
    </xf>
    <xf numFmtId="0" fontId="0" fillId="11" borderId="13" xfId="0" applyFill="1" applyBorder="1" applyAlignment="1">
      <alignment horizontal="center" vertical="center"/>
    </xf>
    <xf numFmtId="0" fontId="0" fillId="11" borderId="36" xfId="0"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0" fontId="18" fillId="15" borderId="10" xfId="0" applyFont="1" applyFill="1" applyBorder="1" applyAlignment="1">
      <alignment horizontal="center"/>
    </xf>
    <xf numFmtId="0" fontId="1" fillId="15" borderId="10" xfId="0" applyFont="1" applyFill="1" applyBorder="1" applyAlignment="1">
      <alignment horizontal="center"/>
    </xf>
    <xf numFmtId="164" fontId="0" fillId="0" borderId="12" xfId="0" applyNumberFormat="1" applyBorder="1" applyAlignment="1">
      <alignment horizontal="center"/>
    </xf>
    <xf numFmtId="164" fontId="0" fillId="0" borderId="36" xfId="0" applyNumberFormat="1" applyBorder="1" applyAlignment="1">
      <alignment horizontal="center"/>
    </xf>
    <xf numFmtId="0" fontId="0" fillId="0" borderId="2" xfId="0" applyBorder="1" applyAlignment="1">
      <alignment horizontal="center"/>
    </xf>
    <xf numFmtId="0" fontId="8" fillId="0" borderId="2" xfId="0" applyFont="1" applyBorder="1" applyAlignment="1">
      <alignment horizontal="center"/>
    </xf>
    <xf numFmtId="0" fontId="19" fillId="0" borderId="2" xfId="0" applyFont="1" applyBorder="1" applyAlignment="1">
      <alignment horizontal="center"/>
    </xf>
    <xf numFmtId="0" fontId="0" fillId="0" borderId="10" xfId="0" applyBorder="1" applyAlignment="1">
      <alignment horizontal="center"/>
    </xf>
    <xf numFmtId="0" fontId="3" fillId="9" borderId="7" xfId="0" applyFont="1" applyFill="1" applyBorder="1" applyAlignment="1">
      <alignment horizontal="center"/>
    </xf>
    <xf numFmtId="0" fontId="0" fillId="8" borderId="7" xfId="0" applyFill="1" applyBorder="1" applyAlignment="1" applyProtection="1">
      <alignment horizontal="center"/>
      <protection locked="0"/>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cellXfs>
  <cellStyles count="1">
    <cellStyle name="Normal" xfId="0" builtinId="0"/>
  </cellStyles>
  <dxfs count="0"/>
  <tableStyles count="0" defaultTableStyle="TableStyleMedium2" defaultPivotStyle="PivotStyleLight16"/>
  <colors>
    <mruColors>
      <color rgb="FFFFFFCC"/>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charts/_rels/chart2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Data'!$B$3</c:f>
              <c:strCache>
                <c:ptCount val="1"/>
                <c:pt idx="0">
                  <c:v>threat  Avg 0.201</c:v>
                </c:pt>
              </c:strCache>
            </c:strRef>
          </c:tx>
          <c:invertIfNegative val="0"/>
          <c:cat>
            <c:strRef>
              <c:f>[0]!PM_Triangular1_axis_lbls</c:f>
              <c:strCache>
                <c:ptCount val="10"/>
                <c:pt idx="0">
                  <c:v>0.105          </c:v>
                </c:pt>
                <c:pt idx="1">
                  <c:v>0.124          </c:v>
                </c:pt>
                <c:pt idx="2">
                  <c:v>0.143          </c:v>
                </c:pt>
                <c:pt idx="3">
                  <c:v>0.162          </c:v>
                </c:pt>
                <c:pt idx="4">
                  <c:v>0.181          </c:v>
                </c:pt>
                <c:pt idx="5">
                  <c:v>0.2          </c:v>
                </c:pt>
                <c:pt idx="6">
                  <c:v>0.219          </c:v>
                </c:pt>
                <c:pt idx="7">
                  <c:v>0.238          </c:v>
                </c:pt>
                <c:pt idx="8">
                  <c:v>0.257          </c:v>
                </c:pt>
                <c:pt idx="9">
                  <c:v>0.276          </c:v>
                </c:pt>
              </c:strCache>
            </c:strRef>
          </c:cat>
          <c:val>
            <c:numRef>
              <c:f>[0]!PM_Triangular1_hist_data</c:f>
              <c:numCache>
                <c:formatCode>General</c:formatCode>
                <c:ptCount val="10"/>
                <c:pt idx="0">
                  <c:v>2.5999999999999999E-2</c:v>
                </c:pt>
                <c:pt idx="1">
                  <c:v>6.2E-2</c:v>
                </c:pt>
                <c:pt idx="2">
                  <c:v>0.11</c:v>
                </c:pt>
                <c:pt idx="3">
                  <c:v>0.128</c:v>
                </c:pt>
                <c:pt idx="4">
                  <c:v>0.152</c:v>
                </c:pt>
                <c:pt idx="5">
                  <c:v>0.182</c:v>
                </c:pt>
                <c:pt idx="6">
                  <c:v>0.15</c:v>
                </c:pt>
                <c:pt idx="7">
                  <c:v>9.2999999999999999E-2</c:v>
                </c:pt>
                <c:pt idx="8">
                  <c:v>6.9000000000000006E-2</c:v>
                </c:pt>
                <c:pt idx="9">
                  <c:v>2.8000000000000001E-2</c:v>
                </c:pt>
              </c:numCache>
            </c:numRef>
          </c:val>
          <c:extLst>
            <c:ext xmlns:c16="http://schemas.microsoft.com/office/drawing/2014/chart" uri="{C3380CC4-5D6E-409C-BE32-E72D297353CC}">
              <c16:uniqueId val="{00000000-290D-4AB7-8330-2791BA999D28}"/>
            </c:ext>
          </c:extLst>
        </c:ser>
        <c:dLbls>
          <c:showLegendKey val="0"/>
          <c:showVal val="0"/>
          <c:showCatName val="0"/>
          <c:showSerName val="0"/>
          <c:showPercent val="0"/>
          <c:showBubbleSize val="0"/>
        </c:dLbls>
        <c:gapWidth val="15"/>
        <c:axId val="223360879"/>
        <c:axId val="223359919"/>
      </c:barChart>
      <c:catAx>
        <c:axId val="223360879"/>
        <c:scaling>
          <c:orientation val="minMax"/>
        </c:scaling>
        <c:delete val="0"/>
        <c:axPos val="b"/>
        <c:title>
          <c:tx>
            <c:strRef>
              <c:f>'SIPmath Chart Data'!$B$13</c:f>
              <c:strCache>
                <c:ptCount val="1"/>
              </c:strCache>
            </c:strRef>
          </c:tx>
          <c:overlay val="0"/>
        </c:title>
        <c:numFmt formatCode="General" sourceLinked="1"/>
        <c:majorTickMark val="out"/>
        <c:minorTickMark val="none"/>
        <c:tickLblPos val="nextTo"/>
        <c:crossAx val="223359919"/>
        <c:crosses val="autoZero"/>
        <c:auto val="1"/>
        <c:lblAlgn val="ctr"/>
        <c:lblOffset val="100"/>
        <c:noMultiLvlLbl val="0"/>
      </c:catAx>
      <c:valAx>
        <c:axId val="223359919"/>
        <c:scaling>
          <c:orientation val="minMax"/>
          <c:min val="0"/>
        </c:scaling>
        <c:delete val="0"/>
        <c:axPos val="l"/>
        <c:majorGridlines/>
        <c:numFmt formatCode="0%" sourceLinked="0"/>
        <c:majorTickMark val="out"/>
        <c:minorTickMark val="none"/>
        <c:tickLblPos val="nextTo"/>
        <c:crossAx val="2233608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Data'!$K$3</c:f>
              <c:strCache>
                <c:ptCount val="1"/>
                <c:pt idx="0">
                  <c:v>Binom2 Avg 799.688</c:v>
                </c:pt>
              </c:strCache>
            </c:strRef>
          </c:tx>
          <c:invertIfNegative val="0"/>
          <c:cat>
            <c:strRef>
              <c:f>[0]!PM_Binom2_axis_lbls</c:f>
              <c:strCache>
                <c:ptCount val="10"/>
                <c:pt idx="0">
                  <c:v>766          </c:v>
                </c:pt>
                <c:pt idx="1">
                  <c:v>773.9          </c:v>
                </c:pt>
                <c:pt idx="2">
                  <c:v>781.8          </c:v>
                </c:pt>
                <c:pt idx="3">
                  <c:v>789.7          </c:v>
                </c:pt>
                <c:pt idx="4">
                  <c:v>797.6          </c:v>
                </c:pt>
                <c:pt idx="5">
                  <c:v>805.5          </c:v>
                </c:pt>
                <c:pt idx="6">
                  <c:v>813.4          </c:v>
                </c:pt>
                <c:pt idx="7">
                  <c:v>821.3          </c:v>
                </c:pt>
                <c:pt idx="8">
                  <c:v>829.2          </c:v>
                </c:pt>
                <c:pt idx="9">
                  <c:v>837.1          </c:v>
                </c:pt>
              </c:strCache>
            </c:strRef>
          </c:cat>
          <c:val>
            <c:numRef>
              <c:f>[0]!PM_Binom2_hist_data</c:f>
              <c:numCache>
                <c:formatCode>General</c:formatCode>
                <c:ptCount val="10"/>
                <c:pt idx="0">
                  <c:v>0.02</c:v>
                </c:pt>
                <c:pt idx="1">
                  <c:v>5.8000000000000003E-2</c:v>
                </c:pt>
                <c:pt idx="2">
                  <c:v>0.127</c:v>
                </c:pt>
                <c:pt idx="3">
                  <c:v>0.21299999999999999</c:v>
                </c:pt>
                <c:pt idx="4">
                  <c:v>0.28000000000000003</c:v>
                </c:pt>
                <c:pt idx="5">
                  <c:v>0.16300000000000001</c:v>
                </c:pt>
                <c:pt idx="6">
                  <c:v>9.9000000000000005E-2</c:v>
                </c:pt>
                <c:pt idx="7">
                  <c:v>2.9000000000000001E-2</c:v>
                </c:pt>
                <c:pt idx="8">
                  <c:v>8.9999999999999993E-3</c:v>
                </c:pt>
                <c:pt idx="9">
                  <c:v>2E-3</c:v>
                </c:pt>
              </c:numCache>
            </c:numRef>
          </c:val>
          <c:extLst>
            <c:ext xmlns:c16="http://schemas.microsoft.com/office/drawing/2014/chart" uri="{C3380CC4-5D6E-409C-BE32-E72D297353CC}">
              <c16:uniqueId val="{00000000-9D15-4C93-9332-0DAAEB233A51}"/>
            </c:ext>
          </c:extLst>
        </c:ser>
        <c:dLbls>
          <c:showLegendKey val="0"/>
          <c:showVal val="0"/>
          <c:showCatName val="0"/>
          <c:showSerName val="0"/>
          <c:showPercent val="0"/>
          <c:showBubbleSize val="0"/>
        </c:dLbls>
        <c:gapWidth val="15"/>
        <c:axId val="318363039"/>
        <c:axId val="318362559"/>
      </c:barChart>
      <c:catAx>
        <c:axId val="318363039"/>
        <c:scaling>
          <c:orientation val="minMax"/>
        </c:scaling>
        <c:delete val="0"/>
        <c:axPos val="b"/>
        <c:title>
          <c:tx>
            <c:strRef>
              <c:f>'SIPmath Chart Data'!$K$13</c:f>
              <c:strCache>
                <c:ptCount val="1"/>
              </c:strCache>
            </c:strRef>
          </c:tx>
          <c:overlay val="0"/>
        </c:title>
        <c:numFmt formatCode="General" sourceLinked="1"/>
        <c:majorTickMark val="out"/>
        <c:minorTickMark val="none"/>
        <c:tickLblPos val="nextTo"/>
        <c:crossAx val="318362559"/>
        <c:crosses val="autoZero"/>
        <c:auto val="1"/>
        <c:lblAlgn val="ctr"/>
        <c:lblOffset val="100"/>
        <c:noMultiLvlLbl val="0"/>
      </c:catAx>
      <c:valAx>
        <c:axId val="318362559"/>
        <c:scaling>
          <c:orientation val="minMax"/>
          <c:min val="0"/>
        </c:scaling>
        <c:delete val="0"/>
        <c:axPos val="l"/>
        <c:majorGridlines/>
        <c:numFmt formatCode="0%" sourceLinked="0"/>
        <c:majorTickMark val="out"/>
        <c:minorTickMark val="none"/>
        <c:tickLblPos val="nextTo"/>
        <c:crossAx val="31836303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Data'!$L$3</c:f>
              <c:strCache>
                <c:ptCount val="1"/>
                <c:pt idx="0">
                  <c:v>threat _likelihood Avg 0.141</c:v>
                </c:pt>
              </c:strCache>
            </c:strRef>
          </c:tx>
          <c:invertIfNegative val="0"/>
          <c:cat>
            <c:strRef>
              <c:f>[0]!PM_Triangular1___Triangular2_axis_lbls</c:f>
              <c:strCache>
                <c:ptCount val="10"/>
                <c:pt idx="0">
                  <c:v>0.067          </c:v>
                </c:pt>
                <c:pt idx="1">
                  <c:v>0.083          </c:v>
                </c:pt>
                <c:pt idx="2">
                  <c:v>0.099          </c:v>
                </c:pt>
                <c:pt idx="3">
                  <c:v>0.115          </c:v>
                </c:pt>
                <c:pt idx="4">
                  <c:v>0.131          </c:v>
                </c:pt>
                <c:pt idx="5">
                  <c:v>0.147          </c:v>
                </c:pt>
                <c:pt idx="6">
                  <c:v>0.163          </c:v>
                </c:pt>
                <c:pt idx="7">
                  <c:v>0.179          </c:v>
                </c:pt>
                <c:pt idx="8">
                  <c:v>0.195          </c:v>
                </c:pt>
                <c:pt idx="9">
                  <c:v>0.211          </c:v>
                </c:pt>
              </c:strCache>
            </c:strRef>
          </c:cat>
          <c:val>
            <c:numRef>
              <c:f>[0]!PM_Triangular1___Triangular2_hist_data</c:f>
              <c:numCache>
                <c:formatCode>General</c:formatCode>
                <c:ptCount val="10"/>
                <c:pt idx="0">
                  <c:v>1.6E-2</c:v>
                </c:pt>
                <c:pt idx="1">
                  <c:v>6.7000000000000004E-2</c:v>
                </c:pt>
                <c:pt idx="2">
                  <c:v>0.129</c:v>
                </c:pt>
                <c:pt idx="3">
                  <c:v>0.16800000000000001</c:v>
                </c:pt>
                <c:pt idx="4">
                  <c:v>0.20799999999999999</c:v>
                </c:pt>
                <c:pt idx="5">
                  <c:v>0.18099999999999999</c:v>
                </c:pt>
                <c:pt idx="6">
                  <c:v>0.121</c:v>
                </c:pt>
                <c:pt idx="7">
                  <c:v>7.8E-2</c:v>
                </c:pt>
                <c:pt idx="8">
                  <c:v>2.5999999999999999E-2</c:v>
                </c:pt>
                <c:pt idx="9">
                  <c:v>6.0000000000000001E-3</c:v>
                </c:pt>
              </c:numCache>
            </c:numRef>
          </c:val>
          <c:extLst>
            <c:ext xmlns:c16="http://schemas.microsoft.com/office/drawing/2014/chart" uri="{C3380CC4-5D6E-409C-BE32-E72D297353CC}">
              <c16:uniqueId val="{00000000-5399-4EC9-9A68-E08275DC52BB}"/>
            </c:ext>
          </c:extLst>
        </c:ser>
        <c:dLbls>
          <c:showLegendKey val="0"/>
          <c:showVal val="0"/>
          <c:showCatName val="0"/>
          <c:showSerName val="0"/>
          <c:showPercent val="0"/>
          <c:showBubbleSize val="0"/>
        </c:dLbls>
        <c:gapWidth val="15"/>
        <c:axId val="112964736"/>
        <c:axId val="112959456"/>
      </c:barChart>
      <c:catAx>
        <c:axId val="112964736"/>
        <c:scaling>
          <c:orientation val="minMax"/>
        </c:scaling>
        <c:delete val="0"/>
        <c:axPos val="b"/>
        <c:title>
          <c:tx>
            <c:strRef>
              <c:f>'SIPmath Chart Data'!$L$13</c:f>
              <c:strCache>
                <c:ptCount val="1"/>
              </c:strCache>
            </c:strRef>
          </c:tx>
          <c:overlay val="0"/>
        </c:title>
        <c:numFmt formatCode="General" sourceLinked="1"/>
        <c:majorTickMark val="out"/>
        <c:minorTickMark val="none"/>
        <c:tickLblPos val="nextTo"/>
        <c:crossAx val="112959456"/>
        <c:crosses val="autoZero"/>
        <c:auto val="1"/>
        <c:lblAlgn val="ctr"/>
        <c:lblOffset val="100"/>
        <c:noMultiLvlLbl val="0"/>
      </c:catAx>
      <c:valAx>
        <c:axId val="112959456"/>
        <c:scaling>
          <c:orientation val="minMax"/>
          <c:min val="0"/>
        </c:scaling>
        <c:delete val="0"/>
        <c:axPos val="l"/>
        <c:majorGridlines/>
        <c:numFmt formatCode="0%" sourceLinked="0"/>
        <c:majorTickMark val="out"/>
        <c:minorTickMark val="none"/>
        <c:tickLblPos val="nextTo"/>
        <c:crossAx val="1129647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Data'!$M$3</c:f>
              <c:strCache>
                <c:ptCount val="1"/>
                <c:pt idx="0">
                  <c:v>threat _Triangular3 Avg 10029.547</c:v>
                </c:pt>
              </c:strCache>
            </c:strRef>
          </c:tx>
          <c:invertIfNegative val="0"/>
          <c:cat>
            <c:strRef>
              <c:f>[0]!PM_Triangular1___Triangular3_axis_lbls</c:f>
              <c:strCache>
                <c:ptCount val="10"/>
                <c:pt idx="0">
                  <c:v>5282.09          </c:v>
                </c:pt>
                <c:pt idx="1">
                  <c:v>6311.578          </c:v>
                </c:pt>
                <c:pt idx="2">
                  <c:v>7341.066          </c:v>
                </c:pt>
                <c:pt idx="3">
                  <c:v>8370.554          </c:v>
                </c:pt>
                <c:pt idx="4">
                  <c:v>9400.042          </c:v>
                </c:pt>
                <c:pt idx="5">
                  <c:v>10429.53          </c:v>
                </c:pt>
                <c:pt idx="6">
                  <c:v>11459.018          </c:v>
                </c:pt>
                <c:pt idx="7">
                  <c:v>12488.506          </c:v>
                </c:pt>
                <c:pt idx="8">
                  <c:v>13517.994          </c:v>
                </c:pt>
                <c:pt idx="9">
                  <c:v>14547.482          </c:v>
                </c:pt>
              </c:strCache>
            </c:strRef>
          </c:cat>
          <c:val>
            <c:numRef>
              <c:f>[0]!PM_Triangular1___Triangular3_hist_data</c:f>
              <c:numCache>
                <c:formatCode>General</c:formatCode>
                <c:ptCount val="10"/>
                <c:pt idx="0">
                  <c:v>3.7999999999999999E-2</c:v>
                </c:pt>
                <c:pt idx="1">
                  <c:v>7.3999999999999996E-2</c:v>
                </c:pt>
                <c:pt idx="2">
                  <c:v>0.11799999999999999</c:v>
                </c:pt>
                <c:pt idx="3">
                  <c:v>0.14799999999999999</c:v>
                </c:pt>
                <c:pt idx="4">
                  <c:v>0.19500000000000001</c:v>
                </c:pt>
                <c:pt idx="5">
                  <c:v>0.185</c:v>
                </c:pt>
                <c:pt idx="6">
                  <c:v>0.112</c:v>
                </c:pt>
                <c:pt idx="7">
                  <c:v>8.1000000000000003E-2</c:v>
                </c:pt>
                <c:pt idx="8">
                  <c:v>4.2000000000000003E-2</c:v>
                </c:pt>
                <c:pt idx="9">
                  <c:v>7.0000000000000001E-3</c:v>
                </c:pt>
              </c:numCache>
            </c:numRef>
          </c:val>
          <c:extLst>
            <c:ext xmlns:c16="http://schemas.microsoft.com/office/drawing/2014/chart" uri="{C3380CC4-5D6E-409C-BE32-E72D297353CC}">
              <c16:uniqueId val="{00000000-D37F-4179-BE3C-D8D10D553FFC}"/>
            </c:ext>
          </c:extLst>
        </c:ser>
        <c:dLbls>
          <c:showLegendKey val="0"/>
          <c:showVal val="0"/>
          <c:showCatName val="0"/>
          <c:showSerName val="0"/>
          <c:showPercent val="0"/>
          <c:showBubbleSize val="0"/>
        </c:dLbls>
        <c:gapWidth val="15"/>
        <c:axId val="228438544"/>
        <c:axId val="2132860944"/>
      </c:barChart>
      <c:catAx>
        <c:axId val="228438544"/>
        <c:scaling>
          <c:orientation val="minMax"/>
        </c:scaling>
        <c:delete val="0"/>
        <c:axPos val="b"/>
        <c:title>
          <c:tx>
            <c:strRef>
              <c:f>'SIPmath Chart Data'!$M$13</c:f>
              <c:strCache>
                <c:ptCount val="1"/>
              </c:strCache>
            </c:strRef>
          </c:tx>
          <c:overlay val="0"/>
        </c:title>
        <c:numFmt formatCode="General" sourceLinked="1"/>
        <c:majorTickMark val="out"/>
        <c:minorTickMark val="none"/>
        <c:tickLblPos val="nextTo"/>
        <c:crossAx val="2132860944"/>
        <c:crosses val="autoZero"/>
        <c:auto val="1"/>
        <c:lblAlgn val="ctr"/>
        <c:lblOffset val="100"/>
        <c:noMultiLvlLbl val="0"/>
      </c:catAx>
      <c:valAx>
        <c:axId val="2132860944"/>
        <c:scaling>
          <c:orientation val="minMax"/>
          <c:min val="0"/>
        </c:scaling>
        <c:delete val="0"/>
        <c:axPos val="l"/>
        <c:majorGridlines/>
        <c:numFmt formatCode="0%" sourceLinked="0"/>
        <c:majorTickMark val="out"/>
        <c:minorTickMark val="none"/>
        <c:tickLblPos val="nextTo"/>
        <c:crossAx val="2284385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Data'!$N$3</c:f>
              <c:strCache>
                <c:ptCount val="1"/>
                <c:pt idx="0">
                  <c:v>likelihood_Triangular3 Avg 34964.156</c:v>
                </c:pt>
              </c:strCache>
            </c:strRef>
          </c:tx>
          <c:invertIfNegative val="0"/>
          <c:cat>
            <c:strRef>
              <c:f>[0]!PM_Triangular2___Triangular3_axis_lbls</c:f>
              <c:strCache>
                <c:ptCount val="10"/>
                <c:pt idx="0">
                  <c:v>28462.569          </c:v>
                </c:pt>
                <c:pt idx="1">
                  <c:v>29814.509          </c:v>
                </c:pt>
                <c:pt idx="2">
                  <c:v>31166.449          </c:v>
                </c:pt>
                <c:pt idx="3">
                  <c:v>32518.389          </c:v>
                </c:pt>
                <c:pt idx="4">
                  <c:v>33870.329          </c:v>
                </c:pt>
                <c:pt idx="5">
                  <c:v>35222.269          </c:v>
                </c:pt>
                <c:pt idx="6">
                  <c:v>36574.209          </c:v>
                </c:pt>
                <c:pt idx="7">
                  <c:v>37926.149          </c:v>
                </c:pt>
                <c:pt idx="8">
                  <c:v>39278.089          </c:v>
                </c:pt>
                <c:pt idx="9">
                  <c:v>40630.029          </c:v>
                </c:pt>
              </c:strCache>
            </c:strRef>
          </c:cat>
          <c:val>
            <c:numRef>
              <c:f>[0]!PM_Triangular2___Triangular3_hist_data</c:f>
              <c:numCache>
                <c:formatCode>General</c:formatCode>
                <c:ptCount val="10"/>
                <c:pt idx="0">
                  <c:v>1.2E-2</c:v>
                </c:pt>
                <c:pt idx="1">
                  <c:v>5.7000000000000002E-2</c:v>
                </c:pt>
                <c:pt idx="2">
                  <c:v>9.6000000000000002E-2</c:v>
                </c:pt>
                <c:pt idx="3">
                  <c:v>0.18</c:v>
                </c:pt>
                <c:pt idx="4">
                  <c:v>0.20499999999999999</c:v>
                </c:pt>
                <c:pt idx="5">
                  <c:v>0.20300000000000001</c:v>
                </c:pt>
                <c:pt idx="6">
                  <c:v>0.114</c:v>
                </c:pt>
                <c:pt idx="7">
                  <c:v>7.4999999999999997E-2</c:v>
                </c:pt>
                <c:pt idx="8">
                  <c:v>4.3999999999999997E-2</c:v>
                </c:pt>
                <c:pt idx="9">
                  <c:v>1.4E-2</c:v>
                </c:pt>
              </c:numCache>
            </c:numRef>
          </c:val>
          <c:extLst>
            <c:ext xmlns:c16="http://schemas.microsoft.com/office/drawing/2014/chart" uri="{C3380CC4-5D6E-409C-BE32-E72D297353CC}">
              <c16:uniqueId val="{00000000-28B4-4EA3-9F2E-752D882117DB}"/>
            </c:ext>
          </c:extLst>
        </c:ser>
        <c:dLbls>
          <c:showLegendKey val="0"/>
          <c:showVal val="0"/>
          <c:showCatName val="0"/>
          <c:showSerName val="0"/>
          <c:showPercent val="0"/>
          <c:showBubbleSize val="0"/>
        </c:dLbls>
        <c:gapWidth val="15"/>
        <c:axId val="1417705088"/>
        <c:axId val="1529316368"/>
      </c:barChart>
      <c:catAx>
        <c:axId val="1417705088"/>
        <c:scaling>
          <c:orientation val="minMax"/>
        </c:scaling>
        <c:delete val="0"/>
        <c:axPos val="b"/>
        <c:title>
          <c:tx>
            <c:strRef>
              <c:f>'SIPmath Chart Data'!$N$13</c:f>
              <c:strCache>
                <c:ptCount val="1"/>
              </c:strCache>
            </c:strRef>
          </c:tx>
          <c:overlay val="0"/>
        </c:title>
        <c:numFmt formatCode="General" sourceLinked="1"/>
        <c:majorTickMark val="out"/>
        <c:minorTickMark val="none"/>
        <c:tickLblPos val="nextTo"/>
        <c:crossAx val="1529316368"/>
        <c:crosses val="autoZero"/>
        <c:auto val="1"/>
        <c:lblAlgn val="ctr"/>
        <c:lblOffset val="100"/>
        <c:noMultiLvlLbl val="0"/>
      </c:catAx>
      <c:valAx>
        <c:axId val="1529316368"/>
        <c:scaling>
          <c:orientation val="minMax"/>
          <c:min val="0"/>
        </c:scaling>
        <c:delete val="0"/>
        <c:axPos val="l"/>
        <c:majorGridlines/>
        <c:numFmt formatCode="0%" sourceLinked="0"/>
        <c:majorTickMark val="out"/>
        <c:minorTickMark val="none"/>
        <c:tickLblPos val="nextTo"/>
        <c:crossAx val="14177050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Data'!$O$3</c:f>
              <c:strCache>
                <c:ptCount val="1"/>
                <c:pt idx="0">
                  <c:v>Pert1_Pert2 Avg 17.508</c:v>
                </c:pt>
              </c:strCache>
            </c:strRef>
          </c:tx>
          <c:invertIfNegative val="0"/>
          <c:cat>
            <c:strRef>
              <c:f>[0]!PM_Pert1___Pert2_axis_lbls</c:f>
              <c:strCache>
                <c:ptCount val="10"/>
                <c:pt idx="0">
                  <c:v>5.373          </c:v>
                </c:pt>
                <c:pt idx="1">
                  <c:v>7.92          </c:v>
                </c:pt>
                <c:pt idx="2">
                  <c:v>10.467          </c:v>
                </c:pt>
                <c:pt idx="3">
                  <c:v>13.014          </c:v>
                </c:pt>
                <c:pt idx="4">
                  <c:v>15.561          </c:v>
                </c:pt>
                <c:pt idx="5">
                  <c:v>18.108          </c:v>
                </c:pt>
                <c:pt idx="6">
                  <c:v>20.655          </c:v>
                </c:pt>
                <c:pt idx="7">
                  <c:v>23.202          </c:v>
                </c:pt>
                <c:pt idx="8">
                  <c:v>25.749          </c:v>
                </c:pt>
                <c:pt idx="9">
                  <c:v>28.296          </c:v>
                </c:pt>
              </c:strCache>
            </c:strRef>
          </c:cat>
          <c:val>
            <c:numRef>
              <c:f>[0]!PM_Pert1___Pert2_hist_data</c:f>
              <c:numCache>
                <c:formatCode>General</c:formatCode>
                <c:ptCount val="10"/>
                <c:pt idx="0">
                  <c:v>2.3E-2</c:v>
                </c:pt>
                <c:pt idx="1">
                  <c:v>4.3999999999999997E-2</c:v>
                </c:pt>
                <c:pt idx="2">
                  <c:v>0.125</c:v>
                </c:pt>
                <c:pt idx="3">
                  <c:v>0.16900000000000001</c:v>
                </c:pt>
                <c:pt idx="4">
                  <c:v>0.19400000000000001</c:v>
                </c:pt>
                <c:pt idx="5">
                  <c:v>0.16900000000000001</c:v>
                </c:pt>
                <c:pt idx="6">
                  <c:v>0.13800000000000001</c:v>
                </c:pt>
                <c:pt idx="7">
                  <c:v>8.8999999999999996E-2</c:v>
                </c:pt>
                <c:pt idx="8">
                  <c:v>4.3999999999999997E-2</c:v>
                </c:pt>
                <c:pt idx="9">
                  <c:v>5.0000000000000001E-3</c:v>
                </c:pt>
              </c:numCache>
            </c:numRef>
          </c:val>
          <c:extLst>
            <c:ext xmlns:c16="http://schemas.microsoft.com/office/drawing/2014/chart" uri="{C3380CC4-5D6E-409C-BE32-E72D297353CC}">
              <c16:uniqueId val="{00000000-EE91-480A-A706-F704CDE3BF42}"/>
            </c:ext>
          </c:extLst>
        </c:ser>
        <c:dLbls>
          <c:showLegendKey val="0"/>
          <c:showVal val="0"/>
          <c:showCatName val="0"/>
          <c:showSerName val="0"/>
          <c:showPercent val="0"/>
          <c:showBubbleSize val="0"/>
        </c:dLbls>
        <c:gapWidth val="15"/>
        <c:axId val="262850048"/>
        <c:axId val="234918368"/>
      </c:barChart>
      <c:catAx>
        <c:axId val="262850048"/>
        <c:scaling>
          <c:orientation val="minMax"/>
        </c:scaling>
        <c:delete val="0"/>
        <c:axPos val="b"/>
        <c:title>
          <c:tx>
            <c:strRef>
              <c:f>'SIPmath Chart Data'!$O$13</c:f>
              <c:strCache>
                <c:ptCount val="1"/>
              </c:strCache>
            </c:strRef>
          </c:tx>
          <c:overlay val="0"/>
        </c:title>
        <c:numFmt formatCode="General" sourceLinked="1"/>
        <c:majorTickMark val="out"/>
        <c:minorTickMark val="none"/>
        <c:tickLblPos val="nextTo"/>
        <c:crossAx val="234918368"/>
        <c:crosses val="autoZero"/>
        <c:auto val="1"/>
        <c:lblAlgn val="ctr"/>
        <c:lblOffset val="100"/>
        <c:noMultiLvlLbl val="0"/>
      </c:catAx>
      <c:valAx>
        <c:axId val="234918368"/>
        <c:scaling>
          <c:orientation val="minMax"/>
          <c:min val="0"/>
        </c:scaling>
        <c:delete val="0"/>
        <c:axPos val="l"/>
        <c:majorGridlines/>
        <c:numFmt formatCode="0%" sourceLinked="0"/>
        <c:majorTickMark val="out"/>
        <c:minorTickMark val="none"/>
        <c:tickLblPos val="nextTo"/>
        <c:crossAx val="262850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Data'!$P$3</c:f>
              <c:strCache>
                <c:ptCount val="1"/>
                <c:pt idx="0">
                  <c:v>Pert1_Pert3 Avg 386419.882</c:v>
                </c:pt>
              </c:strCache>
            </c:strRef>
          </c:tx>
          <c:invertIfNegative val="0"/>
          <c:cat>
            <c:strRef>
              <c:f>[0]!PM_Pert1___Pert3_axis_lbls</c:f>
              <c:strCache>
                <c:ptCount val="10"/>
                <c:pt idx="0">
                  <c:v>37897.085          </c:v>
                </c:pt>
                <c:pt idx="1">
                  <c:v>176968.272          </c:v>
                </c:pt>
                <c:pt idx="2">
                  <c:v>316039.459          </c:v>
                </c:pt>
                <c:pt idx="3">
                  <c:v>455110.646          </c:v>
                </c:pt>
                <c:pt idx="4">
                  <c:v>594181.833          </c:v>
                </c:pt>
                <c:pt idx="5">
                  <c:v>733253.02          </c:v>
                </c:pt>
                <c:pt idx="6">
                  <c:v>872324.207          </c:v>
                </c:pt>
                <c:pt idx="7">
                  <c:v>1011395.394          </c:v>
                </c:pt>
                <c:pt idx="8">
                  <c:v>1150466.581          </c:v>
                </c:pt>
                <c:pt idx="9">
                  <c:v>1289537.768          </c:v>
                </c:pt>
              </c:strCache>
            </c:strRef>
          </c:cat>
          <c:val>
            <c:numRef>
              <c:f>[0]!PM_Pert1___Pert3_hist_data</c:f>
              <c:numCache>
                <c:formatCode>General</c:formatCode>
                <c:ptCount val="10"/>
                <c:pt idx="0">
                  <c:v>0.153</c:v>
                </c:pt>
                <c:pt idx="1">
                  <c:v>0.27600000000000002</c:v>
                </c:pt>
                <c:pt idx="2">
                  <c:v>0.26</c:v>
                </c:pt>
                <c:pt idx="3">
                  <c:v>0.156</c:v>
                </c:pt>
                <c:pt idx="4">
                  <c:v>7.5999999999999998E-2</c:v>
                </c:pt>
                <c:pt idx="5">
                  <c:v>4.9000000000000002E-2</c:v>
                </c:pt>
                <c:pt idx="6">
                  <c:v>1.9E-2</c:v>
                </c:pt>
                <c:pt idx="7">
                  <c:v>7.0000000000000001E-3</c:v>
                </c:pt>
                <c:pt idx="8">
                  <c:v>3.0000000000000001E-3</c:v>
                </c:pt>
                <c:pt idx="9">
                  <c:v>1E-3</c:v>
                </c:pt>
              </c:numCache>
            </c:numRef>
          </c:val>
          <c:extLst>
            <c:ext xmlns:c16="http://schemas.microsoft.com/office/drawing/2014/chart" uri="{C3380CC4-5D6E-409C-BE32-E72D297353CC}">
              <c16:uniqueId val="{00000000-00EA-4DFA-91DA-280183512088}"/>
            </c:ext>
          </c:extLst>
        </c:ser>
        <c:dLbls>
          <c:showLegendKey val="0"/>
          <c:showVal val="0"/>
          <c:showCatName val="0"/>
          <c:showSerName val="0"/>
          <c:showPercent val="0"/>
          <c:showBubbleSize val="0"/>
        </c:dLbls>
        <c:gapWidth val="15"/>
        <c:axId val="234917888"/>
        <c:axId val="121411168"/>
      </c:barChart>
      <c:catAx>
        <c:axId val="234917888"/>
        <c:scaling>
          <c:orientation val="minMax"/>
        </c:scaling>
        <c:delete val="0"/>
        <c:axPos val="b"/>
        <c:title>
          <c:tx>
            <c:strRef>
              <c:f>'SIPmath Chart Data'!$P$13</c:f>
              <c:strCache>
                <c:ptCount val="1"/>
              </c:strCache>
            </c:strRef>
          </c:tx>
          <c:overlay val="0"/>
        </c:title>
        <c:numFmt formatCode="General" sourceLinked="1"/>
        <c:majorTickMark val="out"/>
        <c:minorTickMark val="none"/>
        <c:tickLblPos val="nextTo"/>
        <c:crossAx val="121411168"/>
        <c:crosses val="autoZero"/>
        <c:auto val="1"/>
        <c:lblAlgn val="ctr"/>
        <c:lblOffset val="100"/>
        <c:noMultiLvlLbl val="0"/>
      </c:catAx>
      <c:valAx>
        <c:axId val="121411168"/>
        <c:scaling>
          <c:orientation val="minMax"/>
          <c:min val="0"/>
        </c:scaling>
        <c:delete val="0"/>
        <c:axPos val="l"/>
        <c:majorGridlines/>
        <c:numFmt formatCode="0%" sourceLinked="0"/>
        <c:majorTickMark val="out"/>
        <c:minorTickMark val="none"/>
        <c:tickLblPos val="nextTo"/>
        <c:crossAx val="2349178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Data'!$Q$3</c:f>
              <c:strCache>
                <c:ptCount val="1"/>
                <c:pt idx="0">
                  <c:v>Pert2_Pert3 Avg 16874.508</c:v>
                </c:pt>
              </c:strCache>
            </c:strRef>
          </c:tx>
          <c:invertIfNegative val="0"/>
          <c:cat>
            <c:strRef>
              <c:f>[0]!PM_Pert2___Pert3_axis_lbls</c:f>
              <c:strCache>
                <c:ptCount val="10"/>
                <c:pt idx="0">
                  <c:v>2389.049          </c:v>
                </c:pt>
                <c:pt idx="1">
                  <c:v>6280.844          </c:v>
                </c:pt>
                <c:pt idx="2">
                  <c:v>10172.639          </c:v>
                </c:pt>
                <c:pt idx="3">
                  <c:v>14064.434          </c:v>
                </c:pt>
                <c:pt idx="4">
                  <c:v>17956.229          </c:v>
                </c:pt>
                <c:pt idx="5">
                  <c:v>21848.024          </c:v>
                </c:pt>
                <c:pt idx="6">
                  <c:v>25739.819          </c:v>
                </c:pt>
                <c:pt idx="7">
                  <c:v>29631.614          </c:v>
                </c:pt>
                <c:pt idx="8">
                  <c:v>33523.409          </c:v>
                </c:pt>
                <c:pt idx="9">
                  <c:v>37415.204          </c:v>
                </c:pt>
              </c:strCache>
            </c:strRef>
          </c:cat>
          <c:val>
            <c:numRef>
              <c:f>[0]!PM_Pert2___Pert3_hist_data</c:f>
              <c:numCache>
                <c:formatCode>General</c:formatCode>
                <c:ptCount val="10"/>
                <c:pt idx="0">
                  <c:v>0.06</c:v>
                </c:pt>
                <c:pt idx="1">
                  <c:v>0.153</c:v>
                </c:pt>
                <c:pt idx="2">
                  <c:v>0.19700000000000001</c:v>
                </c:pt>
                <c:pt idx="3">
                  <c:v>0.188</c:v>
                </c:pt>
                <c:pt idx="4">
                  <c:v>0.14299999999999999</c:v>
                </c:pt>
                <c:pt idx="5">
                  <c:v>0.11799999999999999</c:v>
                </c:pt>
                <c:pt idx="6">
                  <c:v>7.1999999999999995E-2</c:v>
                </c:pt>
                <c:pt idx="7">
                  <c:v>4.2999999999999997E-2</c:v>
                </c:pt>
                <c:pt idx="8">
                  <c:v>1.7999999999999999E-2</c:v>
                </c:pt>
                <c:pt idx="9">
                  <c:v>8.0000000000000002E-3</c:v>
                </c:pt>
              </c:numCache>
            </c:numRef>
          </c:val>
          <c:extLst>
            <c:ext xmlns:c16="http://schemas.microsoft.com/office/drawing/2014/chart" uri="{C3380CC4-5D6E-409C-BE32-E72D297353CC}">
              <c16:uniqueId val="{00000000-AD57-492B-9A84-CF6270A6D0CB}"/>
            </c:ext>
          </c:extLst>
        </c:ser>
        <c:dLbls>
          <c:showLegendKey val="0"/>
          <c:showVal val="0"/>
          <c:showCatName val="0"/>
          <c:showSerName val="0"/>
          <c:showPercent val="0"/>
          <c:showBubbleSize val="0"/>
        </c:dLbls>
        <c:gapWidth val="15"/>
        <c:axId val="121410688"/>
        <c:axId val="234915968"/>
      </c:barChart>
      <c:catAx>
        <c:axId val="121410688"/>
        <c:scaling>
          <c:orientation val="minMax"/>
        </c:scaling>
        <c:delete val="0"/>
        <c:axPos val="b"/>
        <c:title>
          <c:tx>
            <c:strRef>
              <c:f>'SIPmath Chart Data'!$Q$13</c:f>
              <c:strCache>
                <c:ptCount val="1"/>
              </c:strCache>
            </c:strRef>
          </c:tx>
          <c:overlay val="0"/>
        </c:title>
        <c:numFmt formatCode="General" sourceLinked="1"/>
        <c:majorTickMark val="out"/>
        <c:minorTickMark val="none"/>
        <c:tickLblPos val="nextTo"/>
        <c:crossAx val="234915968"/>
        <c:crosses val="autoZero"/>
        <c:auto val="1"/>
        <c:lblAlgn val="ctr"/>
        <c:lblOffset val="100"/>
        <c:noMultiLvlLbl val="0"/>
      </c:catAx>
      <c:valAx>
        <c:axId val="234915968"/>
        <c:scaling>
          <c:orientation val="minMax"/>
          <c:min val="0"/>
        </c:scaling>
        <c:delete val="0"/>
        <c:axPos val="l"/>
        <c:majorGridlines/>
        <c:numFmt formatCode="0%" sourceLinked="0"/>
        <c:majorTickMark val="out"/>
        <c:minorTickMark val="none"/>
        <c:tickLblPos val="nextTo"/>
        <c:crossAx val="1214106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Data'!$R$3</c:f>
              <c:strCache>
                <c:ptCount val="1"/>
                <c:pt idx="0">
                  <c:v>ThreatCapacity Avg 0</c:v>
                </c:pt>
              </c:strCache>
            </c:strRef>
          </c:tx>
          <c:invertIfNegative val="0"/>
          <c:cat>
            <c:strRef>
              <c:f>[0]!PM_ThreatCapacity_axis_lbls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[0]!PM_ThreatCapacity_hist_data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9CE-4CA6-8962-6E19A265ED5C}"/>
            </c:ext>
          </c:extLst>
        </c:ser>
        <c:dLbls>
          <c:showLegendKey val="0"/>
          <c:showVal val="0"/>
          <c:showCatName val="0"/>
          <c:showSerName val="0"/>
          <c:showPercent val="0"/>
          <c:showBubbleSize val="0"/>
        </c:dLbls>
        <c:gapWidth val="15"/>
        <c:axId val="1698479183"/>
        <c:axId val="1698478703"/>
      </c:barChart>
      <c:catAx>
        <c:axId val="1698479183"/>
        <c:scaling>
          <c:orientation val="minMax"/>
        </c:scaling>
        <c:delete val="0"/>
        <c:axPos val="b"/>
        <c:title>
          <c:tx>
            <c:strRef>
              <c:f>'SIPmath Chart Data'!$R$13</c:f>
              <c:strCache>
                <c:ptCount val="1"/>
              </c:strCache>
            </c:strRef>
          </c:tx>
          <c:overlay val="0"/>
        </c:title>
        <c:numFmt formatCode="General" sourceLinked="1"/>
        <c:majorTickMark val="out"/>
        <c:minorTickMark val="none"/>
        <c:tickLblPos val="nextTo"/>
        <c:txPr>
          <a:bodyPr rot="-2700000" vert="horz"/>
          <a:lstStyle/>
          <a:p>
            <a:pPr>
              <a:defRPr sz="600"/>
            </a:pPr>
            <a:endParaRPr lang="en-US"/>
          </a:p>
        </c:txPr>
        <c:crossAx val="1698478703"/>
        <c:crosses val="autoZero"/>
        <c:auto val="1"/>
        <c:lblAlgn val="ctr"/>
        <c:lblOffset val="100"/>
        <c:noMultiLvlLbl val="0"/>
      </c:catAx>
      <c:valAx>
        <c:axId val="1698478703"/>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6984791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Data'!$S$3</c:f>
              <c:strCache>
                <c:ptCount val="1"/>
                <c:pt idx="0">
                  <c:v>Resistance_Strength Avg 0</c:v>
                </c:pt>
              </c:strCache>
            </c:strRef>
          </c:tx>
          <c:invertIfNegative val="0"/>
          <c:cat>
            <c:strRef>
              <c:f>[0]!PM_Resistance_Strength_axis_lbls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[0]!PM_Resistance_Strength_hist_data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015-4D4E-B6C9-9ED43F1CA7E3}"/>
            </c:ext>
          </c:extLst>
        </c:ser>
        <c:dLbls>
          <c:showLegendKey val="0"/>
          <c:showVal val="0"/>
          <c:showCatName val="0"/>
          <c:showSerName val="0"/>
          <c:showPercent val="0"/>
          <c:showBubbleSize val="0"/>
        </c:dLbls>
        <c:gapWidth val="15"/>
        <c:axId val="154665103"/>
        <c:axId val="154665583"/>
      </c:barChart>
      <c:catAx>
        <c:axId val="154665103"/>
        <c:scaling>
          <c:orientation val="minMax"/>
        </c:scaling>
        <c:delete val="0"/>
        <c:axPos val="b"/>
        <c:title>
          <c:tx>
            <c:strRef>
              <c:f>'SIPmath Chart Data'!$S$13</c:f>
              <c:strCache>
                <c:ptCount val="1"/>
              </c:strCache>
            </c:strRef>
          </c:tx>
          <c:overlay val="0"/>
        </c:title>
        <c:numFmt formatCode="General" sourceLinked="1"/>
        <c:majorTickMark val="out"/>
        <c:minorTickMark val="none"/>
        <c:tickLblPos val="nextTo"/>
        <c:txPr>
          <a:bodyPr rot="-2700000" vert="horz"/>
          <a:lstStyle/>
          <a:p>
            <a:pPr>
              <a:defRPr sz="600"/>
            </a:pPr>
            <a:endParaRPr lang="en-US"/>
          </a:p>
        </c:txPr>
        <c:crossAx val="154665583"/>
        <c:crosses val="autoZero"/>
        <c:auto val="1"/>
        <c:lblAlgn val="ctr"/>
        <c:lblOffset val="100"/>
        <c:noMultiLvlLbl val="0"/>
      </c:catAx>
      <c:valAx>
        <c:axId val="154665583"/>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546651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Data'!$T$3</c:f>
              <c:strCache>
                <c:ptCount val="1"/>
                <c:pt idx="0">
                  <c:v>Vulnerability Avg 0.418</c:v>
                </c:pt>
              </c:strCache>
            </c:strRef>
          </c:tx>
          <c:invertIfNegative val="0"/>
          <c:cat>
            <c:strRef>
              <c:f>[0]!PM_Vulnerability_axis_lbls</c:f>
              <c:strCache>
                <c:ptCount val="10"/>
                <c:pt idx="0">
                  <c:v>0.22          </c:v>
                </c:pt>
                <c:pt idx="1">
                  <c:v>0.26          </c:v>
                </c:pt>
                <c:pt idx="2">
                  <c:v>0.30          </c:v>
                </c:pt>
                <c:pt idx="3">
                  <c:v>0.35          </c:v>
                </c:pt>
                <c:pt idx="4">
                  <c:v>0.39          </c:v>
                </c:pt>
                <c:pt idx="5">
                  <c:v>0.43          </c:v>
                </c:pt>
                <c:pt idx="6">
                  <c:v>0.47          </c:v>
                </c:pt>
                <c:pt idx="7">
                  <c:v>0.51          </c:v>
                </c:pt>
                <c:pt idx="8">
                  <c:v>0.56          </c:v>
                </c:pt>
                <c:pt idx="9">
                  <c:v>0.60          </c:v>
                </c:pt>
              </c:strCache>
            </c:strRef>
          </c:cat>
          <c:val>
            <c:numRef>
              <c:f>[0]!PM_Vulnerability_hist_data</c:f>
              <c:numCache>
                <c:formatCode>General</c:formatCode>
                <c:ptCount val="10"/>
                <c:pt idx="0">
                  <c:v>2.7E-2</c:v>
                </c:pt>
                <c:pt idx="1">
                  <c:v>6.6000000000000003E-2</c:v>
                </c:pt>
                <c:pt idx="2">
                  <c:v>0.123</c:v>
                </c:pt>
                <c:pt idx="3">
                  <c:v>0.16400000000000001</c:v>
                </c:pt>
                <c:pt idx="4">
                  <c:v>0.19500000000000001</c:v>
                </c:pt>
                <c:pt idx="5">
                  <c:v>0.152</c:v>
                </c:pt>
                <c:pt idx="6">
                  <c:v>0.123</c:v>
                </c:pt>
                <c:pt idx="7">
                  <c:v>8.6999999999999994E-2</c:v>
                </c:pt>
                <c:pt idx="8">
                  <c:v>0.05</c:v>
                </c:pt>
                <c:pt idx="9">
                  <c:v>1.2999999999999999E-2</c:v>
                </c:pt>
              </c:numCache>
            </c:numRef>
          </c:val>
          <c:extLst>
            <c:ext xmlns:c16="http://schemas.microsoft.com/office/drawing/2014/chart" uri="{C3380CC4-5D6E-409C-BE32-E72D297353CC}">
              <c16:uniqueId val="{00000000-AFE1-42ED-82FA-84864E1EC7D4}"/>
            </c:ext>
          </c:extLst>
        </c:ser>
        <c:dLbls>
          <c:showLegendKey val="0"/>
          <c:showVal val="0"/>
          <c:showCatName val="0"/>
          <c:showSerName val="0"/>
          <c:showPercent val="0"/>
          <c:showBubbleSize val="0"/>
        </c:dLbls>
        <c:gapWidth val="15"/>
        <c:axId val="158036111"/>
        <c:axId val="158038031"/>
      </c:barChart>
      <c:catAx>
        <c:axId val="158036111"/>
        <c:scaling>
          <c:orientation val="minMax"/>
        </c:scaling>
        <c:delete val="0"/>
        <c:axPos val="b"/>
        <c:title>
          <c:tx>
            <c:strRef>
              <c:f>'SIPmath Chart Data'!$T$13</c:f>
              <c:strCache>
                <c:ptCount val="1"/>
              </c:strCache>
            </c:strRef>
          </c:tx>
          <c:overlay val="0"/>
        </c:title>
        <c:numFmt formatCode="General" sourceLinked="1"/>
        <c:majorTickMark val="out"/>
        <c:minorTickMark val="none"/>
        <c:tickLblPos val="nextTo"/>
        <c:txPr>
          <a:bodyPr/>
          <a:lstStyle/>
          <a:p>
            <a:pPr>
              <a:defRPr sz="600"/>
            </a:pPr>
            <a:endParaRPr lang="en-US"/>
          </a:p>
        </c:txPr>
        <c:crossAx val="158038031"/>
        <c:crosses val="autoZero"/>
        <c:auto val="1"/>
        <c:lblAlgn val="ctr"/>
        <c:lblOffset val="1"/>
        <c:noMultiLvlLbl val="0"/>
      </c:catAx>
      <c:valAx>
        <c:axId val="158038031"/>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580361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Data'!$C$3</c:f>
              <c:strCache>
                <c:ptCount val="1"/>
                <c:pt idx="0">
                  <c:v>likelihood Avg 0.7</c:v>
                </c:pt>
              </c:strCache>
            </c:strRef>
          </c:tx>
          <c:invertIfNegative val="0"/>
          <c:cat>
            <c:strRef>
              <c:f>[0]!PM_Triangular2_axis_lbls</c:f>
              <c:strCache>
                <c:ptCount val="10"/>
                <c:pt idx="0">
                  <c:v>60.40%          </c:v>
                </c:pt>
                <c:pt idx="1">
                  <c:v>62.40%          </c:v>
                </c:pt>
                <c:pt idx="2">
                  <c:v>64.40%          </c:v>
                </c:pt>
                <c:pt idx="3">
                  <c:v>66.40%          </c:v>
                </c:pt>
                <c:pt idx="4">
                  <c:v>68.40%          </c:v>
                </c:pt>
                <c:pt idx="5">
                  <c:v>70.40%          </c:v>
                </c:pt>
                <c:pt idx="6">
                  <c:v>72.40%          </c:v>
                </c:pt>
                <c:pt idx="7">
                  <c:v>74.40%          </c:v>
                </c:pt>
                <c:pt idx="8">
                  <c:v>76.40%          </c:v>
                </c:pt>
                <c:pt idx="9">
                  <c:v>78.40%          </c:v>
                </c:pt>
              </c:strCache>
            </c:strRef>
          </c:cat>
          <c:val>
            <c:numRef>
              <c:f>[0]!PM_Triangular2_hist_data</c:f>
              <c:numCache>
                <c:formatCode>General</c:formatCode>
                <c:ptCount val="10"/>
                <c:pt idx="0">
                  <c:v>3.5999999999999997E-2</c:v>
                </c:pt>
                <c:pt idx="1">
                  <c:v>5.8000000000000003E-2</c:v>
                </c:pt>
                <c:pt idx="2">
                  <c:v>0.106</c:v>
                </c:pt>
                <c:pt idx="3">
                  <c:v>0.14599999999999999</c:v>
                </c:pt>
                <c:pt idx="4">
                  <c:v>0.192</c:v>
                </c:pt>
                <c:pt idx="5">
                  <c:v>0.16900000000000001</c:v>
                </c:pt>
                <c:pt idx="6">
                  <c:v>0.13100000000000001</c:v>
                </c:pt>
                <c:pt idx="7">
                  <c:v>0.1</c:v>
                </c:pt>
                <c:pt idx="8">
                  <c:v>5.0999999999999997E-2</c:v>
                </c:pt>
                <c:pt idx="9">
                  <c:v>1.0999999999999999E-2</c:v>
                </c:pt>
              </c:numCache>
            </c:numRef>
          </c:val>
          <c:extLst>
            <c:ext xmlns:c16="http://schemas.microsoft.com/office/drawing/2014/chart" uri="{C3380CC4-5D6E-409C-BE32-E72D297353CC}">
              <c16:uniqueId val="{00000000-841B-4B63-B956-33B67646464D}"/>
            </c:ext>
          </c:extLst>
        </c:ser>
        <c:dLbls>
          <c:showLegendKey val="0"/>
          <c:showVal val="0"/>
          <c:showCatName val="0"/>
          <c:showSerName val="0"/>
          <c:showPercent val="0"/>
          <c:showBubbleSize val="0"/>
        </c:dLbls>
        <c:gapWidth val="15"/>
        <c:axId val="481921583"/>
        <c:axId val="481922063"/>
      </c:barChart>
      <c:catAx>
        <c:axId val="481921583"/>
        <c:scaling>
          <c:orientation val="minMax"/>
        </c:scaling>
        <c:delete val="0"/>
        <c:axPos val="b"/>
        <c:title>
          <c:tx>
            <c:strRef>
              <c:f>'SIPmath Chart Data'!$C$13</c:f>
              <c:strCache>
                <c:ptCount val="1"/>
              </c:strCache>
            </c:strRef>
          </c:tx>
          <c:overlay val="0"/>
        </c:title>
        <c:numFmt formatCode="General" sourceLinked="1"/>
        <c:majorTickMark val="out"/>
        <c:minorTickMark val="none"/>
        <c:tickLblPos val="nextTo"/>
        <c:crossAx val="481922063"/>
        <c:crosses val="autoZero"/>
        <c:auto val="1"/>
        <c:lblAlgn val="ctr"/>
        <c:lblOffset val="100"/>
        <c:noMultiLvlLbl val="0"/>
      </c:catAx>
      <c:valAx>
        <c:axId val="481922063"/>
        <c:scaling>
          <c:orientation val="minMax"/>
          <c:min val="0"/>
        </c:scaling>
        <c:delete val="0"/>
        <c:axPos val="l"/>
        <c:majorGridlines/>
        <c:numFmt formatCode="0%" sourceLinked="0"/>
        <c:majorTickMark val="out"/>
        <c:minorTickMark val="none"/>
        <c:tickLblPos val="nextTo"/>
        <c:crossAx val="4819215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Data'!$U$3</c:f>
              <c:strCache>
                <c:ptCount val="1"/>
                <c:pt idx="0">
                  <c:v>Threat_Event_Frequency Avg 4.688</c:v>
                </c:pt>
              </c:strCache>
            </c:strRef>
          </c:tx>
          <c:invertIfNegative val="0"/>
          <c:cat>
            <c:strRef>
              <c:f>[0]!PM_Threat_Event_Frequency_axis_lbls</c:f>
              <c:strCache>
                <c:ptCount val="10"/>
                <c:pt idx="0">
                  <c:v>1.117          </c:v>
                </c:pt>
                <c:pt idx="1">
                  <c:v>1.796          </c:v>
                </c:pt>
                <c:pt idx="2">
                  <c:v>2.475          </c:v>
                </c:pt>
                <c:pt idx="3">
                  <c:v>3.154          </c:v>
                </c:pt>
                <c:pt idx="4">
                  <c:v>3.833          </c:v>
                </c:pt>
                <c:pt idx="5">
                  <c:v>4.512          </c:v>
                </c:pt>
                <c:pt idx="6">
                  <c:v>5.191          </c:v>
                </c:pt>
                <c:pt idx="7">
                  <c:v>5.87          </c:v>
                </c:pt>
                <c:pt idx="8">
                  <c:v>6.549          </c:v>
                </c:pt>
                <c:pt idx="9">
                  <c:v>7.228          </c:v>
                </c:pt>
              </c:strCache>
            </c:strRef>
          </c:cat>
          <c:val>
            <c:numRef>
              <c:f>[0]!PM_Threat_Event_Frequency_hist_data</c:f>
              <c:numCache>
                <c:formatCode>General</c:formatCode>
                <c:ptCount val="10"/>
                <c:pt idx="0">
                  <c:v>1.6E-2</c:v>
                </c:pt>
                <c:pt idx="1">
                  <c:v>0.06</c:v>
                </c:pt>
                <c:pt idx="2">
                  <c:v>7.4999999999999997E-2</c:v>
                </c:pt>
                <c:pt idx="3">
                  <c:v>0.14199999999999999</c:v>
                </c:pt>
                <c:pt idx="4">
                  <c:v>0.16300000000000001</c:v>
                </c:pt>
                <c:pt idx="5">
                  <c:v>0.16</c:v>
                </c:pt>
                <c:pt idx="6">
                  <c:v>0.16200000000000001</c:v>
                </c:pt>
                <c:pt idx="7">
                  <c:v>0.111</c:v>
                </c:pt>
                <c:pt idx="8">
                  <c:v>7.0999999999999994E-2</c:v>
                </c:pt>
                <c:pt idx="9">
                  <c:v>0.04</c:v>
                </c:pt>
              </c:numCache>
            </c:numRef>
          </c:val>
          <c:extLst>
            <c:ext xmlns:c16="http://schemas.microsoft.com/office/drawing/2014/chart" uri="{C3380CC4-5D6E-409C-BE32-E72D297353CC}">
              <c16:uniqueId val="{00000000-A852-48A9-81A2-FDE8D24D9B89}"/>
            </c:ext>
          </c:extLst>
        </c:ser>
        <c:dLbls>
          <c:showLegendKey val="0"/>
          <c:showVal val="0"/>
          <c:showCatName val="0"/>
          <c:showSerName val="0"/>
          <c:showPercent val="0"/>
          <c:showBubbleSize val="0"/>
        </c:dLbls>
        <c:gapWidth val="15"/>
        <c:axId val="152813727"/>
        <c:axId val="152814207"/>
      </c:barChart>
      <c:catAx>
        <c:axId val="152813727"/>
        <c:scaling>
          <c:orientation val="minMax"/>
        </c:scaling>
        <c:delete val="0"/>
        <c:axPos val="b"/>
        <c:title>
          <c:tx>
            <c:strRef>
              <c:f>'SIPmath Chart Data'!$U$13</c:f>
              <c:strCache>
                <c:ptCount val="1"/>
              </c:strCache>
            </c:strRef>
          </c:tx>
          <c:overlay val="0"/>
        </c:title>
        <c:numFmt formatCode="General" sourceLinked="1"/>
        <c:majorTickMark val="out"/>
        <c:minorTickMark val="none"/>
        <c:tickLblPos val="nextTo"/>
        <c:txPr>
          <a:bodyPr/>
          <a:lstStyle/>
          <a:p>
            <a:pPr>
              <a:defRPr sz="600"/>
            </a:pPr>
            <a:endParaRPr lang="en-US"/>
          </a:p>
        </c:txPr>
        <c:crossAx val="152814207"/>
        <c:crosses val="autoZero"/>
        <c:auto val="1"/>
        <c:lblAlgn val="ctr"/>
        <c:lblOffset val="100"/>
        <c:noMultiLvlLbl val="0"/>
      </c:catAx>
      <c:valAx>
        <c:axId val="152814207"/>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528137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Data'!$V$3</c:f>
              <c:strCache>
                <c:ptCount val="1"/>
                <c:pt idx="0">
                  <c:v>Loss_Event_Frequency Avg 2.433</c:v>
                </c:pt>
              </c:strCache>
            </c:strRef>
          </c:tx>
          <c:invertIfNegative val="0"/>
          <c:cat>
            <c:strRef>
              <c:f>[0]!PM_Loss_Event_Frequency_axis_lbls</c:f>
              <c:strCache>
                <c:ptCount val="10"/>
                <c:pt idx="0">
                  <c:v>0.336          </c:v>
                </c:pt>
                <c:pt idx="1">
                  <c:v>0.804          </c:v>
                </c:pt>
                <c:pt idx="2">
                  <c:v>1.272          </c:v>
                </c:pt>
                <c:pt idx="3">
                  <c:v>1.74          </c:v>
                </c:pt>
                <c:pt idx="4">
                  <c:v>2.208          </c:v>
                </c:pt>
                <c:pt idx="5">
                  <c:v>2.676          </c:v>
                </c:pt>
                <c:pt idx="6">
                  <c:v>3.144          </c:v>
                </c:pt>
                <c:pt idx="7">
                  <c:v>3.612          </c:v>
                </c:pt>
                <c:pt idx="8">
                  <c:v>4.08          </c:v>
                </c:pt>
                <c:pt idx="9">
                  <c:v>4.548          </c:v>
                </c:pt>
              </c:strCache>
            </c:strRef>
          </c:cat>
          <c:val>
            <c:numRef>
              <c:f>[0]!PM_Loss_Event_Frequency_hist_data</c:f>
              <c:numCache>
                <c:formatCode>General</c:formatCode>
                <c:ptCount val="10"/>
                <c:pt idx="0">
                  <c:v>5.1999999999999998E-2</c:v>
                </c:pt>
                <c:pt idx="1">
                  <c:v>9.4E-2</c:v>
                </c:pt>
                <c:pt idx="2">
                  <c:v>0.12</c:v>
                </c:pt>
                <c:pt idx="3">
                  <c:v>0.18099999999999999</c:v>
                </c:pt>
                <c:pt idx="4">
                  <c:v>0.17100000000000001</c:v>
                </c:pt>
                <c:pt idx="5">
                  <c:v>0.13</c:v>
                </c:pt>
                <c:pt idx="6">
                  <c:v>0.10199999999999999</c:v>
                </c:pt>
                <c:pt idx="7">
                  <c:v>7.8E-2</c:v>
                </c:pt>
                <c:pt idx="8">
                  <c:v>4.7E-2</c:v>
                </c:pt>
                <c:pt idx="9">
                  <c:v>2.5000000000000001E-2</c:v>
                </c:pt>
              </c:numCache>
            </c:numRef>
          </c:val>
          <c:extLst>
            <c:ext xmlns:c16="http://schemas.microsoft.com/office/drawing/2014/chart" uri="{C3380CC4-5D6E-409C-BE32-E72D297353CC}">
              <c16:uniqueId val="{00000000-EAFE-4689-BBC7-63C12416155C}"/>
            </c:ext>
          </c:extLst>
        </c:ser>
        <c:dLbls>
          <c:showLegendKey val="0"/>
          <c:showVal val="0"/>
          <c:showCatName val="0"/>
          <c:showSerName val="0"/>
          <c:showPercent val="0"/>
          <c:showBubbleSize val="0"/>
        </c:dLbls>
        <c:gapWidth val="15"/>
        <c:axId val="106046543"/>
        <c:axId val="106044623"/>
      </c:barChart>
      <c:catAx>
        <c:axId val="106046543"/>
        <c:scaling>
          <c:orientation val="minMax"/>
        </c:scaling>
        <c:delete val="0"/>
        <c:axPos val="b"/>
        <c:title>
          <c:tx>
            <c:strRef>
              <c:f>'SIPmath Chart Data'!$V$13</c:f>
              <c:strCache>
                <c:ptCount val="1"/>
              </c:strCache>
            </c:strRef>
          </c:tx>
          <c:overlay val="0"/>
        </c:title>
        <c:numFmt formatCode="General" sourceLinked="1"/>
        <c:majorTickMark val="out"/>
        <c:minorTickMark val="none"/>
        <c:tickLblPos val="nextTo"/>
        <c:txPr>
          <a:bodyPr/>
          <a:lstStyle/>
          <a:p>
            <a:pPr>
              <a:defRPr sz="600"/>
            </a:pPr>
            <a:endParaRPr lang="en-US"/>
          </a:p>
        </c:txPr>
        <c:crossAx val="106044623"/>
        <c:crosses val="autoZero"/>
        <c:auto val="1"/>
        <c:lblAlgn val="ctr"/>
        <c:lblOffset val="100"/>
        <c:noMultiLvlLbl val="0"/>
      </c:catAx>
      <c:valAx>
        <c:axId val="106044623"/>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060465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Data'!$W$3</c:f>
              <c:strCache>
                <c:ptCount val="1"/>
                <c:pt idx="0">
                  <c:v>Secondary_Loss_Event_Frequency Avg 0</c:v>
                </c:pt>
              </c:strCache>
            </c:strRef>
          </c:tx>
          <c:invertIfNegative val="0"/>
          <c:cat>
            <c:strRef>
              <c:f>[0]!PM_Secondary_Loss_Event_Frequency_axis_lbls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[0]!PM_Secondary_Loss_Event_Frequency_hist_data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20-48DD-9596-852AC899279B}"/>
            </c:ext>
          </c:extLst>
        </c:ser>
        <c:dLbls>
          <c:showLegendKey val="0"/>
          <c:showVal val="0"/>
          <c:showCatName val="0"/>
          <c:showSerName val="0"/>
          <c:showPercent val="0"/>
          <c:showBubbleSize val="0"/>
        </c:dLbls>
        <c:gapWidth val="15"/>
        <c:axId val="156616671"/>
        <c:axId val="156615231"/>
      </c:barChart>
      <c:catAx>
        <c:axId val="156616671"/>
        <c:scaling>
          <c:orientation val="minMax"/>
        </c:scaling>
        <c:delete val="0"/>
        <c:axPos val="b"/>
        <c:title>
          <c:tx>
            <c:strRef>
              <c:f>'SIPmath Chart Data'!$W$13</c:f>
              <c:strCache>
                <c:ptCount val="1"/>
              </c:strCache>
            </c:strRef>
          </c:tx>
          <c:overlay val="0"/>
        </c:title>
        <c:numFmt formatCode="General" sourceLinked="1"/>
        <c:majorTickMark val="out"/>
        <c:minorTickMark val="none"/>
        <c:tickLblPos val="nextTo"/>
        <c:txPr>
          <a:bodyPr/>
          <a:lstStyle/>
          <a:p>
            <a:pPr>
              <a:defRPr sz="600"/>
            </a:pPr>
            <a:endParaRPr lang="en-US"/>
          </a:p>
        </c:txPr>
        <c:crossAx val="156615231"/>
        <c:crosses val="autoZero"/>
        <c:auto val="1"/>
        <c:lblAlgn val="ctr"/>
        <c:lblOffset val="100"/>
        <c:noMultiLvlLbl val="0"/>
      </c:catAx>
      <c:valAx>
        <c:axId val="156615231"/>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566166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Data'!$X$3</c:f>
              <c:strCache>
                <c:ptCount val="1"/>
                <c:pt idx="0">
                  <c:v>Secondary_Loss_Magnitude Avg 0</c:v>
                </c:pt>
              </c:strCache>
            </c:strRef>
          </c:tx>
          <c:invertIfNegative val="0"/>
          <c:cat>
            <c:strRef>
              <c:f>[0]!PM_Secondary_Loss_Magnitude_axis_lbls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[0]!PM_Secondary_Loss_Magnitude_hist_data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A11-46C2-AC28-37B3551B82DD}"/>
            </c:ext>
          </c:extLst>
        </c:ser>
        <c:dLbls>
          <c:showLegendKey val="0"/>
          <c:showVal val="0"/>
          <c:showCatName val="0"/>
          <c:showSerName val="0"/>
          <c:showPercent val="0"/>
          <c:showBubbleSize val="0"/>
        </c:dLbls>
        <c:gapWidth val="15"/>
        <c:axId val="59947103"/>
        <c:axId val="59948063"/>
      </c:barChart>
      <c:catAx>
        <c:axId val="59947103"/>
        <c:scaling>
          <c:orientation val="minMax"/>
        </c:scaling>
        <c:delete val="0"/>
        <c:axPos val="b"/>
        <c:title>
          <c:tx>
            <c:strRef>
              <c:f>'SIPmath Chart Data'!$X$13</c:f>
              <c:strCache>
                <c:ptCount val="1"/>
              </c:strCache>
            </c:strRef>
          </c:tx>
          <c:overlay val="0"/>
        </c:title>
        <c:numFmt formatCode="General" sourceLinked="1"/>
        <c:majorTickMark val="out"/>
        <c:minorTickMark val="none"/>
        <c:tickLblPos val="nextTo"/>
        <c:txPr>
          <a:bodyPr/>
          <a:lstStyle/>
          <a:p>
            <a:pPr>
              <a:defRPr sz="600"/>
            </a:pPr>
            <a:endParaRPr lang="en-US"/>
          </a:p>
        </c:txPr>
        <c:crossAx val="59948063"/>
        <c:crosses val="autoZero"/>
        <c:auto val="1"/>
        <c:lblAlgn val="ctr"/>
        <c:lblOffset val="100"/>
        <c:noMultiLvlLbl val="0"/>
      </c:catAx>
      <c:valAx>
        <c:axId val="59948063"/>
        <c:scaling>
          <c:orientation val="minMax"/>
          <c:min val="0"/>
        </c:scaling>
        <c:delete val="0"/>
        <c:axPos val="l"/>
        <c:majorGridlines/>
        <c:numFmt formatCode="0%" sourceLinked="0"/>
        <c:majorTickMark val="out"/>
        <c:minorTickMark val="none"/>
        <c:tickLblPos val="nextTo"/>
        <c:crossAx val="5994710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Data'!$Y$3</c:f>
              <c:strCache>
                <c:ptCount val="1"/>
                <c:pt idx="0">
                  <c:v>Primary_Loss_ Avg 0</c:v>
                </c:pt>
              </c:strCache>
            </c:strRef>
          </c:tx>
          <c:invertIfNegative val="0"/>
          <c:cat>
            <c:strRef>
              <c:f>[0]!PM_Primary_Loss__axis_lbls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[0]!PM_Primary_Loss__hist_data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248-40B2-8724-00B117D79B18}"/>
            </c:ext>
          </c:extLst>
        </c:ser>
        <c:dLbls>
          <c:showLegendKey val="0"/>
          <c:showVal val="0"/>
          <c:showCatName val="0"/>
          <c:showSerName val="0"/>
          <c:showPercent val="0"/>
          <c:showBubbleSize val="0"/>
        </c:dLbls>
        <c:gapWidth val="15"/>
        <c:axId val="59530911"/>
        <c:axId val="1078703519"/>
      </c:barChart>
      <c:catAx>
        <c:axId val="59530911"/>
        <c:scaling>
          <c:orientation val="minMax"/>
        </c:scaling>
        <c:delete val="0"/>
        <c:axPos val="b"/>
        <c:title>
          <c:tx>
            <c:strRef>
              <c:f>'SIPmath Chart Data'!$Y$13</c:f>
              <c:strCache>
                <c:ptCount val="1"/>
              </c:strCache>
            </c:strRef>
          </c:tx>
          <c:overlay val="0"/>
        </c:title>
        <c:numFmt formatCode="General" sourceLinked="1"/>
        <c:majorTickMark val="out"/>
        <c:minorTickMark val="none"/>
        <c:tickLblPos val="nextTo"/>
        <c:txPr>
          <a:bodyPr/>
          <a:lstStyle/>
          <a:p>
            <a:pPr>
              <a:defRPr sz="600"/>
            </a:pPr>
            <a:endParaRPr lang="en-US"/>
          </a:p>
        </c:txPr>
        <c:crossAx val="1078703519"/>
        <c:crosses val="autoZero"/>
        <c:auto val="1"/>
        <c:lblAlgn val="ctr"/>
        <c:lblOffset val="100"/>
        <c:noMultiLvlLbl val="0"/>
      </c:catAx>
      <c:valAx>
        <c:axId val="1078703519"/>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595309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Data'!$Z$3</c:f>
              <c:strCache>
                <c:ptCount val="1"/>
                <c:pt idx="0">
                  <c:v>Secondary_Loss_ Avg 0</c:v>
                </c:pt>
              </c:strCache>
            </c:strRef>
          </c:tx>
          <c:invertIfNegative val="0"/>
          <c:cat>
            <c:strRef>
              <c:f>[0]!PM_Secondary_Loss__axis_lbls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[0]!PM_Secondary_Loss__hist_data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1D0-49DC-ABE8-00526D689815}"/>
            </c:ext>
          </c:extLst>
        </c:ser>
        <c:dLbls>
          <c:showLegendKey val="0"/>
          <c:showVal val="0"/>
          <c:showCatName val="0"/>
          <c:showSerName val="0"/>
          <c:showPercent val="0"/>
          <c:showBubbleSize val="0"/>
        </c:dLbls>
        <c:gapWidth val="15"/>
        <c:axId val="160476383"/>
        <c:axId val="160476863"/>
      </c:barChart>
      <c:catAx>
        <c:axId val="160476383"/>
        <c:scaling>
          <c:orientation val="minMax"/>
        </c:scaling>
        <c:delete val="0"/>
        <c:axPos val="b"/>
        <c:title>
          <c:tx>
            <c:strRef>
              <c:f>'SIPmath Chart Data'!$Z$13</c:f>
              <c:strCache>
                <c:ptCount val="1"/>
              </c:strCache>
            </c:strRef>
          </c:tx>
          <c:overlay val="0"/>
        </c:title>
        <c:numFmt formatCode="General" sourceLinked="1"/>
        <c:majorTickMark val="out"/>
        <c:minorTickMark val="none"/>
        <c:tickLblPos val="nextTo"/>
        <c:txPr>
          <a:bodyPr/>
          <a:lstStyle/>
          <a:p>
            <a:pPr>
              <a:defRPr sz="600"/>
            </a:pPr>
            <a:endParaRPr lang="en-US"/>
          </a:p>
        </c:txPr>
        <c:crossAx val="160476863"/>
        <c:crosses val="autoZero"/>
        <c:auto val="1"/>
        <c:lblAlgn val="ctr"/>
        <c:lblOffset val="100"/>
        <c:noMultiLvlLbl val="0"/>
      </c:catAx>
      <c:valAx>
        <c:axId val="160476863"/>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1604763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Data'!$AA$3</c:f>
              <c:strCache>
                <c:ptCount val="1"/>
                <c:pt idx="0">
                  <c:v>Loss_Magnitude_ Avg 0</c:v>
                </c:pt>
              </c:strCache>
            </c:strRef>
          </c:tx>
          <c:invertIfNegative val="0"/>
          <c:cat>
            <c:strRef>
              <c:f>[0]!PM_Loss_Magnitude__axis_lbls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[0]!PM_Loss_Magnitude__hist_data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025-43EC-B593-D4776DFEB6E8}"/>
            </c:ext>
          </c:extLst>
        </c:ser>
        <c:dLbls>
          <c:showLegendKey val="0"/>
          <c:showVal val="0"/>
          <c:showCatName val="0"/>
          <c:showSerName val="0"/>
          <c:showPercent val="0"/>
          <c:showBubbleSize val="0"/>
        </c:dLbls>
        <c:gapWidth val="15"/>
        <c:axId val="59941343"/>
        <c:axId val="59942783"/>
      </c:barChart>
      <c:catAx>
        <c:axId val="59941343"/>
        <c:scaling>
          <c:orientation val="minMax"/>
        </c:scaling>
        <c:delete val="0"/>
        <c:axPos val="b"/>
        <c:title>
          <c:tx>
            <c:strRef>
              <c:f>'SIPmath Chart Data'!$AA$13</c:f>
              <c:strCache>
                <c:ptCount val="1"/>
              </c:strCache>
            </c:strRef>
          </c:tx>
          <c:overlay val="0"/>
        </c:title>
        <c:numFmt formatCode="General" sourceLinked="1"/>
        <c:majorTickMark val="out"/>
        <c:minorTickMark val="none"/>
        <c:tickLblPos val="nextTo"/>
        <c:txPr>
          <a:bodyPr anchor="ctr" anchorCtr="1"/>
          <a:lstStyle/>
          <a:p>
            <a:pPr>
              <a:defRPr sz="600"/>
            </a:pPr>
            <a:endParaRPr lang="en-US"/>
          </a:p>
        </c:txPr>
        <c:crossAx val="59942783"/>
        <c:crosses val="autoZero"/>
        <c:auto val="1"/>
        <c:lblAlgn val="ctr"/>
        <c:lblOffset val="100"/>
        <c:noMultiLvlLbl val="0"/>
      </c:catAx>
      <c:valAx>
        <c:axId val="59942783"/>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5994134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900"/>
          </a:pPr>
          <a:endParaRPr lang="en-US"/>
        </a:p>
      </c:txPr>
    </c:title>
    <c:autoTitleDeleted val="0"/>
    <c:plotArea>
      <c:layout/>
      <c:barChart>
        <c:barDir val="col"/>
        <c:grouping val="clustered"/>
        <c:varyColors val="0"/>
        <c:ser>
          <c:idx val="0"/>
          <c:order val="0"/>
          <c:tx>
            <c:strRef>
              <c:f>'SIPmath Chart Data'!$AB$3</c:f>
              <c:strCache>
                <c:ptCount val="1"/>
                <c:pt idx="0">
                  <c:v>Risk Avg 0</c:v>
                </c:pt>
              </c:strCache>
            </c:strRef>
          </c:tx>
          <c:invertIfNegative val="0"/>
          <c:cat>
            <c:strRef>
              <c:f>[0]!PM_Risk_axis_lbls</c:f>
              <c:strCache>
                <c:ptCount val="10"/>
                <c:pt idx="0">
                  <c:v>$0.00          </c:v>
                </c:pt>
                <c:pt idx="1">
                  <c:v>$0.00          </c:v>
                </c:pt>
                <c:pt idx="2">
                  <c:v>$0.00          </c:v>
                </c:pt>
                <c:pt idx="3">
                  <c:v>$0.00          </c:v>
                </c:pt>
                <c:pt idx="4">
                  <c:v>$0.00          </c:v>
                </c:pt>
                <c:pt idx="5">
                  <c:v>$0.00          </c:v>
                </c:pt>
                <c:pt idx="6">
                  <c:v>$0.00          </c:v>
                </c:pt>
                <c:pt idx="7">
                  <c:v>$0.00          </c:v>
                </c:pt>
                <c:pt idx="8">
                  <c:v>$0.00          </c:v>
                </c:pt>
                <c:pt idx="9">
                  <c:v>$0.00          </c:v>
                </c:pt>
              </c:strCache>
            </c:strRef>
          </c:cat>
          <c:val>
            <c:numRef>
              <c:f>[0]!PM_Risk_hist_data</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B0B-4417-A5BA-0B449346F96B}"/>
            </c:ext>
          </c:extLst>
        </c:ser>
        <c:dLbls>
          <c:showLegendKey val="0"/>
          <c:showVal val="0"/>
          <c:showCatName val="0"/>
          <c:showSerName val="0"/>
          <c:showPercent val="0"/>
          <c:showBubbleSize val="0"/>
        </c:dLbls>
        <c:gapWidth val="15"/>
        <c:axId val="509081295"/>
        <c:axId val="509077935"/>
      </c:barChart>
      <c:catAx>
        <c:axId val="509081295"/>
        <c:scaling>
          <c:orientation val="minMax"/>
        </c:scaling>
        <c:delete val="0"/>
        <c:axPos val="b"/>
        <c:title>
          <c:tx>
            <c:strRef>
              <c:f>'SIPmath Chart Data'!$AB$13</c:f>
              <c:strCache>
                <c:ptCount val="1"/>
                <c:pt idx="0">
                  <c:v> </c:v>
                </c:pt>
              </c:strCache>
            </c:strRef>
          </c:tx>
          <c:overlay val="0"/>
        </c:title>
        <c:numFmt formatCode="General" sourceLinked="1"/>
        <c:majorTickMark val="out"/>
        <c:minorTickMark val="none"/>
        <c:tickLblPos val="nextTo"/>
        <c:txPr>
          <a:bodyPr/>
          <a:lstStyle/>
          <a:p>
            <a:pPr>
              <a:defRPr sz="600"/>
            </a:pPr>
            <a:endParaRPr lang="en-US"/>
          </a:p>
        </c:txPr>
        <c:crossAx val="509077935"/>
        <c:crosses val="autoZero"/>
        <c:auto val="1"/>
        <c:lblAlgn val="ctr"/>
        <c:lblOffset val="100"/>
        <c:noMultiLvlLbl val="0"/>
      </c:catAx>
      <c:valAx>
        <c:axId val="509077935"/>
        <c:scaling>
          <c:orientation val="minMax"/>
          <c:min val="0"/>
        </c:scaling>
        <c:delete val="0"/>
        <c:axPos val="l"/>
        <c:majorGridlines/>
        <c:numFmt formatCode="0%" sourceLinked="0"/>
        <c:majorTickMark val="out"/>
        <c:minorTickMark val="none"/>
        <c:tickLblPos val="nextTo"/>
        <c:txPr>
          <a:bodyPr/>
          <a:lstStyle/>
          <a:p>
            <a:pPr>
              <a:defRPr sz="900"/>
            </a:pPr>
            <a:endParaRPr lang="en-US"/>
          </a:p>
        </c:txPr>
        <c:crossAx val="5090812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Vulnerability Analysis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1"/>
          <c:spPr>
            <a:solidFill>
              <a:schemeClr val="accent2"/>
            </a:solidFill>
            <a:ln>
              <a:noFill/>
            </a:ln>
            <a:effectLst/>
          </c:spPr>
          <c:invertIfNegative val="0"/>
          <c:cat>
            <c:numRef>
              <c:f>'Vulnerability Analysis'!$H$6:$H$15</c:f>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f>'Vulnerability Analysis'!$J$6:$J$15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2CC-4F32-845C-62D2778F30E1}"/>
            </c:ext>
          </c:extLst>
        </c:ser>
        <c:ser>
          <c:idx val="2"/>
          <c:order val="2"/>
          <c:spPr>
            <a:solidFill>
              <a:schemeClr val="accent3"/>
            </a:solidFill>
            <a:ln>
              <a:noFill/>
            </a:ln>
            <a:effectLst/>
          </c:spPr>
          <c:invertIfNegative val="0"/>
          <c:cat>
            <c:numRef>
              <c:f>'Vulnerability Analysis'!$H$6:$H$15</c:f>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f>'Vulnerability Analysis'!$K$6:$K$15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62CC-4F32-845C-62D2778F30E1}"/>
            </c:ext>
          </c:extLst>
        </c:ser>
        <c:ser>
          <c:idx val="3"/>
          <c:order val="3"/>
          <c:spPr>
            <a:solidFill>
              <a:schemeClr val="accent4"/>
            </a:solidFill>
            <a:ln>
              <a:noFill/>
            </a:ln>
            <a:effectLst/>
          </c:spPr>
          <c:invertIfNegative val="0"/>
          <c:cat>
            <c:numRef>
              <c:f>'Vulnerability Analysis'!$H$6:$H$15</c:f>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f>'Vulnerability Analysis'!$L$6:$L$15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62CC-4F32-845C-62D2778F30E1}"/>
            </c:ext>
          </c:extLst>
        </c:ser>
        <c:dLbls>
          <c:showLegendKey val="0"/>
          <c:showVal val="0"/>
          <c:showCatName val="0"/>
          <c:showSerName val="0"/>
          <c:showPercent val="0"/>
          <c:showBubbleSize val="0"/>
        </c:dLbls>
        <c:gapWidth val="182"/>
        <c:axId val="471763151"/>
        <c:axId val="471764591"/>
        <c:extLst>
          <c:ext xmlns:c15="http://schemas.microsoft.com/office/drawing/2012/chart" uri="{02D57815-91ED-43cb-92C2-25804820EDAC}">
            <c15:filteredBarSeries>
              <c15:ser>
                <c:idx val="0"/>
                <c:order val="0"/>
                <c:spPr>
                  <a:solidFill>
                    <a:schemeClr val="accent1"/>
                  </a:solidFill>
                  <a:ln>
                    <a:noFill/>
                  </a:ln>
                  <a:effectLst/>
                </c:spPr>
                <c:invertIfNegative val="0"/>
                <c:cat>
                  <c:numRef>
                    <c:extLst>
                      <c:ext uri="{02D57815-91ED-43cb-92C2-25804820EDAC}">
                        <c15:formulaRef>
                          <c15:sqref>'Vulnerability Analysis'!$H$6:$H$15</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cat>
                <c:val>
                  <c:numRef>
                    <c:extLst>
                      <c:ext uri="{02D57815-91ED-43cb-92C2-25804820EDAC}">
                        <c15:formulaRef>
                          <c15:sqref>'Vulnerability Analysis'!$I$6:$I$15</c15:sqref>
                        </c15:formulaRef>
                      </c:ext>
                    </c:extLst>
                    <c:numCache>
                      <c:formatCode>General</c:formatCode>
                      <c:ptCount val="10"/>
                    </c:numCache>
                  </c:numRef>
                </c:val>
                <c:extLst>
                  <c:ext xmlns:c16="http://schemas.microsoft.com/office/drawing/2014/chart" uri="{C3380CC4-5D6E-409C-BE32-E72D297353CC}">
                    <c16:uniqueId val="{00000000-62CC-4F32-845C-62D2778F30E1}"/>
                  </c:ext>
                </c:extLst>
              </c15:ser>
            </c15:filteredBarSeries>
          </c:ext>
        </c:extLst>
      </c:barChart>
      <c:catAx>
        <c:axId val="471763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64591"/>
        <c:crosses val="autoZero"/>
        <c:auto val="1"/>
        <c:lblAlgn val="ctr"/>
        <c:lblOffset val="100"/>
        <c:noMultiLvlLbl val="0"/>
      </c:catAx>
      <c:valAx>
        <c:axId val="4717645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6315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Data'!$AN$3</c:f>
              <c:strCache>
                <c:ptCount val="1"/>
                <c:pt idx="0">
                  <c:v>Threat__Weakness_ Avg 0.2</c:v>
                </c:pt>
              </c:strCache>
            </c:strRef>
          </c:tx>
          <c:invertIfNegative val="0"/>
          <c:cat>
            <c:strRef>
              <c:f>[0]!PM_Threat__Weakness__axis_lbls</c:f>
              <c:strCache>
                <c:ptCount val="10"/>
                <c:pt idx="0">
                  <c:v>0.104          </c:v>
                </c:pt>
                <c:pt idx="1">
                  <c:v>0.124          </c:v>
                </c:pt>
                <c:pt idx="2">
                  <c:v>0.144          </c:v>
                </c:pt>
                <c:pt idx="3">
                  <c:v>0.164          </c:v>
                </c:pt>
                <c:pt idx="4">
                  <c:v>0.184          </c:v>
                </c:pt>
                <c:pt idx="5">
                  <c:v>0.204          </c:v>
                </c:pt>
                <c:pt idx="6">
                  <c:v>0.224          </c:v>
                </c:pt>
                <c:pt idx="7">
                  <c:v>0.244          </c:v>
                </c:pt>
                <c:pt idx="8">
                  <c:v>0.264          </c:v>
                </c:pt>
                <c:pt idx="9">
                  <c:v>0.284          </c:v>
                </c:pt>
              </c:strCache>
            </c:strRef>
          </c:cat>
          <c:val>
            <c:numRef>
              <c:f>[0]!PM_Threat__Weakness__hist_data</c:f>
              <c:numCache>
                <c:formatCode>General</c:formatCode>
                <c:ptCount val="10"/>
                <c:pt idx="0">
                  <c:v>2.9000000000000001E-2</c:v>
                </c:pt>
                <c:pt idx="1">
                  <c:v>6.9000000000000006E-2</c:v>
                </c:pt>
                <c:pt idx="2">
                  <c:v>0.128</c:v>
                </c:pt>
                <c:pt idx="3">
                  <c:v>0.128</c:v>
                </c:pt>
                <c:pt idx="4">
                  <c:v>0.186</c:v>
                </c:pt>
                <c:pt idx="5">
                  <c:v>0.17299999999999999</c:v>
                </c:pt>
                <c:pt idx="6">
                  <c:v>0.124</c:v>
                </c:pt>
                <c:pt idx="7">
                  <c:v>0.104</c:v>
                </c:pt>
                <c:pt idx="8">
                  <c:v>4.7E-2</c:v>
                </c:pt>
                <c:pt idx="9">
                  <c:v>1.2E-2</c:v>
                </c:pt>
              </c:numCache>
            </c:numRef>
          </c:val>
          <c:extLst>
            <c:ext xmlns:c16="http://schemas.microsoft.com/office/drawing/2014/chart" uri="{C3380CC4-5D6E-409C-BE32-E72D297353CC}">
              <c16:uniqueId val="{00000000-9A20-4ABC-87BC-57E07BEEA9AE}"/>
            </c:ext>
          </c:extLst>
        </c:ser>
        <c:dLbls>
          <c:showLegendKey val="0"/>
          <c:showVal val="0"/>
          <c:showCatName val="0"/>
          <c:showSerName val="0"/>
          <c:showPercent val="0"/>
          <c:showBubbleSize val="0"/>
        </c:dLbls>
        <c:gapWidth val="15"/>
        <c:axId val="888270064"/>
        <c:axId val="888270544"/>
      </c:barChart>
      <c:catAx>
        <c:axId val="888270064"/>
        <c:scaling>
          <c:orientation val="minMax"/>
        </c:scaling>
        <c:delete val="0"/>
        <c:axPos val="b"/>
        <c:title>
          <c:tx>
            <c:strRef>
              <c:f>'SIPmath Chart Data'!$AN$13</c:f>
              <c:strCache>
                <c:ptCount val="1"/>
              </c:strCache>
            </c:strRef>
          </c:tx>
          <c:overlay val="0"/>
        </c:title>
        <c:numFmt formatCode="General" sourceLinked="1"/>
        <c:majorTickMark val="out"/>
        <c:minorTickMark val="none"/>
        <c:tickLblPos val="nextTo"/>
        <c:crossAx val="888270544"/>
        <c:crosses val="autoZero"/>
        <c:auto val="1"/>
        <c:lblAlgn val="ctr"/>
        <c:lblOffset val="100"/>
        <c:noMultiLvlLbl val="0"/>
      </c:catAx>
      <c:valAx>
        <c:axId val="888270544"/>
        <c:scaling>
          <c:orientation val="minMax"/>
          <c:min val="0"/>
        </c:scaling>
        <c:delete val="0"/>
        <c:axPos val="l"/>
        <c:majorGridlines/>
        <c:numFmt formatCode="0%" sourceLinked="0"/>
        <c:majorTickMark val="out"/>
        <c:minorTickMark val="none"/>
        <c:tickLblPos val="nextTo"/>
        <c:crossAx val="8882700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Data'!$D$3</c:f>
              <c:strCache>
                <c:ptCount val="1"/>
                <c:pt idx="0">
                  <c:v>Triangular3 Avg 49934.099</c:v>
                </c:pt>
              </c:strCache>
            </c:strRef>
          </c:tx>
          <c:invertIfNegative val="0"/>
          <c:cat>
            <c:strRef>
              <c:f>[0]!PM_Triangular3_axis_lbls</c:f>
              <c:strCache>
                <c:ptCount val="10"/>
                <c:pt idx="0">
                  <c:v>$45,152.26          </c:v>
                </c:pt>
                <c:pt idx="1">
                  <c:v>$46,121.70          </c:v>
                </c:pt>
                <c:pt idx="2">
                  <c:v>$47,091.14          </c:v>
                </c:pt>
                <c:pt idx="3">
                  <c:v>$48,060.58          </c:v>
                </c:pt>
                <c:pt idx="4">
                  <c:v>$49,030.02          </c:v>
                </c:pt>
                <c:pt idx="5">
                  <c:v>$49,999.45          </c:v>
                </c:pt>
                <c:pt idx="6">
                  <c:v>$50,968.89          </c:v>
                </c:pt>
                <c:pt idx="7">
                  <c:v>$51,938.33          </c:v>
                </c:pt>
                <c:pt idx="8">
                  <c:v>$52,907.77          </c:v>
                </c:pt>
                <c:pt idx="9">
                  <c:v>$53,877.21          </c:v>
                </c:pt>
              </c:strCache>
            </c:strRef>
          </c:cat>
          <c:val>
            <c:numRef>
              <c:f>[0]!PM_Triangular3_hist_data</c:f>
              <c:numCache>
                <c:formatCode>General</c:formatCode>
                <c:ptCount val="10"/>
                <c:pt idx="0">
                  <c:v>2.7E-2</c:v>
                </c:pt>
                <c:pt idx="1">
                  <c:v>7.4999999999999997E-2</c:v>
                </c:pt>
                <c:pt idx="2">
                  <c:v>0.10199999999999999</c:v>
                </c:pt>
                <c:pt idx="3">
                  <c:v>0.13800000000000001</c:v>
                </c:pt>
                <c:pt idx="4">
                  <c:v>0.155</c:v>
                </c:pt>
                <c:pt idx="5">
                  <c:v>0.17699999999999999</c:v>
                </c:pt>
                <c:pt idx="6">
                  <c:v>0.14299999999999999</c:v>
                </c:pt>
                <c:pt idx="7">
                  <c:v>9.8000000000000004E-2</c:v>
                </c:pt>
                <c:pt idx="8">
                  <c:v>0.06</c:v>
                </c:pt>
                <c:pt idx="9">
                  <c:v>2.5000000000000001E-2</c:v>
                </c:pt>
              </c:numCache>
            </c:numRef>
          </c:val>
          <c:extLst>
            <c:ext xmlns:c16="http://schemas.microsoft.com/office/drawing/2014/chart" uri="{C3380CC4-5D6E-409C-BE32-E72D297353CC}">
              <c16:uniqueId val="{00000000-D90F-4486-B651-75CB7023ABF4}"/>
            </c:ext>
          </c:extLst>
        </c:ser>
        <c:dLbls>
          <c:showLegendKey val="0"/>
          <c:showVal val="0"/>
          <c:showCatName val="0"/>
          <c:showSerName val="0"/>
          <c:showPercent val="0"/>
          <c:showBubbleSize val="0"/>
        </c:dLbls>
        <c:gapWidth val="15"/>
        <c:axId val="240736895"/>
        <c:axId val="240731615"/>
      </c:barChart>
      <c:catAx>
        <c:axId val="240736895"/>
        <c:scaling>
          <c:orientation val="minMax"/>
        </c:scaling>
        <c:delete val="0"/>
        <c:axPos val="b"/>
        <c:title>
          <c:tx>
            <c:strRef>
              <c:f>'SIPmath Chart Data'!$D$13</c:f>
              <c:strCache>
                <c:ptCount val="1"/>
                <c:pt idx="0">
                  <c:v> </c:v>
                </c:pt>
              </c:strCache>
            </c:strRef>
          </c:tx>
          <c:overlay val="0"/>
        </c:title>
        <c:numFmt formatCode="General" sourceLinked="1"/>
        <c:majorTickMark val="out"/>
        <c:minorTickMark val="none"/>
        <c:tickLblPos val="nextTo"/>
        <c:crossAx val="240731615"/>
        <c:crosses val="autoZero"/>
        <c:auto val="1"/>
        <c:lblAlgn val="ctr"/>
        <c:lblOffset val="100"/>
        <c:noMultiLvlLbl val="0"/>
      </c:catAx>
      <c:valAx>
        <c:axId val="240731615"/>
        <c:scaling>
          <c:orientation val="minMax"/>
          <c:min val="0"/>
        </c:scaling>
        <c:delete val="0"/>
        <c:axPos val="l"/>
        <c:majorGridlines/>
        <c:numFmt formatCode="0%" sourceLinked="0"/>
        <c:majorTickMark val="out"/>
        <c:minorTickMark val="none"/>
        <c:tickLblPos val="nextTo"/>
        <c:crossAx val="2407368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Data'!$AO$3</c:f>
              <c:strCache>
                <c:ptCount val="1"/>
                <c:pt idx="0">
                  <c:v>Likelihood_of_Compromise Avg 0.698</c:v>
                </c:pt>
              </c:strCache>
            </c:strRef>
          </c:tx>
          <c:invertIfNegative val="0"/>
          <c:cat>
            <c:strRef>
              <c:f>[0]!PM_Likelihood_of_Compromise_axis_lbls</c:f>
              <c:strCache>
                <c:ptCount val="10"/>
                <c:pt idx="0">
                  <c:v>0.603          </c:v>
                </c:pt>
                <c:pt idx="1">
                  <c:v>0.623          </c:v>
                </c:pt>
                <c:pt idx="2">
                  <c:v>0.643          </c:v>
                </c:pt>
                <c:pt idx="3">
                  <c:v>0.663          </c:v>
                </c:pt>
                <c:pt idx="4">
                  <c:v>0.683          </c:v>
                </c:pt>
                <c:pt idx="5">
                  <c:v>0.703          </c:v>
                </c:pt>
                <c:pt idx="6">
                  <c:v>0.723          </c:v>
                </c:pt>
                <c:pt idx="7">
                  <c:v>0.743          </c:v>
                </c:pt>
                <c:pt idx="8">
                  <c:v>0.763          </c:v>
                </c:pt>
                <c:pt idx="9">
                  <c:v>0.783          </c:v>
                </c:pt>
              </c:strCache>
            </c:strRef>
          </c:cat>
          <c:val>
            <c:numRef>
              <c:f>[0]!PM_Likelihood_of_Compromise_hist_data</c:f>
              <c:numCache>
                <c:formatCode>General</c:formatCode>
                <c:ptCount val="10"/>
                <c:pt idx="0">
                  <c:v>2.8000000000000001E-2</c:v>
                </c:pt>
                <c:pt idx="1">
                  <c:v>8.1000000000000003E-2</c:v>
                </c:pt>
                <c:pt idx="2">
                  <c:v>0.113</c:v>
                </c:pt>
                <c:pt idx="3">
                  <c:v>0.13400000000000001</c:v>
                </c:pt>
                <c:pt idx="4">
                  <c:v>0.17499999999999999</c:v>
                </c:pt>
                <c:pt idx="5">
                  <c:v>0.19800000000000001</c:v>
                </c:pt>
                <c:pt idx="6">
                  <c:v>0.11700000000000001</c:v>
                </c:pt>
                <c:pt idx="7">
                  <c:v>9.4E-2</c:v>
                </c:pt>
                <c:pt idx="8">
                  <c:v>4.7E-2</c:v>
                </c:pt>
                <c:pt idx="9">
                  <c:v>1.2999999999999999E-2</c:v>
                </c:pt>
              </c:numCache>
            </c:numRef>
          </c:val>
          <c:extLst>
            <c:ext xmlns:c16="http://schemas.microsoft.com/office/drawing/2014/chart" uri="{C3380CC4-5D6E-409C-BE32-E72D297353CC}">
              <c16:uniqueId val="{00000000-1D52-44DB-8919-1619D63E570E}"/>
            </c:ext>
          </c:extLst>
        </c:ser>
        <c:dLbls>
          <c:showLegendKey val="0"/>
          <c:showVal val="0"/>
          <c:showCatName val="0"/>
          <c:showSerName val="0"/>
          <c:showPercent val="0"/>
          <c:showBubbleSize val="0"/>
        </c:dLbls>
        <c:gapWidth val="15"/>
        <c:axId val="888250864"/>
        <c:axId val="888252784"/>
      </c:barChart>
      <c:catAx>
        <c:axId val="888250864"/>
        <c:scaling>
          <c:orientation val="minMax"/>
        </c:scaling>
        <c:delete val="0"/>
        <c:axPos val="b"/>
        <c:title>
          <c:tx>
            <c:strRef>
              <c:f>'SIPmath Chart Data'!$AO$13</c:f>
              <c:strCache>
                <c:ptCount val="1"/>
              </c:strCache>
            </c:strRef>
          </c:tx>
          <c:overlay val="0"/>
        </c:title>
        <c:numFmt formatCode="General" sourceLinked="1"/>
        <c:majorTickMark val="out"/>
        <c:minorTickMark val="none"/>
        <c:tickLblPos val="nextTo"/>
        <c:crossAx val="888252784"/>
        <c:crosses val="autoZero"/>
        <c:auto val="1"/>
        <c:lblAlgn val="ctr"/>
        <c:lblOffset val="100"/>
        <c:noMultiLvlLbl val="0"/>
      </c:catAx>
      <c:valAx>
        <c:axId val="888252784"/>
        <c:scaling>
          <c:orientation val="minMax"/>
          <c:min val="0"/>
        </c:scaling>
        <c:delete val="0"/>
        <c:axPos val="l"/>
        <c:majorGridlines/>
        <c:numFmt formatCode="0%" sourceLinked="0"/>
        <c:majorTickMark val="out"/>
        <c:minorTickMark val="none"/>
        <c:tickLblPos val="nextTo"/>
        <c:crossAx val="8882508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Data'!$AP$3</c:f>
              <c:strCache>
                <c:ptCount val="1"/>
                <c:pt idx="0">
                  <c:v>Scenario_Risk Avg 0.139</c:v>
                </c:pt>
              </c:strCache>
            </c:strRef>
          </c:tx>
          <c:invertIfNegative val="0"/>
          <c:cat>
            <c:strRef>
              <c:f>[0]!PM_Scenario_Risk_axis_lbls</c:f>
              <c:strCache>
                <c:ptCount val="10"/>
                <c:pt idx="0">
                  <c:v>0.066          </c:v>
                </c:pt>
                <c:pt idx="1">
                  <c:v>0.082          </c:v>
                </c:pt>
                <c:pt idx="2">
                  <c:v>0.098          </c:v>
                </c:pt>
                <c:pt idx="3">
                  <c:v>0.114          </c:v>
                </c:pt>
                <c:pt idx="4">
                  <c:v>0.13          </c:v>
                </c:pt>
                <c:pt idx="5">
                  <c:v>0.146          </c:v>
                </c:pt>
                <c:pt idx="6">
                  <c:v>0.162          </c:v>
                </c:pt>
                <c:pt idx="7">
                  <c:v>0.178          </c:v>
                </c:pt>
                <c:pt idx="8">
                  <c:v>0.194          </c:v>
                </c:pt>
                <c:pt idx="9">
                  <c:v>0.21          </c:v>
                </c:pt>
              </c:strCache>
            </c:strRef>
          </c:cat>
          <c:val>
            <c:numRef>
              <c:f>[0]!PM_Scenario_Risk_hist_data</c:f>
              <c:numCache>
                <c:formatCode>General</c:formatCode>
                <c:ptCount val="10"/>
                <c:pt idx="0">
                  <c:v>1.6E-2</c:v>
                </c:pt>
                <c:pt idx="1">
                  <c:v>7.8E-2</c:v>
                </c:pt>
                <c:pt idx="2">
                  <c:v>0.124</c:v>
                </c:pt>
                <c:pt idx="3">
                  <c:v>0.16900000000000001</c:v>
                </c:pt>
                <c:pt idx="4">
                  <c:v>0.20699999999999999</c:v>
                </c:pt>
                <c:pt idx="5">
                  <c:v>0.17699999999999999</c:v>
                </c:pt>
                <c:pt idx="6">
                  <c:v>0.114</c:v>
                </c:pt>
                <c:pt idx="7">
                  <c:v>7.5999999999999998E-2</c:v>
                </c:pt>
                <c:pt idx="8">
                  <c:v>3.2000000000000001E-2</c:v>
                </c:pt>
                <c:pt idx="9">
                  <c:v>7.0000000000000001E-3</c:v>
                </c:pt>
              </c:numCache>
            </c:numRef>
          </c:val>
          <c:extLst>
            <c:ext xmlns:c16="http://schemas.microsoft.com/office/drawing/2014/chart" uri="{C3380CC4-5D6E-409C-BE32-E72D297353CC}">
              <c16:uniqueId val="{00000000-0061-48C2-B93E-496DF6C61132}"/>
            </c:ext>
          </c:extLst>
        </c:ser>
        <c:dLbls>
          <c:showLegendKey val="0"/>
          <c:showVal val="0"/>
          <c:showCatName val="0"/>
          <c:showSerName val="0"/>
          <c:showPercent val="0"/>
          <c:showBubbleSize val="0"/>
        </c:dLbls>
        <c:gapWidth val="15"/>
        <c:axId val="888251824"/>
        <c:axId val="888262384"/>
      </c:barChart>
      <c:catAx>
        <c:axId val="888251824"/>
        <c:scaling>
          <c:orientation val="minMax"/>
        </c:scaling>
        <c:delete val="0"/>
        <c:axPos val="b"/>
        <c:title>
          <c:tx>
            <c:strRef>
              <c:f>'SIPmath Chart Data'!$AP$13</c:f>
              <c:strCache>
                <c:ptCount val="1"/>
              </c:strCache>
            </c:strRef>
          </c:tx>
          <c:overlay val="0"/>
        </c:title>
        <c:numFmt formatCode="General" sourceLinked="1"/>
        <c:majorTickMark val="out"/>
        <c:minorTickMark val="none"/>
        <c:tickLblPos val="nextTo"/>
        <c:crossAx val="888262384"/>
        <c:crosses val="autoZero"/>
        <c:auto val="1"/>
        <c:lblAlgn val="ctr"/>
        <c:lblOffset val="100"/>
        <c:noMultiLvlLbl val="0"/>
      </c:catAx>
      <c:valAx>
        <c:axId val="888262384"/>
        <c:scaling>
          <c:orientation val="minMax"/>
          <c:min val="0"/>
        </c:scaling>
        <c:delete val="0"/>
        <c:axPos val="l"/>
        <c:majorGridlines/>
        <c:numFmt formatCode="0%" sourceLinked="0"/>
        <c:majorTickMark val="out"/>
        <c:minorTickMark val="none"/>
        <c:tickLblPos val="nextTo"/>
        <c:crossAx val="8882518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Estimated Risk Avg 0.141</a:t>
            </a:r>
          </a:p>
        </c:rich>
      </c:tx>
      <c:overlay val="0"/>
    </c:title>
    <c:autoTitleDeleted val="0"/>
    <c:plotArea>
      <c:layout/>
      <c:barChart>
        <c:barDir val="col"/>
        <c:grouping val="clustered"/>
        <c:varyColors val="0"/>
        <c:ser>
          <c:idx val="0"/>
          <c:order val="0"/>
          <c:tx>
            <c:strRef>
              <c:f>'SIPmath Chart Data'!$L$3</c:f>
              <c:strCache>
                <c:ptCount val="1"/>
                <c:pt idx="0">
                  <c:v>threat _likelihood Avg 0.141</c:v>
                </c:pt>
              </c:strCache>
            </c:strRef>
          </c:tx>
          <c:invertIfNegative val="0"/>
          <c:cat>
            <c:strRef>
              <c:f>[0]!PM_Triangular1___Triangular2_axis_lbls</c:f>
              <c:strCache>
                <c:ptCount val="10"/>
                <c:pt idx="0">
                  <c:v>0.067          </c:v>
                </c:pt>
                <c:pt idx="1">
                  <c:v>0.083          </c:v>
                </c:pt>
                <c:pt idx="2">
                  <c:v>0.099          </c:v>
                </c:pt>
                <c:pt idx="3">
                  <c:v>0.115          </c:v>
                </c:pt>
                <c:pt idx="4">
                  <c:v>0.131          </c:v>
                </c:pt>
                <c:pt idx="5">
                  <c:v>0.147          </c:v>
                </c:pt>
                <c:pt idx="6">
                  <c:v>0.163          </c:v>
                </c:pt>
                <c:pt idx="7">
                  <c:v>0.179          </c:v>
                </c:pt>
                <c:pt idx="8">
                  <c:v>0.195          </c:v>
                </c:pt>
                <c:pt idx="9">
                  <c:v>0.211          </c:v>
                </c:pt>
              </c:strCache>
            </c:strRef>
          </c:cat>
          <c:val>
            <c:numRef>
              <c:f>[0]!PM_Triangular1___Triangular2_hist_data</c:f>
              <c:numCache>
                <c:formatCode>General</c:formatCode>
                <c:ptCount val="10"/>
                <c:pt idx="0">
                  <c:v>1.6E-2</c:v>
                </c:pt>
                <c:pt idx="1">
                  <c:v>6.7000000000000004E-2</c:v>
                </c:pt>
                <c:pt idx="2">
                  <c:v>0.129</c:v>
                </c:pt>
                <c:pt idx="3">
                  <c:v>0.16800000000000001</c:v>
                </c:pt>
                <c:pt idx="4">
                  <c:v>0.20799999999999999</c:v>
                </c:pt>
                <c:pt idx="5">
                  <c:v>0.18099999999999999</c:v>
                </c:pt>
                <c:pt idx="6">
                  <c:v>0.121</c:v>
                </c:pt>
                <c:pt idx="7">
                  <c:v>7.8E-2</c:v>
                </c:pt>
                <c:pt idx="8">
                  <c:v>2.5999999999999999E-2</c:v>
                </c:pt>
                <c:pt idx="9">
                  <c:v>6.0000000000000001E-3</c:v>
                </c:pt>
              </c:numCache>
            </c:numRef>
          </c:val>
          <c:extLst>
            <c:ext xmlns:c16="http://schemas.microsoft.com/office/drawing/2014/chart" uri="{C3380CC4-5D6E-409C-BE32-E72D297353CC}">
              <c16:uniqueId val="{00000000-3A64-41E7-A246-5A32D26797DE}"/>
            </c:ext>
          </c:extLst>
        </c:ser>
        <c:dLbls>
          <c:showLegendKey val="0"/>
          <c:showVal val="0"/>
          <c:showCatName val="0"/>
          <c:showSerName val="0"/>
          <c:showPercent val="0"/>
          <c:showBubbleSize val="0"/>
        </c:dLbls>
        <c:gapWidth val="15"/>
        <c:axId val="112964736"/>
        <c:axId val="112959456"/>
      </c:barChart>
      <c:catAx>
        <c:axId val="112964736"/>
        <c:scaling>
          <c:orientation val="minMax"/>
        </c:scaling>
        <c:delete val="0"/>
        <c:axPos val="b"/>
        <c:title>
          <c:tx>
            <c:strRef>
              <c:f>'SIPmath Chart Data'!$L$13</c:f>
              <c:strCache>
                <c:ptCount val="1"/>
              </c:strCache>
            </c:strRef>
          </c:tx>
          <c:overlay val="0"/>
        </c:title>
        <c:numFmt formatCode="General" sourceLinked="0"/>
        <c:majorTickMark val="out"/>
        <c:minorTickMark val="none"/>
        <c:tickLblPos val="nextTo"/>
        <c:crossAx val="112959456"/>
        <c:crosses val="autoZero"/>
        <c:auto val="1"/>
        <c:lblAlgn val="ctr"/>
        <c:lblOffset val="100"/>
        <c:noMultiLvlLbl val="0"/>
      </c:catAx>
      <c:valAx>
        <c:axId val="112959456"/>
        <c:scaling>
          <c:orientation val="minMax"/>
          <c:min val="0"/>
        </c:scaling>
        <c:delete val="0"/>
        <c:axPos val="l"/>
        <c:majorGridlines/>
        <c:numFmt formatCode="0%" sourceLinked="0"/>
        <c:majorTickMark val="out"/>
        <c:minorTickMark val="none"/>
        <c:tickLblPos val="nextTo"/>
        <c:crossAx val="1129647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Data'!$E$3</c:f>
              <c:strCache>
                <c:ptCount val="1"/>
                <c:pt idx="0">
                  <c:v>Pert1 Avg 20.026</c:v>
                </c:pt>
              </c:strCache>
            </c:strRef>
          </c:tx>
          <c:invertIfNegative val="0"/>
          <c:cat>
            <c:strRef>
              <c:f>[0]!PM_Pert1_axis_lbls</c:f>
              <c:strCache>
                <c:ptCount val="10"/>
                <c:pt idx="0">
                  <c:v>5.973          </c:v>
                </c:pt>
                <c:pt idx="1">
                  <c:v>8.778          </c:v>
                </c:pt>
                <c:pt idx="2">
                  <c:v>11.583          </c:v>
                </c:pt>
                <c:pt idx="3">
                  <c:v>14.388          </c:v>
                </c:pt>
                <c:pt idx="4">
                  <c:v>17.193          </c:v>
                </c:pt>
                <c:pt idx="5">
                  <c:v>19.998          </c:v>
                </c:pt>
                <c:pt idx="6">
                  <c:v>22.803          </c:v>
                </c:pt>
                <c:pt idx="7">
                  <c:v>25.608          </c:v>
                </c:pt>
                <c:pt idx="8">
                  <c:v>28.413          </c:v>
                </c:pt>
                <c:pt idx="9">
                  <c:v>31.218          </c:v>
                </c:pt>
              </c:strCache>
            </c:strRef>
          </c:cat>
          <c:val>
            <c:numRef>
              <c:f>[0]!PM_Pert1_hist_data</c:f>
              <c:numCache>
                <c:formatCode>General</c:formatCode>
                <c:ptCount val="10"/>
                <c:pt idx="0">
                  <c:v>1.7000000000000001E-2</c:v>
                </c:pt>
                <c:pt idx="1">
                  <c:v>0.04</c:v>
                </c:pt>
                <c:pt idx="2">
                  <c:v>0.114</c:v>
                </c:pt>
                <c:pt idx="3">
                  <c:v>0.157</c:v>
                </c:pt>
                <c:pt idx="4">
                  <c:v>0.17699999999999999</c:v>
                </c:pt>
                <c:pt idx="5">
                  <c:v>0.17299999999999999</c:v>
                </c:pt>
                <c:pt idx="6">
                  <c:v>0.14899999999999999</c:v>
                </c:pt>
                <c:pt idx="7">
                  <c:v>0.105</c:v>
                </c:pt>
                <c:pt idx="8">
                  <c:v>5.2999999999999999E-2</c:v>
                </c:pt>
                <c:pt idx="9">
                  <c:v>1.4999999999999999E-2</c:v>
                </c:pt>
              </c:numCache>
            </c:numRef>
          </c:val>
          <c:extLst>
            <c:ext xmlns:c16="http://schemas.microsoft.com/office/drawing/2014/chart" uri="{C3380CC4-5D6E-409C-BE32-E72D297353CC}">
              <c16:uniqueId val="{00000000-396F-4A4E-B6D1-7418E4F32373}"/>
            </c:ext>
          </c:extLst>
        </c:ser>
        <c:dLbls>
          <c:showLegendKey val="0"/>
          <c:showVal val="0"/>
          <c:showCatName val="0"/>
          <c:showSerName val="0"/>
          <c:showPercent val="0"/>
          <c:showBubbleSize val="0"/>
        </c:dLbls>
        <c:gapWidth val="15"/>
        <c:axId val="223463071"/>
        <c:axId val="223463551"/>
      </c:barChart>
      <c:catAx>
        <c:axId val="223463071"/>
        <c:scaling>
          <c:orientation val="minMax"/>
        </c:scaling>
        <c:delete val="0"/>
        <c:axPos val="b"/>
        <c:title>
          <c:tx>
            <c:strRef>
              <c:f>'SIPmath Chart Data'!$E$13</c:f>
              <c:strCache>
                <c:ptCount val="1"/>
              </c:strCache>
            </c:strRef>
          </c:tx>
          <c:overlay val="0"/>
        </c:title>
        <c:numFmt formatCode="General" sourceLinked="1"/>
        <c:majorTickMark val="out"/>
        <c:minorTickMark val="none"/>
        <c:tickLblPos val="nextTo"/>
        <c:crossAx val="223463551"/>
        <c:crosses val="autoZero"/>
        <c:auto val="1"/>
        <c:lblAlgn val="ctr"/>
        <c:lblOffset val="100"/>
        <c:noMultiLvlLbl val="0"/>
      </c:catAx>
      <c:valAx>
        <c:axId val="223463551"/>
        <c:scaling>
          <c:orientation val="minMax"/>
          <c:min val="0"/>
        </c:scaling>
        <c:delete val="0"/>
        <c:axPos val="l"/>
        <c:majorGridlines/>
        <c:numFmt formatCode="0%" sourceLinked="0"/>
        <c:majorTickMark val="out"/>
        <c:minorTickMark val="none"/>
        <c:tickLblPos val="nextTo"/>
        <c:crossAx val="22346307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Data'!$F$3</c:f>
              <c:strCache>
                <c:ptCount val="1"/>
                <c:pt idx="0">
                  <c:v>Pert2 Avg 0.874</c:v>
                </c:pt>
              </c:strCache>
            </c:strRef>
          </c:tx>
          <c:invertIfNegative val="0"/>
          <c:cat>
            <c:strRef>
              <c:f>[0]!PM_Pert2_axis_lbls</c:f>
              <c:strCache>
                <c:ptCount val="10"/>
                <c:pt idx="0">
                  <c:v>0.803          </c:v>
                </c:pt>
                <c:pt idx="1">
                  <c:v>0.818          </c:v>
                </c:pt>
                <c:pt idx="2">
                  <c:v>0.833          </c:v>
                </c:pt>
                <c:pt idx="3">
                  <c:v>0.848          </c:v>
                </c:pt>
                <c:pt idx="4">
                  <c:v>0.863          </c:v>
                </c:pt>
                <c:pt idx="5">
                  <c:v>0.878          </c:v>
                </c:pt>
                <c:pt idx="6">
                  <c:v>0.893          </c:v>
                </c:pt>
                <c:pt idx="7">
                  <c:v>0.908          </c:v>
                </c:pt>
                <c:pt idx="8">
                  <c:v>0.923          </c:v>
                </c:pt>
                <c:pt idx="9">
                  <c:v>0.938          </c:v>
                </c:pt>
              </c:strCache>
            </c:strRef>
          </c:cat>
          <c:val>
            <c:numRef>
              <c:f>[0]!PM_Pert2_hist_data</c:f>
              <c:numCache>
                <c:formatCode>General</c:formatCode>
                <c:ptCount val="10"/>
                <c:pt idx="0">
                  <c:v>1.7999999999999999E-2</c:v>
                </c:pt>
                <c:pt idx="1">
                  <c:v>5.3999999999999999E-2</c:v>
                </c:pt>
                <c:pt idx="2">
                  <c:v>0.11</c:v>
                </c:pt>
                <c:pt idx="3">
                  <c:v>0.17499999999999999</c:v>
                </c:pt>
                <c:pt idx="4">
                  <c:v>0.187</c:v>
                </c:pt>
                <c:pt idx="5">
                  <c:v>0.17499999999999999</c:v>
                </c:pt>
                <c:pt idx="6">
                  <c:v>0.161</c:v>
                </c:pt>
                <c:pt idx="7">
                  <c:v>8.6999999999999994E-2</c:v>
                </c:pt>
                <c:pt idx="8">
                  <c:v>3.1E-2</c:v>
                </c:pt>
                <c:pt idx="9">
                  <c:v>2E-3</c:v>
                </c:pt>
              </c:numCache>
            </c:numRef>
          </c:val>
          <c:extLst>
            <c:ext xmlns:c16="http://schemas.microsoft.com/office/drawing/2014/chart" uri="{C3380CC4-5D6E-409C-BE32-E72D297353CC}">
              <c16:uniqueId val="{00000000-8B29-4803-9E77-40D135FD64ED}"/>
            </c:ext>
          </c:extLst>
        </c:ser>
        <c:dLbls>
          <c:showLegendKey val="0"/>
          <c:showVal val="0"/>
          <c:showCatName val="0"/>
          <c:showSerName val="0"/>
          <c:showPercent val="0"/>
          <c:showBubbleSize val="0"/>
        </c:dLbls>
        <c:gapWidth val="15"/>
        <c:axId val="219438687"/>
        <c:axId val="219431967"/>
      </c:barChart>
      <c:catAx>
        <c:axId val="219438687"/>
        <c:scaling>
          <c:orientation val="minMax"/>
        </c:scaling>
        <c:delete val="0"/>
        <c:axPos val="b"/>
        <c:title>
          <c:tx>
            <c:strRef>
              <c:f>'SIPmath Chart Data'!$F$13</c:f>
              <c:strCache>
                <c:ptCount val="1"/>
              </c:strCache>
            </c:strRef>
          </c:tx>
          <c:overlay val="0"/>
        </c:title>
        <c:numFmt formatCode="General" sourceLinked="1"/>
        <c:majorTickMark val="out"/>
        <c:minorTickMark val="none"/>
        <c:tickLblPos val="nextTo"/>
        <c:crossAx val="219431967"/>
        <c:crosses val="autoZero"/>
        <c:auto val="1"/>
        <c:lblAlgn val="ctr"/>
        <c:lblOffset val="100"/>
        <c:noMultiLvlLbl val="0"/>
      </c:catAx>
      <c:valAx>
        <c:axId val="219431967"/>
        <c:scaling>
          <c:orientation val="minMax"/>
          <c:min val="0"/>
        </c:scaling>
        <c:delete val="0"/>
        <c:axPos val="l"/>
        <c:majorGridlines/>
        <c:numFmt formatCode="0%" sourceLinked="0"/>
        <c:majorTickMark val="out"/>
        <c:minorTickMark val="none"/>
        <c:tickLblPos val="nextTo"/>
        <c:crossAx val="2194386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Data'!$G$3</c:f>
              <c:strCache>
                <c:ptCount val="1"/>
                <c:pt idx="0">
                  <c:v>Pert3 Avg 19281.759</c:v>
                </c:pt>
              </c:strCache>
            </c:strRef>
          </c:tx>
          <c:invertIfNegative val="0"/>
          <c:cat>
            <c:strRef>
              <c:f>[0]!PM_Pert3_axis_lbls</c:f>
              <c:strCache>
                <c:ptCount val="10"/>
                <c:pt idx="0">
                  <c:v>2769.508          </c:v>
                </c:pt>
                <c:pt idx="1">
                  <c:v>7142.675          </c:v>
                </c:pt>
                <c:pt idx="2">
                  <c:v>11515.842          </c:v>
                </c:pt>
                <c:pt idx="3">
                  <c:v>15889.009          </c:v>
                </c:pt>
                <c:pt idx="4">
                  <c:v>20262.176          </c:v>
                </c:pt>
                <c:pt idx="5">
                  <c:v>24635.343          </c:v>
                </c:pt>
                <c:pt idx="6">
                  <c:v>29008.51          </c:v>
                </c:pt>
                <c:pt idx="7">
                  <c:v>33381.677          </c:v>
                </c:pt>
                <c:pt idx="8">
                  <c:v>37754.844          </c:v>
                </c:pt>
                <c:pt idx="9">
                  <c:v>42128.011          </c:v>
                </c:pt>
              </c:strCache>
            </c:strRef>
          </c:cat>
          <c:val>
            <c:numRef>
              <c:f>[0]!PM_Pert3_hist_data</c:f>
              <c:numCache>
                <c:formatCode>General</c:formatCode>
                <c:ptCount val="10"/>
                <c:pt idx="0">
                  <c:v>5.5E-2</c:v>
                </c:pt>
                <c:pt idx="1">
                  <c:v>0.152</c:v>
                </c:pt>
                <c:pt idx="2">
                  <c:v>0.20100000000000001</c:v>
                </c:pt>
                <c:pt idx="3">
                  <c:v>0.17499999999999999</c:v>
                </c:pt>
                <c:pt idx="4">
                  <c:v>0.14899999999999999</c:v>
                </c:pt>
                <c:pt idx="5">
                  <c:v>0.113</c:v>
                </c:pt>
                <c:pt idx="6">
                  <c:v>0.08</c:v>
                </c:pt>
                <c:pt idx="7">
                  <c:v>4.3999999999999997E-2</c:v>
                </c:pt>
                <c:pt idx="8">
                  <c:v>2.1999999999999999E-2</c:v>
                </c:pt>
                <c:pt idx="9">
                  <c:v>8.9999999999999993E-3</c:v>
                </c:pt>
              </c:numCache>
            </c:numRef>
          </c:val>
          <c:extLst>
            <c:ext xmlns:c16="http://schemas.microsoft.com/office/drawing/2014/chart" uri="{C3380CC4-5D6E-409C-BE32-E72D297353CC}">
              <c16:uniqueId val="{00000000-FA64-4188-9486-3A9877CAC4DA}"/>
            </c:ext>
          </c:extLst>
        </c:ser>
        <c:dLbls>
          <c:showLegendKey val="0"/>
          <c:showVal val="0"/>
          <c:showCatName val="0"/>
          <c:showSerName val="0"/>
          <c:showPercent val="0"/>
          <c:showBubbleSize val="0"/>
        </c:dLbls>
        <c:gapWidth val="15"/>
        <c:axId val="223461151"/>
        <c:axId val="223461631"/>
      </c:barChart>
      <c:catAx>
        <c:axId val="223461151"/>
        <c:scaling>
          <c:orientation val="minMax"/>
        </c:scaling>
        <c:delete val="0"/>
        <c:axPos val="b"/>
        <c:title>
          <c:tx>
            <c:strRef>
              <c:f>'SIPmath Chart Data'!$G$13</c:f>
              <c:strCache>
                <c:ptCount val="1"/>
              </c:strCache>
            </c:strRef>
          </c:tx>
          <c:overlay val="0"/>
        </c:title>
        <c:numFmt formatCode="General" sourceLinked="1"/>
        <c:majorTickMark val="out"/>
        <c:minorTickMark val="none"/>
        <c:tickLblPos val="nextTo"/>
        <c:crossAx val="223461631"/>
        <c:crosses val="autoZero"/>
        <c:auto val="1"/>
        <c:lblAlgn val="ctr"/>
        <c:lblOffset val="100"/>
        <c:noMultiLvlLbl val="0"/>
      </c:catAx>
      <c:valAx>
        <c:axId val="223461631"/>
        <c:scaling>
          <c:orientation val="minMax"/>
          <c:min val="0"/>
        </c:scaling>
        <c:delete val="0"/>
        <c:axPos val="l"/>
        <c:majorGridlines/>
        <c:numFmt formatCode="0%" sourceLinked="0"/>
        <c:majorTickMark val="out"/>
        <c:minorTickMark val="none"/>
        <c:tickLblPos val="nextTo"/>
        <c:crossAx val="2234611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Data'!$H$3</c:f>
              <c:strCache>
                <c:ptCount val="1"/>
                <c:pt idx="0">
                  <c:v>Poisson1 Avg 11.876</c:v>
                </c:pt>
              </c:strCache>
            </c:strRef>
          </c:tx>
          <c:invertIfNegative val="0"/>
          <c:cat>
            <c:strRef>
              <c:f>[0]!PM_Poisson1_axis_lbls</c:f>
              <c:strCache>
                <c:ptCount val="10"/>
                <c:pt idx="0">
                  <c:v>3          </c:v>
                </c:pt>
                <c:pt idx="1">
                  <c:v>4.9          </c:v>
                </c:pt>
                <c:pt idx="2">
                  <c:v>6.8          </c:v>
                </c:pt>
                <c:pt idx="3">
                  <c:v>8.7          </c:v>
                </c:pt>
                <c:pt idx="4">
                  <c:v>10.6          </c:v>
                </c:pt>
                <c:pt idx="5">
                  <c:v>12.5          </c:v>
                </c:pt>
                <c:pt idx="6">
                  <c:v>14.4          </c:v>
                </c:pt>
                <c:pt idx="7">
                  <c:v>16.3          </c:v>
                </c:pt>
                <c:pt idx="8">
                  <c:v>18.2          </c:v>
                </c:pt>
                <c:pt idx="9">
                  <c:v>20.1          </c:v>
                </c:pt>
              </c:strCache>
            </c:strRef>
          </c:cat>
          <c:val>
            <c:numRef>
              <c:f>[0]!PM_Poisson1_hist_data</c:f>
              <c:numCache>
                <c:formatCode>General</c:formatCode>
                <c:ptCount val="10"/>
                <c:pt idx="0">
                  <c:v>1.4E-2</c:v>
                </c:pt>
                <c:pt idx="1">
                  <c:v>4.7E-2</c:v>
                </c:pt>
                <c:pt idx="2">
                  <c:v>0.109</c:v>
                </c:pt>
                <c:pt idx="3">
                  <c:v>0.18099999999999999</c:v>
                </c:pt>
                <c:pt idx="4">
                  <c:v>0.23799999999999999</c:v>
                </c:pt>
                <c:pt idx="5">
                  <c:v>0.193</c:v>
                </c:pt>
                <c:pt idx="6">
                  <c:v>0.12</c:v>
                </c:pt>
                <c:pt idx="7">
                  <c:v>6.5000000000000002E-2</c:v>
                </c:pt>
                <c:pt idx="8">
                  <c:v>2.7E-2</c:v>
                </c:pt>
                <c:pt idx="9">
                  <c:v>6.0000000000000001E-3</c:v>
                </c:pt>
              </c:numCache>
            </c:numRef>
          </c:val>
          <c:extLst>
            <c:ext xmlns:c16="http://schemas.microsoft.com/office/drawing/2014/chart" uri="{C3380CC4-5D6E-409C-BE32-E72D297353CC}">
              <c16:uniqueId val="{00000000-EDF1-44AB-976A-51254CAEDDC3}"/>
            </c:ext>
          </c:extLst>
        </c:ser>
        <c:dLbls>
          <c:showLegendKey val="0"/>
          <c:showVal val="0"/>
          <c:showCatName val="0"/>
          <c:showSerName val="0"/>
          <c:showPercent val="0"/>
          <c:showBubbleSize val="0"/>
        </c:dLbls>
        <c:gapWidth val="15"/>
        <c:axId val="318243967"/>
        <c:axId val="318246847"/>
      </c:barChart>
      <c:catAx>
        <c:axId val="318243967"/>
        <c:scaling>
          <c:orientation val="minMax"/>
        </c:scaling>
        <c:delete val="0"/>
        <c:axPos val="b"/>
        <c:title>
          <c:tx>
            <c:strRef>
              <c:f>'SIPmath Chart Data'!$H$13</c:f>
              <c:strCache>
                <c:ptCount val="1"/>
              </c:strCache>
            </c:strRef>
          </c:tx>
          <c:overlay val="0"/>
        </c:title>
        <c:numFmt formatCode="General" sourceLinked="1"/>
        <c:majorTickMark val="out"/>
        <c:minorTickMark val="none"/>
        <c:tickLblPos val="nextTo"/>
        <c:crossAx val="318246847"/>
        <c:crosses val="autoZero"/>
        <c:auto val="1"/>
        <c:lblAlgn val="ctr"/>
        <c:lblOffset val="100"/>
        <c:noMultiLvlLbl val="0"/>
      </c:catAx>
      <c:valAx>
        <c:axId val="318246847"/>
        <c:scaling>
          <c:orientation val="minMax"/>
          <c:min val="0"/>
        </c:scaling>
        <c:delete val="0"/>
        <c:axPos val="l"/>
        <c:majorGridlines/>
        <c:numFmt formatCode="0%" sourceLinked="0"/>
        <c:majorTickMark val="out"/>
        <c:minorTickMark val="none"/>
        <c:tickLblPos val="nextTo"/>
        <c:crossAx val="3182439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Data'!$I$3</c:f>
              <c:strCache>
                <c:ptCount val="1"/>
                <c:pt idx="0">
                  <c:v>Poisson2 Avg 4.904</c:v>
                </c:pt>
              </c:strCache>
            </c:strRef>
          </c:tx>
          <c:invertIfNegative val="0"/>
          <c:cat>
            <c:strRef>
              <c:f>[0]!PM_Poisson2_axis_lbls</c:f>
              <c:strCache>
                <c:ptCount val="10"/>
                <c:pt idx="0">
                  <c:v>0          </c:v>
                </c:pt>
                <c:pt idx="1">
                  <c:v>1.4          </c:v>
                </c:pt>
                <c:pt idx="2">
                  <c:v>2.8          </c:v>
                </c:pt>
                <c:pt idx="3">
                  <c:v>4.2          </c:v>
                </c:pt>
                <c:pt idx="4">
                  <c:v>5.6          </c:v>
                </c:pt>
                <c:pt idx="5">
                  <c:v>7          </c:v>
                </c:pt>
                <c:pt idx="6">
                  <c:v>8.4          </c:v>
                </c:pt>
                <c:pt idx="7">
                  <c:v>9.8          </c:v>
                </c:pt>
                <c:pt idx="8">
                  <c:v>11.2          </c:v>
                </c:pt>
                <c:pt idx="9">
                  <c:v>12.6          </c:v>
                </c:pt>
              </c:strCache>
            </c:strRef>
          </c:cat>
          <c:val>
            <c:numRef>
              <c:f>[0]!PM_Poisson2_hist_data</c:f>
              <c:numCache>
                <c:formatCode>General</c:formatCode>
                <c:ptCount val="10"/>
                <c:pt idx="0">
                  <c:v>4.3999999999999997E-2</c:v>
                </c:pt>
                <c:pt idx="1">
                  <c:v>8.1000000000000003E-2</c:v>
                </c:pt>
                <c:pt idx="2">
                  <c:v>0.33900000000000002</c:v>
                </c:pt>
                <c:pt idx="3">
                  <c:v>0.16500000000000001</c:v>
                </c:pt>
                <c:pt idx="4">
                  <c:v>0.25700000000000001</c:v>
                </c:pt>
                <c:pt idx="5">
                  <c:v>0.05</c:v>
                </c:pt>
                <c:pt idx="6">
                  <c:v>3.5000000000000003E-2</c:v>
                </c:pt>
                <c:pt idx="7">
                  <c:v>2.5999999999999999E-2</c:v>
                </c:pt>
                <c:pt idx="8">
                  <c:v>1E-3</c:v>
                </c:pt>
                <c:pt idx="9">
                  <c:v>2E-3</c:v>
                </c:pt>
              </c:numCache>
            </c:numRef>
          </c:val>
          <c:extLst>
            <c:ext xmlns:c16="http://schemas.microsoft.com/office/drawing/2014/chart" uri="{C3380CC4-5D6E-409C-BE32-E72D297353CC}">
              <c16:uniqueId val="{00000000-6C01-4348-9310-2F51196C806A}"/>
            </c:ext>
          </c:extLst>
        </c:ser>
        <c:dLbls>
          <c:showLegendKey val="0"/>
          <c:showVal val="0"/>
          <c:showCatName val="0"/>
          <c:showSerName val="0"/>
          <c:showPercent val="0"/>
          <c:showBubbleSize val="0"/>
        </c:dLbls>
        <c:gapWidth val="15"/>
        <c:axId val="483948559"/>
        <c:axId val="318244927"/>
      </c:barChart>
      <c:catAx>
        <c:axId val="483948559"/>
        <c:scaling>
          <c:orientation val="minMax"/>
        </c:scaling>
        <c:delete val="0"/>
        <c:axPos val="b"/>
        <c:title>
          <c:tx>
            <c:strRef>
              <c:f>'SIPmath Chart Data'!$I$13</c:f>
              <c:strCache>
                <c:ptCount val="1"/>
              </c:strCache>
            </c:strRef>
          </c:tx>
          <c:overlay val="0"/>
        </c:title>
        <c:numFmt formatCode="General" sourceLinked="1"/>
        <c:majorTickMark val="out"/>
        <c:minorTickMark val="none"/>
        <c:tickLblPos val="nextTo"/>
        <c:crossAx val="318244927"/>
        <c:crosses val="autoZero"/>
        <c:auto val="1"/>
        <c:lblAlgn val="ctr"/>
        <c:lblOffset val="100"/>
        <c:noMultiLvlLbl val="0"/>
      </c:catAx>
      <c:valAx>
        <c:axId val="318244927"/>
        <c:scaling>
          <c:orientation val="minMax"/>
          <c:min val="0"/>
        </c:scaling>
        <c:delete val="0"/>
        <c:axPos val="l"/>
        <c:majorGridlines/>
        <c:numFmt formatCode="0%" sourceLinked="0"/>
        <c:majorTickMark val="out"/>
        <c:minorTickMark val="none"/>
        <c:tickLblPos val="nextTo"/>
        <c:crossAx val="4839485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'SIPmath Chart Data'!$J$3</c:f>
              <c:strCache>
                <c:ptCount val="1"/>
                <c:pt idx="0">
                  <c:v>Binom1 Avg 849.712</c:v>
                </c:pt>
              </c:strCache>
            </c:strRef>
          </c:tx>
          <c:invertIfNegative val="0"/>
          <c:cat>
            <c:strRef>
              <c:f>[0]!PM_Binom1_axis_lbls</c:f>
              <c:strCache>
                <c:ptCount val="10"/>
                <c:pt idx="0">
                  <c:v>808          </c:v>
                </c:pt>
                <c:pt idx="1">
                  <c:v>815.5          </c:v>
                </c:pt>
                <c:pt idx="2">
                  <c:v>823          </c:v>
                </c:pt>
                <c:pt idx="3">
                  <c:v>830.5          </c:v>
                </c:pt>
                <c:pt idx="4">
                  <c:v>838          </c:v>
                </c:pt>
                <c:pt idx="5">
                  <c:v>845.5          </c:v>
                </c:pt>
                <c:pt idx="6">
                  <c:v>853          </c:v>
                </c:pt>
                <c:pt idx="7">
                  <c:v>860.5          </c:v>
                </c:pt>
                <c:pt idx="8">
                  <c:v>868          </c:v>
                </c:pt>
                <c:pt idx="9">
                  <c:v>875.5          </c:v>
                </c:pt>
              </c:strCache>
            </c:strRef>
          </c:cat>
          <c:val>
            <c:numRef>
              <c:f>[0]!PM_Binom1_hist_data</c:f>
              <c:numCache>
                <c:formatCode>General</c:formatCode>
                <c:ptCount val="10"/>
                <c:pt idx="0">
                  <c:v>3.0000000000000001E-3</c:v>
                </c:pt>
                <c:pt idx="1">
                  <c:v>1.2999999999999999E-2</c:v>
                </c:pt>
                <c:pt idx="2">
                  <c:v>4.1000000000000002E-2</c:v>
                </c:pt>
                <c:pt idx="3">
                  <c:v>0.111</c:v>
                </c:pt>
                <c:pt idx="4">
                  <c:v>0.20100000000000001</c:v>
                </c:pt>
                <c:pt idx="5">
                  <c:v>0.26800000000000002</c:v>
                </c:pt>
                <c:pt idx="6">
                  <c:v>0.187</c:v>
                </c:pt>
                <c:pt idx="7">
                  <c:v>0.10100000000000001</c:v>
                </c:pt>
                <c:pt idx="8">
                  <c:v>6.0999999999999999E-2</c:v>
                </c:pt>
                <c:pt idx="9">
                  <c:v>1.4E-2</c:v>
                </c:pt>
              </c:numCache>
            </c:numRef>
          </c:val>
          <c:extLst>
            <c:ext xmlns:c16="http://schemas.microsoft.com/office/drawing/2014/chart" uri="{C3380CC4-5D6E-409C-BE32-E72D297353CC}">
              <c16:uniqueId val="{00000000-F808-43E9-83E0-23FE94ABB054}"/>
            </c:ext>
          </c:extLst>
        </c:ser>
        <c:dLbls>
          <c:showLegendKey val="0"/>
          <c:showVal val="0"/>
          <c:showCatName val="0"/>
          <c:showSerName val="0"/>
          <c:showPercent val="0"/>
          <c:showBubbleSize val="0"/>
        </c:dLbls>
        <c:gapWidth val="15"/>
        <c:axId val="1479961999"/>
        <c:axId val="1479951439"/>
      </c:barChart>
      <c:catAx>
        <c:axId val="1479961999"/>
        <c:scaling>
          <c:orientation val="minMax"/>
        </c:scaling>
        <c:delete val="0"/>
        <c:axPos val="b"/>
        <c:title>
          <c:tx>
            <c:strRef>
              <c:f>'SIPmath Chart Data'!$J$13</c:f>
              <c:strCache>
                <c:ptCount val="1"/>
              </c:strCache>
            </c:strRef>
          </c:tx>
          <c:overlay val="0"/>
        </c:title>
        <c:numFmt formatCode="General" sourceLinked="1"/>
        <c:majorTickMark val="out"/>
        <c:minorTickMark val="none"/>
        <c:tickLblPos val="nextTo"/>
        <c:crossAx val="1479951439"/>
        <c:crosses val="autoZero"/>
        <c:auto val="1"/>
        <c:lblAlgn val="ctr"/>
        <c:lblOffset val="100"/>
        <c:noMultiLvlLbl val="0"/>
      </c:catAx>
      <c:valAx>
        <c:axId val="1479951439"/>
        <c:scaling>
          <c:orientation val="minMax"/>
          <c:min val="0"/>
        </c:scaling>
        <c:delete val="0"/>
        <c:axPos val="l"/>
        <c:majorGridlines/>
        <c:numFmt formatCode="0%" sourceLinked="0"/>
        <c:majorTickMark val="out"/>
        <c:minorTickMark val="none"/>
        <c:tickLblPos val="nextTo"/>
        <c:crossAx val="147996199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txPr>
    <a:bodyPr/>
    <a:lstStyle/>
    <a:p>
      <a:pPr>
        <a:defRPr sz="9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croll" dx="26" fmlaLink="PM_Index" horiz="1" max="1000" page="10" val="100"/>
</file>

<file path=xl/ctrlProps/ctrlProp2.xml><?xml version="1.0" encoding="utf-8"?>
<formControlPr xmlns="http://schemas.microsoft.com/office/spreadsheetml/2009/9/main" objectType="Scroll" dx="26" fmlaLink="PM_Index" horiz="1" max="1000" page="10" val="100"/>
</file>

<file path=xl/ctrlProps/ctrlProp3.xml><?xml version="1.0" encoding="utf-8"?>
<formControlPr xmlns="http://schemas.microsoft.com/office/spreadsheetml/2009/9/main" objectType="Scroll" dx="26" fmlaLink="PM_Index" horiz="1" max="100" page="10" val="10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https://cyberriskmodels.com"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https://cyberriskmodels.com"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https://cyberriskmodels.com" TargetMode="External"/></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hyperlink" Target="https://cyberriskmodels.com" TargetMode="Externa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4.sv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image" Target="../media/image3.png"/><Relationship Id="rId3" Type="http://schemas.openxmlformats.org/officeDocument/2006/relationships/chart" Target="../charts/chart19.xml"/><Relationship Id="rId7" Type="http://schemas.openxmlformats.org/officeDocument/2006/relationships/chart" Target="../charts/chart23.xml"/><Relationship Id="rId12" Type="http://schemas.openxmlformats.org/officeDocument/2006/relationships/hyperlink" Target="https://cyberriskmodels.com" TargetMode="Externa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5" Type="http://schemas.openxmlformats.org/officeDocument/2006/relationships/chart" Target="../charts/chart21.xml"/><Relationship Id="rId10" Type="http://schemas.openxmlformats.org/officeDocument/2006/relationships/chart" Target="../charts/chart26.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https://cyberriskmodels.com" TargetMode="External"/><Relationship Id="rId4"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hyperlink" Target="https://cyberriskmodels.com"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https://cyberriskmodels.com" TargetMode="Externa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11</xdr:col>
      <xdr:colOff>305302</xdr:colOff>
      <xdr:row>13</xdr:row>
      <xdr:rowOff>25323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19200" y="381000"/>
          <a:ext cx="5791702" cy="2562783"/>
        </a:xfrm>
        <a:prstGeom prst="rect">
          <a:avLst/>
        </a:prstGeom>
      </xdr:spPr>
    </xdr:pic>
    <xdr:clientData/>
  </xdr:twoCellAnchor>
  <xdr:twoCellAnchor editAs="oneCell">
    <xdr:from>
      <xdr:col>2</xdr:col>
      <xdr:colOff>233082</xdr:colOff>
      <xdr:row>14</xdr:row>
      <xdr:rowOff>86957</xdr:rowOff>
    </xdr:from>
    <xdr:to>
      <xdr:col>11</xdr:col>
      <xdr:colOff>241178</xdr:colOff>
      <xdr:row>40</xdr:row>
      <xdr:rowOff>110294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52282" y="3195917"/>
          <a:ext cx="5494496" cy="55021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369096</xdr:colOff>
      <xdr:row>0</xdr:row>
      <xdr:rowOff>519424</xdr:rowOff>
    </xdr:to>
    <xdr:pic>
      <xdr:nvPicPr>
        <xdr:cNvPr id="2" name="PM 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628650" y="0"/>
          <a:ext cx="1569246" cy="519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9</xdr:row>
      <xdr:rowOff>76200</xdr:rowOff>
    </xdr:from>
    <xdr:to>
      <xdr:col>9</xdr:col>
      <xdr:colOff>563880</xdr:colOff>
      <xdr:row>9</xdr:row>
      <xdr:rowOff>434340</xdr:rowOff>
    </xdr:to>
    <xdr:grpSp>
      <xdr:nvGrpSpPr>
        <xdr:cNvPr id="11" name="Group 10">
          <a:extLst>
            <a:ext uri="{FF2B5EF4-FFF2-40B4-BE49-F238E27FC236}">
              <a16:creationId xmlns:a16="http://schemas.microsoft.com/office/drawing/2014/main" id="{00000000-0008-0000-0100-00000B000000}"/>
            </a:ext>
          </a:extLst>
        </xdr:cNvPr>
        <xdr:cNvGrpSpPr/>
      </xdr:nvGrpSpPr>
      <xdr:grpSpPr>
        <a:xfrm>
          <a:off x="5486400" y="1985682"/>
          <a:ext cx="563880" cy="358140"/>
          <a:chOff x="6998970" y="2373630"/>
          <a:chExt cx="563880" cy="358140"/>
        </a:xfrm>
      </xdr:grpSpPr>
      <xdr:sp macro="" textlink="">
        <xdr:nvSpPr>
          <xdr:cNvPr id="12" name="Rectangle 11">
            <a:extLst>
              <a:ext uri="{FF2B5EF4-FFF2-40B4-BE49-F238E27FC236}">
                <a16:creationId xmlns:a16="http://schemas.microsoft.com/office/drawing/2014/main" id="{00000000-0008-0000-0100-00000C000000}"/>
              </a:ext>
            </a:extLst>
          </xdr:cNvPr>
          <xdr:cNvSpPr/>
        </xdr:nvSpPr>
        <xdr:spPr>
          <a:xfrm>
            <a:off x="6998970" y="2373630"/>
            <a:ext cx="563880" cy="3581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13" name="Group 12">
            <a:extLst>
              <a:ext uri="{FF2B5EF4-FFF2-40B4-BE49-F238E27FC236}">
                <a16:creationId xmlns:a16="http://schemas.microsoft.com/office/drawing/2014/main" id="{00000000-0008-0000-0100-00000D000000}"/>
              </a:ext>
            </a:extLst>
          </xdr:cNvPr>
          <xdr:cNvGrpSpPr/>
        </xdr:nvGrpSpPr>
        <xdr:grpSpPr>
          <a:xfrm>
            <a:off x="7048500" y="2419802"/>
            <a:ext cx="464820" cy="274320"/>
            <a:chOff x="5947410" y="2373630"/>
            <a:chExt cx="464820" cy="274320"/>
          </a:xfrm>
        </xdr:grpSpPr>
        <xdr:sp macro="" textlink="">
          <xdr:nvSpPr>
            <xdr:cNvPr id="14" name="Oval 13">
              <a:extLst>
                <a:ext uri="{FF2B5EF4-FFF2-40B4-BE49-F238E27FC236}">
                  <a16:creationId xmlns:a16="http://schemas.microsoft.com/office/drawing/2014/main" id="{00000000-0008-0000-0100-00000E000000}"/>
                </a:ext>
              </a:extLst>
            </xdr:cNvPr>
            <xdr:cNvSpPr/>
          </xdr:nvSpPr>
          <xdr:spPr>
            <a:xfrm>
              <a:off x="6137910" y="2373630"/>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B</a:t>
              </a:r>
            </a:p>
          </xdr:txBody>
        </xdr:sp>
        <xdr:grpSp>
          <xdr:nvGrpSpPr>
            <xdr:cNvPr id="15" name="Group 14">
              <a:extLst>
                <a:ext uri="{FF2B5EF4-FFF2-40B4-BE49-F238E27FC236}">
                  <a16:creationId xmlns:a16="http://schemas.microsoft.com/office/drawing/2014/main" id="{00000000-0008-0000-0100-00000F000000}"/>
                </a:ext>
              </a:extLst>
            </xdr:cNvPr>
            <xdr:cNvGrpSpPr/>
          </xdr:nvGrpSpPr>
          <xdr:grpSpPr>
            <a:xfrm>
              <a:off x="5947410" y="2373630"/>
              <a:ext cx="464820" cy="274320"/>
              <a:chOff x="5947410" y="2373630"/>
              <a:chExt cx="464820" cy="274320"/>
            </a:xfrm>
          </xdr:grpSpPr>
          <xdr:sp macro="" textlink="">
            <xdr:nvSpPr>
              <xdr:cNvPr id="16" name="Oval 15">
                <a:extLst>
                  <a:ext uri="{FF2B5EF4-FFF2-40B4-BE49-F238E27FC236}">
                    <a16:creationId xmlns:a16="http://schemas.microsoft.com/office/drawing/2014/main" id="{00000000-0008-0000-0100-000010000000}"/>
                  </a:ext>
                </a:extLst>
              </xdr:cNvPr>
              <xdr:cNvSpPr/>
            </xdr:nvSpPr>
            <xdr:spPr>
              <a:xfrm>
                <a:off x="5947410" y="2373630"/>
                <a:ext cx="274320" cy="274320"/>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A</a:t>
                </a:r>
              </a:p>
            </xdr:txBody>
          </xdr:sp>
          <xdr:sp macro="" textlink="">
            <xdr:nvSpPr>
              <xdr:cNvPr id="17" name="Oval 16">
                <a:extLst>
                  <a:ext uri="{FF2B5EF4-FFF2-40B4-BE49-F238E27FC236}">
                    <a16:creationId xmlns:a16="http://schemas.microsoft.com/office/drawing/2014/main" id="{00000000-0008-0000-0100-000011000000}"/>
                  </a:ext>
                </a:extLst>
              </xdr:cNvPr>
              <xdr:cNvSpPr/>
            </xdr:nvSpPr>
            <xdr:spPr>
              <a:xfrm>
                <a:off x="6137910" y="2373630"/>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p>
            </xdr:txBody>
          </xdr:sp>
        </xdr:grpSp>
      </xdr:grpSp>
    </xdr:grpSp>
    <xdr:clientData/>
  </xdr:twoCellAnchor>
  <xdr:twoCellAnchor>
    <xdr:from>
      <xdr:col>9</xdr:col>
      <xdr:colOff>0</xdr:colOff>
      <xdr:row>10</xdr:row>
      <xdr:rowOff>68580</xdr:rowOff>
    </xdr:from>
    <xdr:to>
      <xdr:col>9</xdr:col>
      <xdr:colOff>563880</xdr:colOff>
      <xdr:row>10</xdr:row>
      <xdr:rowOff>426720</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5486400" y="2426298"/>
          <a:ext cx="563880" cy="358140"/>
          <a:chOff x="6998970" y="2768066"/>
          <a:chExt cx="563880" cy="358140"/>
        </a:xfrm>
      </xdr:grpSpPr>
      <xdr:sp macro="" textlink="">
        <xdr:nvSpPr>
          <xdr:cNvPr id="19" name="Rectangle 18">
            <a:extLst>
              <a:ext uri="{FF2B5EF4-FFF2-40B4-BE49-F238E27FC236}">
                <a16:creationId xmlns:a16="http://schemas.microsoft.com/office/drawing/2014/main" id="{00000000-0008-0000-0100-000013000000}"/>
              </a:ext>
            </a:extLst>
          </xdr:cNvPr>
          <xdr:cNvSpPr/>
        </xdr:nvSpPr>
        <xdr:spPr>
          <a:xfrm>
            <a:off x="6998970" y="2768066"/>
            <a:ext cx="563880" cy="3581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0" name="Group 19">
            <a:extLst>
              <a:ext uri="{FF2B5EF4-FFF2-40B4-BE49-F238E27FC236}">
                <a16:creationId xmlns:a16="http://schemas.microsoft.com/office/drawing/2014/main" id="{00000000-0008-0000-0100-000014000000}"/>
              </a:ext>
            </a:extLst>
          </xdr:cNvPr>
          <xdr:cNvGrpSpPr/>
        </xdr:nvGrpSpPr>
        <xdr:grpSpPr>
          <a:xfrm>
            <a:off x="7048500" y="2809976"/>
            <a:ext cx="464820" cy="274320"/>
            <a:chOff x="5958840" y="2701291"/>
            <a:chExt cx="464820" cy="274320"/>
          </a:xfrm>
        </xdr:grpSpPr>
        <xdr:sp macro="" textlink="">
          <xdr:nvSpPr>
            <xdr:cNvPr id="21" name="Oval 20">
              <a:extLst>
                <a:ext uri="{FF2B5EF4-FFF2-40B4-BE49-F238E27FC236}">
                  <a16:creationId xmlns:a16="http://schemas.microsoft.com/office/drawing/2014/main" id="{00000000-0008-0000-0100-000015000000}"/>
                </a:ext>
              </a:extLst>
            </xdr:cNvPr>
            <xdr:cNvSpPr/>
          </xdr:nvSpPr>
          <xdr:spPr>
            <a:xfrm>
              <a:off x="6149340" y="2701291"/>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B</a:t>
              </a:r>
            </a:p>
          </xdr:txBody>
        </xdr:sp>
        <xdr:sp macro="" textlink="">
          <xdr:nvSpPr>
            <xdr:cNvPr id="22" name="Oval 21">
              <a:extLst>
                <a:ext uri="{FF2B5EF4-FFF2-40B4-BE49-F238E27FC236}">
                  <a16:creationId xmlns:a16="http://schemas.microsoft.com/office/drawing/2014/main" id="{00000000-0008-0000-0100-000016000000}"/>
                </a:ext>
              </a:extLst>
            </xdr:cNvPr>
            <xdr:cNvSpPr/>
          </xdr:nvSpPr>
          <xdr:spPr>
            <a:xfrm>
              <a:off x="5958840" y="2701291"/>
              <a:ext cx="274320" cy="27432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bg1"/>
                  </a:solidFill>
                </a:rPr>
                <a:t>A</a:t>
              </a:r>
            </a:p>
          </xdr:txBody>
        </xdr:sp>
        <xdr:sp macro="" textlink="">
          <xdr:nvSpPr>
            <xdr:cNvPr id="23" name="Oval 22">
              <a:extLst>
                <a:ext uri="{FF2B5EF4-FFF2-40B4-BE49-F238E27FC236}">
                  <a16:creationId xmlns:a16="http://schemas.microsoft.com/office/drawing/2014/main" id="{00000000-0008-0000-0100-000017000000}"/>
                </a:ext>
              </a:extLst>
            </xdr:cNvPr>
            <xdr:cNvSpPr/>
          </xdr:nvSpPr>
          <xdr:spPr>
            <a:xfrm>
              <a:off x="6149340" y="2701291"/>
              <a:ext cx="274320" cy="274320"/>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B</a:t>
              </a:r>
            </a:p>
          </xdr:txBody>
        </xdr:sp>
        <xdr:sp macro="" textlink="">
          <xdr:nvSpPr>
            <xdr:cNvPr id="24" name="Oval 23">
              <a:extLst>
                <a:ext uri="{FF2B5EF4-FFF2-40B4-BE49-F238E27FC236}">
                  <a16:creationId xmlns:a16="http://schemas.microsoft.com/office/drawing/2014/main" id="{00000000-0008-0000-0100-000018000000}"/>
                </a:ext>
              </a:extLst>
            </xdr:cNvPr>
            <xdr:cNvSpPr/>
          </xdr:nvSpPr>
          <xdr:spPr>
            <a:xfrm>
              <a:off x="5970270" y="2701291"/>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bg1"/>
                </a:solidFill>
              </a:endParaRPr>
            </a:p>
          </xdr:txBody>
        </xdr:sp>
      </xdr:grpSp>
    </xdr:grpSp>
    <xdr:clientData/>
  </xdr:twoCellAnchor>
  <xdr:twoCellAnchor>
    <xdr:from>
      <xdr:col>9</xdr:col>
      <xdr:colOff>0</xdr:colOff>
      <xdr:row>11</xdr:row>
      <xdr:rowOff>45720</xdr:rowOff>
    </xdr:from>
    <xdr:to>
      <xdr:col>9</xdr:col>
      <xdr:colOff>563880</xdr:colOff>
      <xdr:row>11</xdr:row>
      <xdr:rowOff>403860</xdr:rowOff>
    </xdr:to>
    <xdr:grpSp>
      <xdr:nvGrpSpPr>
        <xdr:cNvPr id="25" name="Group 24">
          <a:extLst>
            <a:ext uri="{FF2B5EF4-FFF2-40B4-BE49-F238E27FC236}">
              <a16:creationId xmlns:a16="http://schemas.microsoft.com/office/drawing/2014/main" id="{00000000-0008-0000-0100-000019000000}"/>
            </a:ext>
          </a:extLst>
        </xdr:cNvPr>
        <xdr:cNvGrpSpPr/>
      </xdr:nvGrpSpPr>
      <xdr:grpSpPr>
        <a:xfrm>
          <a:off x="5486400" y="2851673"/>
          <a:ext cx="563880" cy="358140"/>
          <a:chOff x="6998970" y="3165208"/>
          <a:chExt cx="563880" cy="358140"/>
        </a:xfrm>
      </xdr:grpSpPr>
      <xdr:sp macro="" textlink="">
        <xdr:nvSpPr>
          <xdr:cNvPr id="26" name="Rectangle 25">
            <a:extLst>
              <a:ext uri="{FF2B5EF4-FFF2-40B4-BE49-F238E27FC236}">
                <a16:creationId xmlns:a16="http://schemas.microsoft.com/office/drawing/2014/main" id="{00000000-0008-0000-0100-00001A000000}"/>
              </a:ext>
            </a:extLst>
          </xdr:cNvPr>
          <xdr:cNvSpPr/>
        </xdr:nvSpPr>
        <xdr:spPr>
          <a:xfrm>
            <a:off x="6998970" y="3165208"/>
            <a:ext cx="563880" cy="3581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7" name="Group 26">
            <a:extLst>
              <a:ext uri="{FF2B5EF4-FFF2-40B4-BE49-F238E27FC236}">
                <a16:creationId xmlns:a16="http://schemas.microsoft.com/office/drawing/2014/main" id="{00000000-0008-0000-0100-00001B000000}"/>
              </a:ext>
            </a:extLst>
          </xdr:cNvPr>
          <xdr:cNvGrpSpPr/>
        </xdr:nvGrpSpPr>
        <xdr:grpSpPr>
          <a:xfrm>
            <a:off x="7048500" y="3207118"/>
            <a:ext cx="464820" cy="274320"/>
            <a:chOff x="5958840" y="3059430"/>
            <a:chExt cx="464820" cy="274320"/>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58840" y="3059430"/>
              <a:ext cx="464820" cy="274320"/>
              <a:chOff x="5958840" y="3059430"/>
              <a:chExt cx="464820" cy="274320"/>
            </a:xfrm>
          </xdr:grpSpPr>
          <xdr:sp macro="" textlink="">
            <xdr:nvSpPr>
              <xdr:cNvPr id="30" name="Oval 29">
                <a:extLst>
                  <a:ext uri="{FF2B5EF4-FFF2-40B4-BE49-F238E27FC236}">
                    <a16:creationId xmlns:a16="http://schemas.microsoft.com/office/drawing/2014/main" id="{00000000-0008-0000-0100-00001E000000}"/>
                  </a:ext>
                </a:extLst>
              </xdr:cNvPr>
              <xdr:cNvSpPr/>
            </xdr:nvSpPr>
            <xdr:spPr>
              <a:xfrm>
                <a:off x="6149340" y="3059430"/>
                <a:ext cx="274320" cy="274320"/>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B</a:t>
                </a:r>
              </a:p>
            </xdr:txBody>
          </xdr:sp>
          <xdr:sp macro="" textlink="">
            <xdr:nvSpPr>
              <xdr:cNvPr id="31" name="Oval 30">
                <a:extLst>
                  <a:ext uri="{FF2B5EF4-FFF2-40B4-BE49-F238E27FC236}">
                    <a16:creationId xmlns:a16="http://schemas.microsoft.com/office/drawing/2014/main" id="{00000000-0008-0000-0100-00001F000000}"/>
                  </a:ext>
                </a:extLst>
              </xdr:cNvPr>
              <xdr:cNvSpPr/>
            </xdr:nvSpPr>
            <xdr:spPr>
              <a:xfrm>
                <a:off x="5958840" y="3059430"/>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A</a:t>
                </a:r>
              </a:p>
            </xdr:txBody>
          </xdr:sp>
        </xdr:grpSp>
        <xdr:sp macro="" textlink="">
          <xdr:nvSpPr>
            <xdr:cNvPr id="29" name="Freeform: Shape 28">
              <a:extLst>
                <a:ext uri="{FF2B5EF4-FFF2-40B4-BE49-F238E27FC236}">
                  <a16:creationId xmlns:a16="http://schemas.microsoft.com/office/drawing/2014/main" id="{00000000-0008-0000-0100-00001D000000}"/>
                </a:ext>
              </a:extLst>
            </xdr:cNvPr>
            <xdr:cNvSpPr/>
          </xdr:nvSpPr>
          <xdr:spPr>
            <a:xfrm>
              <a:off x="6149340" y="3098432"/>
              <a:ext cx="83820" cy="196315"/>
            </a:xfrm>
            <a:custGeom>
              <a:avLst/>
              <a:gdLst>
                <a:gd name="connsiteX0" fmla="*/ 41910 w 83820"/>
                <a:gd name="connsiteY0" fmla="*/ 0 h 196315"/>
                <a:gd name="connsiteX1" fmla="*/ 43647 w 83820"/>
                <a:gd name="connsiteY1" fmla="*/ 1171 h 196315"/>
                <a:gd name="connsiteX2" fmla="*/ 83820 w 83820"/>
                <a:gd name="connsiteY2" fmla="*/ 98157 h 196315"/>
                <a:gd name="connsiteX3" fmla="*/ 43647 w 83820"/>
                <a:gd name="connsiteY3" fmla="*/ 195144 h 196315"/>
                <a:gd name="connsiteX4" fmla="*/ 41910 w 83820"/>
                <a:gd name="connsiteY4" fmla="*/ 196315 h 196315"/>
                <a:gd name="connsiteX5" fmla="*/ 40174 w 83820"/>
                <a:gd name="connsiteY5" fmla="*/ 195144 h 196315"/>
                <a:gd name="connsiteX6" fmla="*/ 0 w 83820"/>
                <a:gd name="connsiteY6" fmla="*/ 98157 h 196315"/>
                <a:gd name="connsiteX7" fmla="*/ 40174 w 83820"/>
                <a:gd name="connsiteY7" fmla="*/ 1171 h 196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83820" h="196315">
                  <a:moveTo>
                    <a:pt x="41910" y="0"/>
                  </a:moveTo>
                  <a:lnTo>
                    <a:pt x="43647" y="1171"/>
                  </a:lnTo>
                  <a:cubicBezTo>
                    <a:pt x="68468" y="25992"/>
                    <a:pt x="83820" y="60282"/>
                    <a:pt x="83820" y="98157"/>
                  </a:cubicBezTo>
                  <a:cubicBezTo>
                    <a:pt x="83820" y="136033"/>
                    <a:pt x="68468" y="170323"/>
                    <a:pt x="43647" y="195144"/>
                  </a:cubicBezTo>
                  <a:lnTo>
                    <a:pt x="41910" y="196315"/>
                  </a:lnTo>
                  <a:lnTo>
                    <a:pt x="40174" y="195144"/>
                  </a:lnTo>
                  <a:cubicBezTo>
                    <a:pt x="15353" y="170323"/>
                    <a:pt x="0" y="136033"/>
                    <a:pt x="0" y="98157"/>
                  </a:cubicBezTo>
                  <a:cubicBezTo>
                    <a:pt x="0" y="60282"/>
                    <a:pt x="15353" y="25992"/>
                    <a:pt x="40174" y="1171"/>
                  </a:cubicBezTo>
                  <a:close/>
                </a:path>
              </a:pathLst>
            </a:cu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p>
          </xdr:txBody>
        </xdr:sp>
      </xdr:grpSp>
    </xdr:grpSp>
    <xdr:clientData/>
  </xdr:twoCellAnchor>
  <xdr:twoCellAnchor>
    <xdr:from>
      <xdr:col>9</xdr:col>
      <xdr:colOff>0</xdr:colOff>
      <xdr:row>12</xdr:row>
      <xdr:rowOff>0</xdr:rowOff>
    </xdr:from>
    <xdr:to>
      <xdr:col>9</xdr:col>
      <xdr:colOff>563880</xdr:colOff>
      <xdr:row>12</xdr:row>
      <xdr:rowOff>358140</xdr:rowOff>
    </xdr:to>
    <xdr:grpSp>
      <xdr:nvGrpSpPr>
        <xdr:cNvPr id="32" name="Group 31">
          <a:extLst>
            <a:ext uri="{FF2B5EF4-FFF2-40B4-BE49-F238E27FC236}">
              <a16:creationId xmlns:a16="http://schemas.microsoft.com/office/drawing/2014/main" id="{00000000-0008-0000-0100-000020000000}"/>
            </a:ext>
          </a:extLst>
        </xdr:cNvPr>
        <xdr:cNvGrpSpPr/>
      </xdr:nvGrpSpPr>
      <xdr:grpSpPr>
        <a:xfrm>
          <a:off x="5486400" y="3254188"/>
          <a:ext cx="563880" cy="358140"/>
          <a:chOff x="6998970" y="3569520"/>
          <a:chExt cx="563880" cy="358140"/>
        </a:xfrm>
      </xdr:grpSpPr>
      <xdr:sp macro="" textlink="">
        <xdr:nvSpPr>
          <xdr:cNvPr id="33" name="Rectangle 32">
            <a:extLst>
              <a:ext uri="{FF2B5EF4-FFF2-40B4-BE49-F238E27FC236}">
                <a16:creationId xmlns:a16="http://schemas.microsoft.com/office/drawing/2014/main" id="{00000000-0008-0000-0100-000021000000}"/>
              </a:ext>
            </a:extLst>
          </xdr:cNvPr>
          <xdr:cNvSpPr/>
        </xdr:nvSpPr>
        <xdr:spPr>
          <a:xfrm>
            <a:off x="6998970" y="3569520"/>
            <a:ext cx="563880" cy="3581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4" name="Group 33">
            <a:extLst>
              <a:ext uri="{FF2B5EF4-FFF2-40B4-BE49-F238E27FC236}">
                <a16:creationId xmlns:a16="http://schemas.microsoft.com/office/drawing/2014/main" id="{00000000-0008-0000-0100-000022000000}"/>
              </a:ext>
            </a:extLst>
          </xdr:cNvPr>
          <xdr:cNvGrpSpPr/>
        </xdr:nvGrpSpPr>
        <xdr:grpSpPr>
          <a:xfrm>
            <a:off x="7031355" y="3611430"/>
            <a:ext cx="499110" cy="274320"/>
            <a:chOff x="5958840" y="2385060"/>
            <a:chExt cx="464820" cy="274320"/>
          </a:xfrm>
        </xdr:grpSpPr>
        <xdr:sp macro="" textlink="">
          <xdr:nvSpPr>
            <xdr:cNvPr id="35" name="Oval 34">
              <a:extLst>
                <a:ext uri="{FF2B5EF4-FFF2-40B4-BE49-F238E27FC236}">
                  <a16:creationId xmlns:a16="http://schemas.microsoft.com/office/drawing/2014/main" id="{00000000-0008-0000-0100-000023000000}"/>
                </a:ext>
              </a:extLst>
            </xdr:cNvPr>
            <xdr:cNvSpPr/>
          </xdr:nvSpPr>
          <xdr:spPr>
            <a:xfrm>
              <a:off x="6149340" y="2385060"/>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B</a:t>
              </a:r>
            </a:p>
          </xdr:txBody>
        </xdr:sp>
        <xdr:sp macro="" textlink="">
          <xdr:nvSpPr>
            <xdr:cNvPr id="36" name="Oval 35">
              <a:extLst>
                <a:ext uri="{FF2B5EF4-FFF2-40B4-BE49-F238E27FC236}">
                  <a16:creationId xmlns:a16="http://schemas.microsoft.com/office/drawing/2014/main" id="{00000000-0008-0000-0100-000024000000}"/>
                </a:ext>
              </a:extLst>
            </xdr:cNvPr>
            <xdr:cNvSpPr/>
          </xdr:nvSpPr>
          <xdr:spPr>
            <a:xfrm>
              <a:off x="5958840" y="2385060"/>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A</a:t>
              </a:r>
            </a:p>
          </xdr:txBody>
        </xdr:sp>
      </xdr:grpSp>
    </xdr:grpSp>
    <xdr:clientData/>
  </xdr:twoCellAnchor>
  <xdr:twoCellAnchor>
    <xdr:from>
      <xdr:col>9</xdr:col>
      <xdr:colOff>0</xdr:colOff>
      <xdr:row>13</xdr:row>
      <xdr:rowOff>0</xdr:rowOff>
    </xdr:from>
    <xdr:to>
      <xdr:col>9</xdr:col>
      <xdr:colOff>563880</xdr:colOff>
      <xdr:row>13</xdr:row>
      <xdr:rowOff>358140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5486400" y="3702424"/>
          <a:ext cx="563880" cy="358140"/>
          <a:chOff x="6998970" y="3973832"/>
          <a:chExt cx="563880" cy="358140"/>
        </a:xfrm>
      </xdr:grpSpPr>
      <xdr:sp macro="" textlink="">
        <xdr:nvSpPr>
          <xdr:cNvPr id="38" name="Rectangle 37">
            <a:extLst>
              <a:ext uri="{FF2B5EF4-FFF2-40B4-BE49-F238E27FC236}">
                <a16:creationId xmlns:a16="http://schemas.microsoft.com/office/drawing/2014/main" id="{00000000-0008-0000-0100-000026000000}"/>
              </a:ext>
            </a:extLst>
          </xdr:cNvPr>
          <xdr:cNvSpPr/>
        </xdr:nvSpPr>
        <xdr:spPr>
          <a:xfrm>
            <a:off x="6998970" y="3973832"/>
            <a:ext cx="563880" cy="3581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9" name="Group 38">
            <a:extLst>
              <a:ext uri="{FF2B5EF4-FFF2-40B4-BE49-F238E27FC236}">
                <a16:creationId xmlns:a16="http://schemas.microsoft.com/office/drawing/2014/main" id="{00000000-0008-0000-0100-000027000000}"/>
              </a:ext>
            </a:extLst>
          </xdr:cNvPr>
          <xdr:cNvGrpSpPr/>
        </xdr:nvGrpSpPr>
        <xdr:grpSpPr>
          <a:xfrm>
            <a:off x="7048500" y="4003857"/>
            <a:ext cx="464820" cy="274320"/>
            <a:chOff x="6042660" y="3882390"/>
            <a:chExt cx="464820" cy="274320"/>
          </a:xfrm>
        </xdr:grpSpPr>
        <xdr:grpSp>
          <xdr:nvGrpSpPr>
            <xdr:cNvPr id="40" name="Group 39">
              <a:extLst>
                <a:ext uri="{FF2B5EF4-FFF2-40B4-BE49-F238E27FC236}">
                  <a16:creationId xmlns:a16="http://schemas.microsoft.com/office/drawing/2014/main" id="{00000000-0008-0000-0100-000028000000}"/>
                </a:ext>
              </a:extLst>
            </xdr:cNvPr>
            <xdr:cNvGrpSpPr/>
          </xdr:nvGrpSpPr>
          <xdr:grpSpPr>
            <a:xfrm>
              <a:off x="6042660" y="3882390"/>
              <a:ext cx="464820" cy="274320"/>
              <a:chOff x="5958840" y="2385060"/>
              <a:chExt cx="464820" cy="274320"/>
            </a:xfrm>
          </xdr:grpSpPr>
          <xdr:sp macro="" textlink="">
            <xdr:nvSpPr>
              <xdr:cNvPr id="42" name="Oval 41">
                <a:extLst>
                  <a:ext uri="{FF2B5EF4-FFF2-40B4-BE49-F238E27FC236}">
                    <a16:creationId xmlns:a16="http://schemas.microsoft.com/office/drawing/2014/main" id="{00000000-0008-0000-0100-00002A000000}"/>
                  </a:ext>
                </a:extLst>
              </xdr:cNvPr>
              <xdr:cNvSpPr/>
            </xdr:nvSpPr>
            <xdr:spPr>
              <a:xfrm>
                <a:off x="6149340" y="2385060"/>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B</a:t>
                </a:r>
              </a:p>
            </xdr:txBody>
          </xdr:sp>
          <xdr:sp macro="" textlink="">
            <xdr:nvSpPr>
              <xdr:cNvPr id="43" name="Oval 42">
                <a:extLst>
                  <a:ext uri="{FF2B5EF4-FFF2-40B4-BE49-F238E27FC236}">
                    <a16:creationId xmlns:a16="http://schemas.microsoft.com/office/drawing/2014/main" id="{00000000-0008-0000-0100-00002B000000}"/>
                  </a:ext>
                </a:extLst>
              </xdr:cNvPr>
              <xdr:cNvSpPr/>
            </xdr:nvSpPr>
            <xdr:spPr>
              <a:xfrm>
                <a:off x="5958840" y="2385060"/>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A</a:t>
                </a:r>
              </a:p>
            </xdr:txBody>
          </xdr:sp>
        </xdr:grpSp>
        <xdr:sp macro="" textlink="">
          <xdr:nvSpPr>
            <xdr:cNvPr id="41" name="Freeform: Shape 40">
              <a:extLst>
                <a:ext uri="{FF2B5EF4-FFF2-40B4-BE49-F238E27FC236}">
                  <a16:creationId xmlns:a16="http://schemas.microsoft.com/office/drawing/2014/main" id="{00000000-0008-0000-0100-000029000000}"/>
                </a:ext>
              </a:extLst>
            </xdr:cNvPr>
            <xdr:cNvSpPr/>
          </xdr:nvSpPr>
          <xdr:spPr>
            <a:xfrm>
              <a:off x="6240780" y="3921392"/>
              <a:ext cx="83820" cy="196315"/>
            </a:xfrm>
            <a:custGeom>
              <a:avLst/>
              <a:gdLst>
                <a:gd name="connsiteX0" fmla="*/ 41910 w 83820"/>
                <a:gd name="connsiteY0" fmla="*/ 0 h 196315"/>
                <a:gd name="connsiteX1" fmla="*/ 43647 w 83820"/>
                <a:gd name="connsiteY1" fmla="*/ 1171 h 196315"/>
                <a:gd name="connsiteX2" fmla="*/ 83820 w 83820"/>
                <a:gd name="connsiteY2" fmla="*/ 98157 h 196315"/>
                <a:gd name="connsiteX3" fmla="*/ 43647 w 83820"/>
                <a:gd name="connsiteY3" fmla="*/ 195144 h 196315"/>
                <a:gd name="connsiteX4" fmla="*/ 41910 w 83820"/>
                <a:gd name="connsiteY4" fmla="*/ 196315 h 196315"/>
                <a:gd name="connsiteX5" fmla="*/ 40174 w 83820"/>
                <a:gd name="connsiteY5" fmla="*/ 195144 h 196315"/>
                <a:gd name="connsiteX6" fmla="*/ 0 w 83820"/>
                <a:gd name="connsiteY6" fmla="*/ 98157 h 196315"/>
                <a:gd name="connsiteX7" fmla="*/ 40174 w 83820"/>
                <a:gd name="connsiteY7" fmla="*/ 1171 h 196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83820" h="196315">
                  <a:moveTo>
                    <a:pt x="41910" y="0"/>
                  </a:moveTo>
                  <a:lnTo>
                    <a:pt x="43647" y="1171"/>
                  </a:lnTo>
                  <a:cubicBezTo>
                    <a:pt x="68468" y="25992"/>
                    <a:pt x="83820" y="60282"/>
                    <a:pt x="83820" y="98157"/>
                  </a:cubicBezTo>
                  <a:cubicBezTo>
                    <a:pt x="83820" y="136033"/>
                    <a:pt x="68468" y="170323"/>
                    <a:pt x="43647" y="195144"/>
                  </a:cubicBezTo>
                  <a:lnTo>
                    <a:pt x="41910" y="196315"/>
                  </a:lnTo>
                  <a:lnTo>
                    <a:pt x="40174" y="195144"/>
                  </a:lnTo>
                  <a:cubicBezTo>
                    <a:pt x="15353" y="170323"/>
                    <a:pt x="0" y="136033"/>
                    <a:pt x="0" y="98157"/>
                  </a:cubicBezTo>
                  <a:cubicBezTo>
                    <a:pt x="0" y="60282"/>
                    <a:pt x="15353" y="25992"/>
                    <a:pt x="40174" y="1171"/>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p>
          </xdr:txBody>
        </xdr:sp>
      </xdr:grpSp>
    </xdr:grpSp>
    <xdr:clientData/>
  </xdr:twoCellAnchor>
  <xdr:twoCellAnchor>
    <xdr:from>
      <xdr:col>9</xdr:col>
      <xdr:colOff>0</xdr:colOff>
      <xdr:row>14</xdr:row>
      <xdr:rowOff>0</xdr:rowOff>
    </xdr:from>
    <xdr:to>
      <xdr:col>9</xdr:col>
      <xdr:colOff>563880</xdr:colOff>
      <xdr:row>14</xdr:row>
      <xdr:rowOff>358140</xdr:rowOff>
    </xdr:to>
    <xdr:grpSp>
      <xdr:nvGrpSpPr>
        <xdr:cNvPr id="44" name="Group 43">
          <a:extLst>
            <a:ext uri="{FF2B5EF4-FFF2-40B4-BE49-F238E27FC236}">
              <a16:creationId xmlns:a16="http://schemas.microsoft.com/office/drawing/2014/main" id="{00000000-0008-0000-0100-00002C000000}"/>
            </a:ext>
          </a:extLst>
        </xdr:cNvPr>
        <xdr:cNvGrpSpPr/>
      </xdr:nvGrpSpPr>
      <xdr:grpSpPr>
        <a:xfrm>
          <a:off x="5486400" y="4150659"/>
          <a:ext cx="563880" cy="358140"/>
          <a:chOff x="6998970" y="4377465"/>
          <a:chExt cx="563880" cy="358140"/>
        </a:xfrm>
      </xdr:grpSpPr>
      <xdr:sp macro="" textlink="">
        <xdr:nvSpPr>
          <xdr:cNvPr id="45" name="Rectangle 44">
            <a:extLst>
              <a:ext uri="{FF2B5EF4-FFF2-40B4-BE49-F238E27FC236}">
                <a16:creationId xmlns:a16="http://schemas.microsoft.com/office/drawing/2014/main" id="{00000000-0008-0000-0100-00002D000000}"/>
              </a:ext>
            </a:extLst>
          </xdr:cNvPr>
          <xdr:cNvSpPr/>
        </xdr:nvSpPr>
        <xdr:spPr>
          <a:xfrm>
            <a:off x="6998970" y="4377465"/>
            <a:ext cx="563880" cy="35814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6" name="Group 45">
            <a:extLst>
              <a:ext uri="{FF2B5EF4-FFF2-40B4-BE49-F238E27FC236}">
                <a16:creationId xmlns:a16="http://schemas.microsoft.com/office/drawing/2014/main" id="{00000000-0008-0000-0100-00002E000000}"/>
              </a:ext>
            </a:extLst>
          </xdr:cNvPr>
          <xdr:cNvGrpSpPr/>
        </xdr:nvGrpSpPr>
        <xdr:grpSpPr>
          <a:xfrm>
            <a:off x="7048500" y="4419375"/>
            <a:ext cx="464820" cy="274320"/>
            <a:chOff x="6042660" y="3882390"/>
            <a:chExt cx="464820" cy="274320"/>
          </a:xfrm>
          <a:solidFill>
            <a:schemeClr val="bg1"/>
          </a:solidFill>
        </xdr:grpSpPr>
        <xdr:grpSp>
          <xdr:nvGrpSpPr>
            <xdr:cNvPr id="49" name="Group 48">
              <a:extLst>
                <a:ext uri="{FF2B5EF4-FFF2-40B4-BE49-F238E27FC236}">
                  <a16:creationId xmlns:a16="http://schemas.microsoft.com/office/drawing/2014/main" id="{00000000-0008-0000-0100-000031000000}"/>
                </a:ext>
              </a:extLst>
            </xdr:cNvPr>
            <xdr:cNvGrpSpPr/>
          </xdr:nvGrpSpPr>
          <xdr:grpSpPr>
            <a:xfrm>
              <a:off x="6042660" y="3882390"/>
              <a:ext cx="464820" cy="274320"/>
              <a:chOff x="5958840" y="2385060"/>
              <a:chExt cx="464820" cy="274320"/>
            </a:xfrm>
            <a:grpFill/>
          </xdr:grpSpPr>
          <xdr:sp macro="" textlink="">
            <xdr:nvSpPr>
              <xdr:cNvPr id="51" name="Oval 50">
                <a:extLst>
                  <a:ext uri="{FF2B5EF4-FFF2-40B4-BE49-F238E27FC236}">
                    <a16:creationId xmlns:a16="http://schemas.microsoft.com/office/drawing/2014/main" id="{00000000-0008-0000-0100-000033000000}"/>
                  </a:ext>
                </a:extLst>
              </xdr:cNvPr>
              <xdr:cNvSpPr/>
            </xdr:nvSpPr>
            <xdr:spPr>
              <a:xfrm>
                <a:off x="6149340" y="2385060"/>
                <a:ext cx="274320" cy="27432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B</a:t>
                </a:r>
              </a:p>
            </xdr:txBody>
          </xdr:sp>
          <xdr:sp macro="" textlink="">
            <xdr:nvSpPr>
              <xdr:cNvPr id="52" name="Oval 51">
                <a:extLst>
                  <a:ext uri="{FF2B5EF4-FFF2-40B4-BE49-F238E27FC236}">
                    <a16:creationId xmlns:a16="http://schemas.microsoft.com/office/drawing/2014/main" id="{00000000-0008-0000-0100-000034000000}"/>
                  </a:ext>
                </a:extLst>
              </xdr:cNvPr>
              <xdr:cNvSpPr/>
            </xdr:nvSpPr>
            <xdr:spPr>
              <a:xfrm>
                <a:off x="5958840" y="2385060"/>
                <a:ext cx="274320" cy="274320"/>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A</a:t>
                </a:r>
              </a:p>
            </xdr:txBody>
          </xdr:sp>
        </xdr:grpSp>
        <xdr:sp macro="" textlink="">
          <xdr:nvSpPr>
            <xdr:cNvPr id="50" name="Freeform: Shape 49">
              <a:extLst>
                <a:ext uri="{FF2B5EF4-FFF2-40B4-BE49-F238E27FC236}">
                  <a16:creationId xmlns:a16="http://schemas.microsoft.com/office/drawing/2014/main" id="{00000000-0008-0000-0100-000032000000}"/>
                </a:ext>
              </a:extLst>
            </xdr:cNvPr>
            <xdr:cNvSpPr/>
          </xdr:nvSpPr>
          <xdr:spPr>
            <a:xfrm>
              <a:off x="6240780" y="3921392"/>
              <a:ext cx="83820" cy="196315"/>
            </a:xfrm>
            <a:custGeom>
              <a:avLst/>
              <a:gdLst>
                <a:gd name="connsiteX0" fmla="*/ 41910 w 83820"/>
                <a:gd name="connsiteY0" fmla="*/ 0 h 196315"/>
                <a:gd name="connsiteX1" fmla="*/ 43647 w 83820"/>
                <a:gd name="connsiteY1" fmla="*/ 1171 h 196315"/>
                <a:gd name="connsiteX2" fmla="*/ 83820 w 83820"/>
                <a:gd name="connsiteY2" fmla="*/ 98157 h 196315"/>
                <a:gd name="connsiteX3" fmla="*/ 43647 w 83820"/>
                <a:gd name="connsiteY3" fmla="*/ 195144 h 196315"/>
                <a:gd name="connsiteX4" fmla="*/ 41910 w 83820"/>
                <a:gd name="connsiteY4" fmla="*/ 196315 h 196315"/>
                <a:gd name="connsiteX5" fmla="*/ 40174 w 83820"/>
                <a:gd name="connsiteY5" fmla="*/ 195144 h 196315"/>
                <a:gd name="connsiteX6" fmla="*/ 0 w 83820"/>
                <a:gd name="connsiteY6" fmla="*/ 98157 h 196315"/>
                <a:gd name="connsiteX7" fmla="*/ 40174 w 83820"/>
                <a:gd name="connsiteY7" fmla="*/ 1171 h 1963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83820" h="196315">
                  <a:moveTo>
                    <a:pt x="41910" y="0"/>
                  </a:moveTo>
                  <a:lnTo>
                    <a:pt x="43647" y="1171"/>
                  </a:lnTo>
                  <a:cubicBezTo>
                    <a:pt x="68468" y="25992"/>
                    <a:pt x="83820" y="60282"/>
                    <a:pt x="83820" y="98157"/>
                  </a:cubicBezTo>
                  <a:cubicBezTo>
                    <a:pt x="83820" y="136033"/>
                    <a:pt x="68468" y="170323"/>
                    <a:pt x="43647" y="195144"/>
                  </a:cubicBezTo>
                  <a:lnTo>
                    <a:pt x="41910" y="196315"/>
                  </a:lnTo>
                  <a:lnTo>
                    <a:pt x="40174" y="195144"/>
                  </a:lnTo>
                  <a:cubicBezTo>
                    <a:pt x="15353" y="170323"/>
                    <a:pt x="0" y="136033"/>
                    <a:pt x="0" y="98157"/>
                  </a:cubicBezTo>
                  <a:cubicBezTo>
                    <a:pt x="0" y="60282"/>
                    <a:pt x="15353" y="25992"/>
                    <a:pt x="40174" y="1171"/>
                  </a:cubicBezTo>
                  <a:close/>
                </a:path>
              </a:pathLst>
            </a:cu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grpSp>
      <xdr:sp macro="" textlink="">
        <xdr:nvSpPr>
          <xdr:cNvPr id="47" name="Oval 46">
            <a:extLst>
              <a:ext uri="{FF2B5EF4-FFF2-40B4-BE49-F238E27FC236}">
                <a16:creationId xmlns:a16="http://schemas.microsoft.com/office/drawing/2014/main" id="{00000000-0008-0000-0100-00002F000000}"/>
              </a:ext>
            </a:extLst>
          </xdr:cNvPr>
          <xdr:cNvSpPr/>
        </xdr:nvSpPr>
        <xdr:spPr>
          <a:xfrm>
            <a:off x="7239000" y="4413700"/>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sp macro="" textlink="">
        <xdr:nvSpPr>
          <xdr:cNvPr id="48" name="Oval 47">
            <a:extLst>
              <a:ext uri="{FF2B5EF4-FFF2-40B4-BE49-F238E27FC236}">
                <a16:creationId xmlns:a16="http://schemas.microsoft.com/office/drawing/2014/main" id="{00000000-0008-0000-0100-000030000000}"/>
              </a:ext>
            </a:extLst>
          </xdr:cNvPr>
          <xdr:cNvSpPr/>
        </xdr:nvSpPr>
        <xdr:spPr>
          <a:xfrm>
            <a:off x="7048500" y="4425050"/>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grpSp>
    <xdr:clientData/>
  </xdr:twoCellAnchor>
  <xdr:twoCellAnchor>
    <xdr:from>
      <xdr:col>9</xdr:col>
      <xdr:colOff>0</xdr:colOff>
      <xdr:row>15</xdr:row>
      <xdr:rowOff>0</xdr:rowOff>
    </xdr:from>
    <xdr:to>
      <xdr:col>9</xdr:col>
      <xdr:colOff>563880</xdr:colOff>
      <xdr:row>15</xdr:row>
      <xdr:rowOff>358140</xdr:rowOff>
    </xdr:to>
    <xdr:grpSp>
      <xdr:nvGrpSpPr>
        <xdr:cNvPr id="53" name="Group 52">
          <a:extLst>
            <a:ext uri="{FF2B5EF4-FFF2-40B4-BE49-F238E27FC236}">
              <a16:creationId xmlns:a16="http://schemas.microsoft.com/office/drawing/2014/main" id="{00000000-0008-0000-0100-000035000000}"/>
            </a:ext>
          </a:extLst>
        </xdr:cNvPr>
        <xdr:cNvGrpSpPr/>
      </xdr:nvGrpSpPr>
      <xdr:grpSpPr>
        <a:xfrm>
          <a:off x="5486400" y="4598894"/>
          <a:ext cx="563880" cy="358140"/>
          <a:chOff x="6998970" y="4773114"/>
          <a:chExt cx="563880" cy="358140"/>
        </a:xfrm>
      </xdr:grpSpPr>
      <xdr:sp macro="" textlink="">
        <xdr:nvSpPr>
          <xdr:cNvPr id="54" name="Rectangle 53">
            <a:extLst>
              <a:ext uri="{FF2B5EF4-FFF2-40B4-BE49-F238E27FC236}">
                <a16:creationId xmlns:a16="http://schemas.microsoft.com/office/drawing/2014/main" id="{00000000-0008-0000-0100-000036000000}"/>
              </a:ext>
            </a:extLst>
          </xdr:cNvPr>
          <xdr:cNvSpPr/>
        </xdr:nvSpPr>
        <xdr:spPr>
          <a:xfrm>
            <a:off x="6998970" y="4773114"/>
            <a:ext cx="563880" cy="3581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55" name="Group 54">
            <a:extLst>
              <a:ext uri="{FF2B5EF4-FFF2-40B4-BE49-F238E27FC236}">
                <a16:creationId xmlns:a16="http://schemas.microsoft.com/office/drawing/2014/main" id="{00000000-0008-0000-0100-000037000000}"/>
              </a:ext>
            </a:extLst>
          </xdr:cNvPr>
          <xdr:cNvGrpSpPr/>
        </xdr:nvGrpSpPr>
        <xdr:grpSpPr>
          <a:xfrm>
            <a:off x="7059930" y="4819425"/>
            <a:ext cx="464820" cy="278580"/>
            <a:chOff x="6096000" y="4641036"/>
            <a:chExt cx="464820" cy="278580"/>
          </a:xfrm>
        </xdr:grpSpPr>
        <xdr:sp macro="" textlink="">
          <xdr:nvSpPr>
            <xdr:cNvPr id="56" name="Oval 55">
              <a:extLst>
                <a:ext uri="{FF2B5EF4-FFF2-40B4-BE49-F238E27FC236}">
                  <a16:creationId xmlns:a16="http://schemas.microsoft.com/office/drawing/2014/main" id="{00000000-0008-0000-0100-000038000000}"/>
                </a:ext>
              </a:extLst>
            </xdr:cNvPr>
            <xdr:cNvSpPr/>
          </xdr:nvSpPr>
          <xdr:spPr>
            <a:xfrm>
              <a:off x="6096000" y="4645296"/>
              <a:ext cx="274320" cy="274320"/>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bg1"/>
                  </a:solidFill>
                </a:rPr>
                <a:t>A</a:t>
              </a:r>
            </a:p>
          </xdr:txBody>
        </xdr:sp>
        <xdr:sp macro="" textlink="">
          <xdr:nvSpPr>
            <xdr:cNvPr id="57" name="Oval 56">
              <a:extLst>
                <a:ext uri="{FF2B5EF4-FFF2-40B4-BE49-F238E27FC236}">
                  <a16:creationId xmlns:a16="http://schemas.microsoft.com/office/drawing/2014/main" id="{00000000-0008-0000-0100-000039000000}"/>
                </a:ext>
              </a:extLst>
            </xdr:cNvPr>
            <xdr:cNvSpPr/>
          </xdr:nvSpPr>
          <xdr:spPr>
            <a:xfrm>
              <a:off x="6286500" y="4645296"/>
              <a:ext cx="274320" cy="274320"/>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B</a:t>
              </a:r>
            </a:p>
          </xdr:txBody>
        </xdr:sp>
        <xdr:sp macro="" textlink="">
          <xdr:nvSpPr>
            <xdr:cNvPr id="58" name="Oval 57">
              <a:extLst>
                <a:ext uri="{FF2B5EF4-FFF2-40B4-BE49-F238E27FC236}">
                  <a16:creationId xmlns:a16="http://schemas.microsoft.com/office/drawing/2014/main" id="{00000000-0008-0000-0100-00003A000000}"/>
                </a:ext>
              </a:extLst>
            </xdr:cNvPr>
            <xdr:cNvSpPr/>
          </xdr:nvSpPr>
          <xdr:spPr>
            <a:xfrm>
              <a:off x="6107430" y="4641036"/>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grpSp>
    </xdr:grpSp>
    <xdr:clientData/>
  </xdr:twoCellAnchor>
  <xdr:twoCellAnchor>
    <xdr:from>
      <xdr:col>9</xdr:col>
      <xdr:colOff>0</xdr:colOff>
      <xdr:row>16</xdr:row>
      <xdr:rowOff>0</xdr:rowOff>
    </xdr:from>
    <xdr:to>
      <xdr:col>9</xdr:col>
      <xdr:colOff>563880</xdr:colOff>
      <xdr:row>16</xdr:row>
      <xdr:rowOff>358140</xdr:rowOff>
    </xdr:to>
    <xdr:grpSp>
      <xdr:nvGrpSpPr>
        <xdr:cNvPr id="59" name="Group 58">
          <a:extLst>
            <a:ext uri="{FF2B5EF4-FFF2-40B4-BE49-F238E27FC236}">
              <a16:creationId xmlns:a16="http://schemas.microsoft.com/office/drawing/2014/main" id="{00000000-0008-0000-0100-00003B000000}"/>
            </a:ext>
          </a:extLst>
        </xdr:cNvPr>
        <xdr:cNvGrpSpPr/>
      </xdr:nvGrpSpPr>
      <xdr:grpSpPr>
        <a:xfrm>
          <a:off x="5486400" y="5047129"/>
          <a:ext cx="563880" cy="358140"/>
          <a:chOff x="6998970" y="5177426"/>
          <a:chExt cx="563880" cy="358140"/>
        </a:xfrm>
      </xdr:grpSpPr>
      <xdr:sp macro="" textlink="">
        <xdr:nvSpPr>
          <xdr:cNvPr id="60" name="Rectangle 59">
            <a:extLst>
              <a:ext uri="{FF2B5EF4-FFF2-40B4-BE49-F238E27FC236}">
                <a16:creationId xmlns:a16="http://schemas.microsoft.com/office/drawing/2014/main" id="{00000000-0008-0000-0100-00003C000000}"/>
              </a:ext>
            </a:extLst>
          </xdr:cNvPr>
          <xdr:cNvSpPr/>
        </xdr:nvSpPr>
        <xdr:spPr>
          <a:xfrm>
            <a:off x="6998970" y="5177426"/>
            <a:ext cx="563880" cy="3581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61" name="Group 60">
            <a:extLst>
              <a:ext uri="{FF2B5EF4-FFF2-40B4-BE49-F238E27FC236}">
                <a16:creationId xmlns:a16="http://schemas.microsoft.com/office/drawing/2014/main" id="{00000000-0008-0000-0100-00003D000000}"/>
              </a:ext>
            </a:extLst>
          </xdr:cNvPr>
          <xdr:cNvGrpSpPr/>
        </xdr:nvGrpSpPr>
        <xdr:grpSpPr>
          <a:xfrm>
            <a:off x="7059930" y="5219336"/>
            <a:ext cx="464820" cy="274320"/>
            <a:chOff x="5958840" y="4782456"/>
            <a:chExt cx="464820" cy="274320"/>
          </a:xfrm>
        </xdr:grpSpPr>
        <xdr:sp macro="" textlink="">
          <xdr:nvSpPr>
            <xdr:cNvPr id="62" name="Oval 61">
              <a:extLst>
                <a:ext uri="{FF2B5EF4-FFF2-40B4-BE49-F238E27FC236}">
                  <a16:creationId xmlns:a16="http://schemas.microsoft.com/office/drawing/2014/main" id="{00000000-0008-0000-0100-00003E000000}"/>
                </a:ext>
              </a:extLst>
            </xdr:cNvPr>
            <xdr:cNvSpPr/>
          </xdr:nvSpPr>
          <xdr:spPr>
            <a:xfrm>
              <a:off x="6149340" y="4782456"/>
              <a:ext cx="274320" cy="274320"/>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t>B</a:t>
              </a:r>
            </a:p>
          </xdr:txBody>
        </xdr:sp>
        <xdr:sp macro="" textlink="">
          <xdr:nvSpPr>
            <xdr:cNvPr id="63" name="Oval 62">
              <a:extLst>
                <a:ext uri="{FF2B5EF4-FFF2-40B4-BE49-F238E27FC236}">
                  <a16:creationId xmlns:a16="http://schemas.microsoft.com/office/drawing/2014/main" id="{00000000-0008-0000-0100-00003F000000}"/>
                </a:ext>
              </a:extLst>
            </xdr:cNvPr>
            <xdr:cNvSpPr/>
          </xdr:nvSpPr>
          <xdr:spPr>
            <a:xfrm>
              <a:off x="5958840" y="4782456"/>
              <a:ext cx="274320" cy="27432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700">
                  <a:solidFill>
                    <a:schemeClr val="tx1"/>
                  </a:solidFill>
                </a:rPr>
                <a:t>A</a:t>
              </a:r>
            </a:p>
          </xdr:txBody>
        </xdr:sp>
        <xdr:sp macro="" textlink="">
          <xdr:nvSpPr>
            <xdr:cNvPr id="64" name="Oval 63">
              <a:extLst>
                <a:ext uri="{FF2B5EF4-FFF2-40B4-BE49-F238E27FC236}">
                  <a16:creationId xmlns:a16="http://schemas.microsoft.com/office/drawing/2014/main" id="{00000000-0008-0000-0100-000040000000}"/>
                </a:ext>
              </a:extLst>
            </xdr:cNvPr>
            <xdr:cNvSpPr/>
          </xdr:nvSpPr>
          <xdr:spPr>
            <a:xfrm>
              <a:off x="5958840" y="4782456"/>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sp macro="" textlink="">
          <xdr:nvSpPr>
            <xdr:cNvPr id="65" name="Oval 64">
              <a:extLst>
                <a:ext uri="{FF2B5EF4-FFF2-40B4-BE49-F238E27FC236}">
                  <a16:creationId xmlns:a16="http://schemas.microsoft.com/office/drawing/2014/main" id="{00000000-0008-0000-0100-000041000000}"/>
                </a:ext>
              </a:extLst>
            </xdr:cNvPr>
            <xdr:cNvSpPr/>
          </xdr:nvSpPr>
          <xdr:spPr>
            <a:xfrm>
              <a:off x="6149340" y="4782456"/>
              <a:ext cx="274320" cy="27432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700">
                <a:solidFill>
                  <a:schemeClr val="tx1"/>
                </a:solidFill>
              </a:endParaRPr>
            </a:p>
          </xdr:txBody>
        </xdr:sp>
      </xdr:grpSp>
    </xdr:grpSp>
    <xdr:clientData/>
  </xdr:twoCellAnchor>
  <xdr:oneCellAnchor>
    <xdr:from>
      <xdr:col>0</xdr:col>
      <xdr:colOff>0</xdr:colOff>
      <xdr:row>0</xdr:row>
      <xdr:rowOff>0</xdr:rowOff>
    </xdr:from>
    <xdr:ext cx="1506865" cy="555811"/>
    <xdr:pic>
      <xdr:nvPicPr>
        <xdr:cNvPr id="4" name="Picture 1">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98608" y="433319"/>
          <a:ext cx="1455296" cy="98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1234440</xdr:colOff>
      <xdr:row>7</xdr:row>
      <xdr:rowOff>114300</xdr:rowOff>
    </xdr:from>
    <xdr:to>
      <xdr:col>10</xdr:col>
      <xdr:colOff>259080</xdr:colOff>
      <xdr:row>8</xdr:row>
      <xdr:rowOff>167640</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6637020" y="2049780"/>
          <a:ext cx="922020" cy="2362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1264920</xdr:colOff>
      <xdr:row>10</xdr:row>
      <xdr:rowOff>68580</xdr:rowOff>
    </xdr:from>
    <xdr:to>
      <xdr:col>10</xdr:col>
      <xdr:colOff>297180</xdr:colOff>
      <xdr:row>11</xdr:row>
      <xdr:rowOff>7620</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6667500" y="2552700"/>
          <a:ext cx="929640" cy="1219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1211580</xdr:colOff>
      <xdr:row>15</xdr:row>
      <xdr:rowOff>129540</xdr:rowOff>
    </xdr:from>
    <xdr:to>
      <xdr:col>10</xdr:col>
      <xdr:colOff>243840</xdr:colOff>
      <xdr:row>16</xdr:row>
      <xdr:rowOff>160020</xdr:rowOff>
    </xdr:to>
    <xdr:cxnSp macro="">
      <xdr:nvCxnSpPr>
        <xdr:cNvPr id="11" name="Straight Arrow Connector 10">
          <a:extLst>
            <a:ext uri="{FF2B5EF4-FFF2-40B4-BE49-F238E27FC236}">
              <a16:creationId xmlns:a16="http://schemas.microsoft.com/office/drawing/2014/main" id="{00000000-0008-0000-0200-00000B000000}"/>
            </a:ext>
          </a:extLst>
        </xdr:cNvPr>
        <xdr:cNvCxnSpPr/>
      </xdr:nvCxnSpPr>
      <xdr:spPr>
        <a:xfrm flipV="1">
          <a:off x="6614160" y="3528060"/>
          <a:ext cx="929640" cy="21336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1203960</xdr:colOff>
      <xdr:row>18</xdr:row>
      <xdr:rowOff>76200</xdr:rowOff>
    </xdr:from>
    <xdr:to>
      <xdr:col>10</xdr:col>
      <xdr:colOff>281940</xdr:colOff>
      <xdr:row>19</xdr:row>
      <xdr:rowOff>22860</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6606540" y="4023360"/>
          <a:ext cx="975360" cy="1295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10</xdr:row>
      <xdr:rowOff>167640</xdr:rowOff>
    </xdr:from>
    <xdr:to>
      <xdr:col>8</xdr:col>
      <xdr:colOff>137160</xdr:colOff>
      <xdr:row>13</xdr:row>
      <xdr:rowOff>83820</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flipV="1">
          <a:off x="4038600" y="2004060"/>
          <a:ext cx="937260" cy="46482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434340</xdr:colOff>
      <xdr:row>13</xdr:row>
      <xdr:rowOff>91440</xdr:rowOff>
    </xdr:from>
    <xdr:to>
      <xdr:col>8</xdr:col>
      <xdr:colOff>182880</xdr:colOff>
      <xdr:row>15</xdr:row>
      <xdr:rowOff>160020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a:off x="4053840" y="2476500"/>
          <a:ext cx="967740" cy="43434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0</xdr:row>
      <xdr:rowOff>0</xdr:rowOff>
    </xdr:from>
    <xdr:ext cx="1506865" cy="555811"/>
    <xdr:pic>
      <xdr:nvPicPr>
        <xdr:cNvPr id="6" name="Picture 1">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98608" y="433319"/>
          <a:ext cx="82283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oneCellAnchor>
    <xdr:from>
      <xdr:col>0</xdr:col>
      <xdr:colOff>0</xdr:colOff>
      <xdr:row>0</xdr:row>
      <xdr:rowOff>0</xdr:rowOff>
    </xdr:from>
    <xdr:ext cx="1506865" cy="555811"/>
    <xdr:pic>
      <xdr:nvPicPr>
        <xdr:cNvPr id="10" name="Picture 1">
          <a:hlinkClick xmlns:r="http://schemas.openxmlformats.org/officeDocument/2006/relationships" r:id="rId1"/>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398608" y="677159"/>
          <a:ext cx="112001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91440</xdr:colOff>
      <xdr:row>14</xdr:row>
      <xdr:rowOff>167640</xdr:rowOff>
    </xdr:from>
    <xdr:to>
      <xdr:col>12</xdr:col>
      <xdr:colOff>541020</xdr:colOff>
      <xdr:row>23</xdr:row>
      <xdr:rowOff>60960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V="1">
          <a:off x="7170420" y="3390900"/>
          <a:ext cx="1059180" cy="153924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228600</xdr:colOff>
      <xdr:row>17</xdr:row>
      <xdr:rowOff>53340</xdr:rowOff>
    </xdr:from>
    <xdr:to>
      <xdr:col>16</xdr:col>
      <xdr:colOff>152400</xdr:colOff>
      <xdr:row>21</xdr:row>
      <xdr:rowOff>30480</xdr:rowOff>
    </xdr:to>
    <xdr:sp macro="" textlink="">
      <xdr:nvSpPr>
        <xdr:cNvPr id="3" name="Arrow: Curved Left 2">
          <a:extLst>
            <a:ext uri="{FF2B5EF4-FFF2-40B4-BE49-F238E27FC236}">
              <a16:creationId xmlns:a16="http://schemas.microsoft.com/office/drawing/2014/main" id="{00000000-0008-0000-0300-000003000000}"/>
            </a:ext>
          </a:extLst>
        </xdr:cNvPr>
        <xdr:cNvSpPr/>
      </xdr:nvSpPr>
      <xdr:spPr>
        <a:xfrm>
          <a:off x="10355580" y="4008120"/>
          <a:ext cx="533400" cy="708660"/>
        </a:xfrm>
        <a:prstGeom prst="curvedLef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0</xdr:col>
      <xdr:colOff>0</xdr:colOff>
      <xdr:row>0</xdr:row>
      <xdr:rowOff>0</xdr:rowOff>
    </xdr:from>
    <xdr:ext cx="1506865" cy="555811"/>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98608" y="433319"/>
          <a:ext cx="82283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twoCellAnchor>
    <xdr:from>
      <xdr:col>15</xdr:col>
      <xdr:colOff>274320</xdr:colOff>
      <xdr:row>23</xdr:row>
      <xdr:rowOff>38100</xdr:rowOff>
    </xdr:from>
    <xdr:to>
      <xdr:col>16</xdr:col>
      <xdr:colOff>198120</xdr:colOff>
      <xdr:row>27</xdr:row>
      <xdr:rowOff>15240</xdr:rowOff>
    </xdr:to>
    <xdr:sp macro="" textlink="">
      <xdr:nvSpPr>
        <xdr:cNvPr id="8" name="Arrow: Curved Left 7">
          <a:extLst>
            <a:ext uri="{FF2B5EF4-FFF2-40B4-BE49-F238E27FC236}">
              <a16:creationId xmlns:a16="http://schemas.microsoft.com/office/drawing/2014/main" id="{00000000-0008-0000-0300-000008000000}"/>
            </a:ext>
          </a:extLst>
        </xdr:cNvPr>
        <xdr:cNvSpPr/>
      </xdr:nvSpPr>
      <xdr:spPr>
        <a:xfrm>
          <a:off x="10401300" y="5090160"/>
          <a:ext cx="533400" cy="708660"/>
        </a:xfrm>
        <a:prstGeom prst="curvedLef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15</xdr:col>
      <xdr:colOff>274065</xdr:colOff>
      <xdr:row>5</xdr:row>
      <xdr:rowOff>12102</xdr:rowOff>
    </xdr:from>
    <xdr:to>
      <xdr:col>20</xdr:col>
      <xdr:colOff>152692</xdr:colOff>
      <xdr:row>16</xdr:row>
      <xdr:rowOff>35243</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20</xdr:col>
      <xdr:colOff>307041</xdr:colOff>
      <xdr:row>5</xdr:row>
      <xdr:rowOff>4034</xdr:rowOff>
    </xdr:from>
    <xdr:to>
      <xdr:col>25</xdr:col>
      <xdr:colOff>553221</xdr:colOff>
      <xdr:row>16</xdr:row>
      <xdr:rowOff>27175</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34515</xdr:colOff>
      <xdr:row>5</xdr:row>
      <xdr:rowOff>3586</xdr:rowOff>
    </xdr:from>
    <xdr:to>
      <xdr:col>31</xdr:col>
      <xdr:colOff>280695</xdr:colOff>
      <xdr:row>16</xdr:row>
      <xdr:rowOff>29439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15</xdr:col>
      <xdr:colOff>318374</xdr:colOff>
      <xdr:row>17</xdr:row>
      <xdr:rowOff>37461</xdr:rowOff>
    </xdr:from>
    <xdr:to>
      <xdr:col>20</xdr:col>
      <xdr:colOff>197001</xdr:colOff>
      <xdr:row>28</xdr:row>
      <xdr:rowOff>58956</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265741</xdr:colOff>
      <xdr:row>17</xdr:row>
      <xdr:rowOff>37780</xdr:rowOff>
    </xdr:from>
    <xdr:to>
      <xdr:col>25</xdr:col>
      <xdr:colOff>512745</xdr:colOff>
      <xdr:row>28</xdr:row>
      <xdr:rowOff>34580</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24334</xdr:colOff>
      <xdr:row>17</xdr:row>
      <xdr:rowOff>26253</xdr:rowOff>
    </xdr:from>
    <xdr:to>
      <xdr:col>31</xdr:col>
      <xdr:colOff>271338</xdr:colOff>
      <xdr:row>28</xdr:row>
      <xdr:rowOff>23053</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17</xdr:col>
      <xdr:colOff>411737</xdr:colOff>
      <xdr:row>29</xdr:row>
      <xdr:rowOff>12804</xdr:rowOff>
    </xdr:from>
    <xdr:to>
      <xdr:col>23</xdr:col>
      <xdr:colOff>49140</xdr:colOff>
      <xdr:row>40</xdr:row>
      <xdr:rowOff>13962</xdr:rowOff>
    </xdr:to>
    <xdr:graphicFrame macro="">
      <xdr:nvGraphicFramePr>
        <xdr:cNvPr id="8" name="Chart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452078</xdr:colOff>
      <xdr:row>29</xdr:row>
      <xdr:rowOff>18568</xdr:rowOff>
    </xdr:from>
    <xdr:to>
      <xdr:col>29</xdr:col>
      <xdr:colOff>89481</xdr:colOff>
      <xdr:row>40</xdr:row>
      <xdr:rowOff>19726</xdr:rowOff>
    </xdr:to>
    <xdr:graphicFrame macro="">
      <xdr:nvGraphicFramePr>
        <xdr:cNvPr id="9" name="Chart 8">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430946</xdr:colOff>
      <xdr:row>40</xdr:row>
      <xdr:rowOff>145357</xdr:rowOff>
    </xdr:from>
    <xdr:to>
      <xdr:col>23</xdr:col>
      <xdr:colOff>68349</xdr:colOff>
      <xdr:row>51</xdr:row>
      <xdr:rowOff>146513</xdr:rowOff>
    </xdr:to>
    <xdr:graphicFrame macro="">
      <xdr:nvGraphicFramePr>
        <xdr:cNvPr id="10" name="Chart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428387</xdr:colOff>
      <xdr:row>40</xdr:row>
      <xdr:rowOff>137672</xdr:rowOff>
    </xdr:from>
    <xdr:to>
      <xdr:col>29</xdr:col>
      <xdr:colOff>65791</xdr:colOff>
      <xdr:row>51</xdr:row>
      <xdr:rowOff>134471</xdr:rowOff>
    </xdr:to>
    <xdr:graphicFrame macro="">
      <xdr:nvGraphicFramePr>
        <xdr:cNvPr id="11" name="Chart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14727</xdr:colOff>
      <xdr:row>4</xdr:row>
      <xdr:rowOff>99893</xdr:rowOff>
    </xdr:from>
    <xdr:to>
      <xdr:col>38</xdr:col>
      <xdr:colOff>265847</xdr:colOff>
      <xdr:row>15</xdr:row>
      <xdr:rowOff>96692</xdr:rowOff>
    </xdr:to>
    <xdr:graphicFrame macro="">
      <xdr:nvGraphicFramePr>
        <xdr:cNvPr id="12" name="Chart 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38</xdr:col>
      <xdr:colOff>431936</xdr:colOff>
      <xdr:row>4</xdr:row>
      <xdr:rowOff>78238</xdr:rowOff>
    </xdr:from>
    <xdr:to>
      <xdr:col>44</xdr:col>
      <xdr:colOff>66869</xdr:colOff>
      <xdr:row>15</xdr:row>
      <xdr:rowOff>79394</xdr:rowOff>
    </xdr:to>
    <xdr:graphicFrame macro="">
      <xdr:nvGraphicFramePr>
        <xdr:cNvPr id="13" name="Chart 2">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44</xdr:col>
      <xdr:colOff>206189</xdr:colOff>
      <xdr:row>4</xdr:row>
      <xdr:rowOff>35860</xdr:rowOff>
    </xdr:from>
    <xdr:to>
      <xdr:col>49</xdr:col>
      <xdr:colOff>456437</xdr:colOff>
      <xdr:row>15</xdr:row>
      <xdr:rowOff>99677</xdr:rowOff>
    </xdr:to>
    <xdr:graphicFrame macro="">
      <xdr:nvGraphicFramePr>
        <xdr:cNvPr id="14" name="Chart 3">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35861</xdr:colOff>
      <xdr:row>16</xdr:row>
      <xdr:rowOff>35858</xdr:rowOff>
    </xdr:from>
    <xdr:to>
      <xdr:col>38</xdr:col>
      <xdr:colOff>286109</xdr:colOff>
      <xdr:row>27</xdr:row>
      <xdr:rowOff>99676</xdr:rowOff>
    </xdr:to>
    <xdr:graphicFrame macro="">
      <xdr:nvGraphicFramePr>
        <xdr:cNvPr id="15" name="Chart 4">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38</xdr:col>
      <xdr:colOff>457201</xdr:colOff>
      <xdr:row>16</xdr:row>
      <xdr:rowOff>26894</xdr:rowOff>
    </xdr:from>
    <xdr:to>
      <xdr:col>44</xdr:col>
      <xdr:colOff>97849</xdr:colOff>
      <xdr:row>27</xdr:row>
      <xdr:rowOff>90712</xdr:rowOff>
    </xdr:to>
    <xdr:graphicFrame macro="">
      <xdr:nvGraphicFramePr>
        <xdr:cNvPr id="16" name="Chart 5">
          <a:extLst>
            <a:ext uri="{FF2B5EF4-FFF2-40B4-BE49-F238E27FC236}">
              <a16:creationId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44</xdr:col>
      <xdr:colOff>251011</xdr:colOff>
      <xdr:row>16</xdr:row>
      <xdr:rowOff>17928</xdr:rowOff>
    </xdr:from>
    <xdr:to>
      <xdr:col>49</xdr:col>
      <xdr:colOff>501259</xdr:colOff>
      <xdr:row>27</xdr:row>
      <xdr:rowOff>81746</xdr:rowOff>
    </xdr:to>
    <xdr:graphicFrame macro="">
      <xdr:nvGraphicFramePr>
        <xdr:cNvPr id="17" name="Chart 6">
          <a:extLst>
            <a:ext uri="{FF2B5EF4-FFF2-40B4-BE49-F238E27FC236}">
              <a16:creationId xmlns:a16="http://schemas.microsoft.com/office/drawing/2014/main" id="{00000000-0008-0000-04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xdr:colOff>
          <xdr:row>3</xdr:row>
          <xdr:rowOff>7620</xdr:rowOff>
        </xdr:from>
        <xdr:to>
          <xdr:col>14</xdr:col>
          <xdr:colOff>7620</xdr:colOff>
          <xdr:row>4</xdr:row>
          <xdr:rowOff>15240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0</xdr:colOff>
      <xdr:row>0</xdr:row>
      <xdr:rowOff>0</xdr:rowOff>
    </xdr:from>
    <xdr:ext cx="1506865" cy="555811"/>
    <xdr:pic>
      <xdr:nvPicPr>
        <xdr:cNvPr id="18" name="Picture 1">
          <a:hlinkClick xmlns:r="http://schemas.openxmlformats.org/officeDocument/2006/relationships" r:id="rId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398608" y="677159"/>
          <a:ext cx="112001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24</xdr:row>
      <xdr:rowOff>0</xdr:rowOff>
    </xdr:from>
    <xdr:to>
      <xdr:col>8</xdr:col>
      <xdr:colOff>18998</xdr:colOff>
      <xdr:row>24</xdr:row>
      <xdr:rowOff>1545771</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xdr:colOff>
      <xdr:row>24</xdr:row>
      <xdr:rowOff>10886</xdr:rowOff>
    </xdr:from>
    <xdr:to>
      <xdr:col>12</xdr:col>
      <xdr:colOff>1387</xdr:colOff>
      <xdr:row>24</xdr:row>
      <xdr:rowOff>1545771</xdr:rowOff>
    </xdr:to>
    <xdr:graphicFrame macro="">
      <xdr:nvGraphicFramePr>
        <xdr:cNvPr id="5" name="Chart 2">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xdr:colOff>
      <xdr:row>20</xdr:row>
      <xdr:rowOff>0</xdr:rowOff>
    </xdr:from>
    <xdr:to>
      <xdr:col>10</xdr:col>
      <xdr:colOff>25080</xdr:colOff>
      <xdr:row>20</xdr:row>
      <xdr:rowOff>1545771</xdr:rowOff>
    </xdr:to>
    <xdr:graphicFrame macro="">
      <xdr:nvGraphicFramePr>
        <xdr:cNvPr id="6" name="Chart 3">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xdr:colOff>
      <xdr:row>20</xdr:row>
      <xdr:rowOff>0</xdr:rowOff>
    </xdr:from>
    <xdr:to>
      <xdr:col>6</xdr:col>
      <xdr:colOff>7424</xdr:colOff>
      <xdr:row>20</xdr:row>
      <xdr:rowOff>1534885</xdr:rowOff>
    </xdr:to>
    <xdr:graphicFrame macro="">
      <xdr:nvGraphicFramePr>
        <xdr:cNvPr id="15" name="Chart 4">
          <a:extLst>
            <a:ext uri="{FF2B5EF4-FFF2-40B4-BE49-F238E27FC236}">
              <a16:creationId xmlns:a16="http://schemas.microsoft.com/office/drawing/2014/main" id="{00000000-0008-0000-05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15</xdr:row>
      <xdr:rowOff>1</xdr:rowOff>
    </xdr:from>
    <xdr:to>
      <xdr:col>7</xdr:col>
      <xdr:colOff>815081</xdr:colOff>
      <xdr:row>15</xdr:row>
      <xdr:rowOff>1524001</xdr:rowOff>
    </xdr:to>
    <xdr:graphicFrame macro="">
      <xdr:nvGraphicFramePr>
        <xdr:cNvPr id="16" name="Chart 5">
          <a:extLst>
            <a:ext uri="{FF2B5EF4-FFF2-40B4-BE49-F238E27FC236}">
              <a16:creationId xmlns:a16="http://schemas.microsoft.com/office/drawing/2014/main" id="{00000000-0008-0000-05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23</xdr:row>
      <xdr:rowOff>179293</xdr:rowOff>
    </xdr:from>
    <xdr:to>
      <xdr:col>18</xdr:col>
      <xdr:colOff>0</xdr:colOff>
      <xdr:row>25</xdr:row>
      <xdr:rowOff>54428</xdr:rowOff>
    </xdr:to>
    <xdr:graphicFrame macro="">
      <xdr:nvGraphicFramePr>
        <xdr:cNvPr id="17" name="Chart 6">
          <a:extLst>
            <a:ext uri="{FF2B5EF4-FFF2-40B4-BE49-F238E27FC236}">
              <a16:creationId xmlns:a16="http://schemas.microsoft.com/office/drawing/2014/main" id="{00000000-0008-0000-05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24</xdr:row>
      <xdr:rowOff>0</xdr:rowOff>
    </xdr:from>
    <xdr:to>
      <xdr:col>22</xdr:col>
      <xdr:colOff>1385</xdr:colOff>
      <xdr:row>24</xdr:row>
      <xdr:rowOff>1534885</xdr:rowOff>
    </xdr:to>
    <xdr:graphicFrame macro="">
      <xdr:nvGraphicFramePr>
        <xdr:cNvPr id="18" name="Chart 7">
          <a:extLst>
            <a:ext uri="{FF2B5EF4-FFF2-40B4-BE49-F238E27FC236}">
              <a16:creationId xmlns:a16="http://schemas.microsoft.com/office/drawing/2014/main" id="{00000000-0008-0000-05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1</xdr:colOff>
      <xdr:row>20</xdr:row>
      <xdr:rowOff>0</xdr:rowOff>
    </xdr:from>
    <xdr:to>
      <xdr:col>16</xdr:col>
      <xdr:colOff>7424</xdr:colOff>
      <xdr:row>20</xdr:row>
      <xdr:rowOff>1534885</xdr:rowOff>
    </xdr:to>
    <xdr:graphicFrame macro="">
      <xdr:nvGraphicFramePr>
        <xdr:cNvPr id="19" name="Chart 8">
          <a:extLst>
            <a:ext uri="{FF2B5EF4-FFF2-40B4-BE49-F238E27FC236}">
              <a16:creationId xmlns:a16="http://schemas.microsoft.com/office/drawing/2014/main" id="{00000000-0008-0000-05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2</xdr:colOff>
      <xdr:row>20</xdr:row>
      <xdr:rowOff>0</xdr:rowOff>
    </xdr:from>
    <xdr:to>
      <xdr:col>20</xdr:col>
      <xdr:colOff>7425</xdr:colOff>
      <xdr:row>20</xdr:row>
      <xdr:rowOff>1534885</xdr:rowOff>
    </xdr:to>
    <xdr:graphicFrame macro="">
      <xdr:nvGraphicFramePr>
        <xdr:cNvPr id="20" name="Chart 9">
          <a:extLst>
            <a:ext uri="{FF2B5EF4-FFF2-40B4-BE49-F238E27FC236}">
              <a16:creationId xmlns:a16="http://schemas.microsoft.com/office/drawing/2014/main" id="{00000000-0008-0000-0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15240</xdr:colOff>
      <xdr:row>15</xdr:row>
      <xdr:rowOff>7621</xdr:rowOff>
    </xdr:from>
    <xdr:to>
      <xdr:col>18</xdr:col>
      <xdr:colOff>17929</xdr:colOff>
      <xdr:row>15</xdr:row>
      <xdr:rowOff>1394461</xdr:rowOff>
    </xdr:to>
    <xdr:graphicFrame macro="">
      <xdr:nvGraphicFramePr>
        <xdr:cNvPr id="21" name="Chart 10">
          <a:extLst>
            <a:ext uri="{FF2B5EF4-FFF2-40B4-BE49-F238E27FC236}">
              <a16:creationId xmlns:a16="http://schemas.microsoft.com/office/drawing/2014/main" id="{00000000-0008-0000-05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822961</xdr:colOff>
      <xdr:row>9</xdr:row>
      <xdr:rowOff>175261</xdr:rowOff>
    </xdr:from>
    <xdr:to>
      <xdr:col>12</xdr:col>
      <xdr:colOff>809465</xdr:colOff>
      <xdr:row>10</xdr:row>
      <xdr:rowOff>1516381</xdr:rowOff>
    </xdr:to>
    <xdr:graphicFrame macro="">
      <xdr:nvGraphicFramePr>
        <xdr:cNvPr id="22" name="Chart 11">
          <a:extLst>
            <a:ext uri="{FF2B5EF4-FFF2-40B4-BE49-F238E27FC236}">
              <a16:creationId xmlns:a16="http://schemas.microsoft.com/office/drawing/2014/main" id="{00000000-0008-0000-05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571500</xdr:colOff>
      <xdr:row>20</xdr:row>
      <xdr:rowOff>304800</xdr:rowOff>
    </xdr:from>
    <xdr:to>
      <xdr:col>8</xdr:col>
      <xdr:colOff>314960</xdr:colOff>
      <xdr:row>21</xdr:row>
      <xdr:rowOff>68580</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V="1">
          <a:off x="5570220" y="7396480"/>
          <a:ext cx="1409700" cy="1338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30480</xdr:colOff>
      <xdr:row>20</xdr:row>
      <xdr:rowOff>304800</xdr:rowOff>
    </xdr:from>
    <xdr:to>
      <xdr:col>10</xdr:col>
      <xdr:colOff>327660</xdr:colOff>
      <xdr:row>21</xdr:row>
      <xdr:rowOff>68580</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flipV="1">
          <a:off x="7528560" y="7396480"/>
          <a:ext cx="1130300" cy="1338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571500</xdr:colOff>
      <xdr:row>20</xdr:row>
      <xdr:rowOff>325120</xdr:rowOff>
    </xdr:from>
    <xdr:to>
      <xdr:col>18</xdr:col>
      <xdr:colOff>416560</xdr:colOff>
      <xdr:row>21</xdr:row>
      <xdr:rowOff>91440</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flipV="1">
          <a:off x="13901420" y="7416800"/>
          <a:ext cx="1511300" cy="1341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680720</xdr:colOff>
      <xdr:row>20</xdr:row>
      <xdr:rowOff>274320</xdr:rowOff>
    </xdr:from>
    <xdr:to>
      <xdr:col>20</xdr:col>
      <xdr:colOff>327660</xdr:colOff>
      <xdr:row>21</xdr:row>
      <xdr:rowOff>91440</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15676880" y="7366000"/>
          <a:ext cx="1313180" cy="139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510540</xdr:colOff>
      <xdr:row>15</xdr:row>
      <xdr:rowOff>314960</xdr:rowOff>
    </xdr:from>
    <xdr:to>
      <xdr:col>16</xdr:col>
      <xdr:colOff>213360</xdr:colOff>
      <xdr:row>17</xdr:row>
      <xdr:rowOff>22860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flipV="1">
          <a:off x="12174220" y="5100320"/>
          <a:ext cx="1369060" cy="1465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690880</xdr:colOff>
      <xdr:row>15</xdr:row>
      <xdr:rowOff>355600</xdr:rowOff>
    </xdr:from>
    <xdr:to>
      <xdr:col>18</xdr:col>
      <xdr:colOff>266700</xdr:colOff>
      <xdr:row>17</xdr:row>
      <xdr:rowOff>22860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flipH="1" flipV="1">
          <a:off x="14020800" y="5140960"/>
          <a:ext cx="1242060" cy="1424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441960</xdr:colOff>
      <xdr:row>15</xdr:row>
      <xdr:rowOff>325120</xdr:rowOff>
    </xdr:from>
    <xdr:to>
      <xdr:col>6</xdr:col>
      <xdr:colOff>193040</xdr:colOff>
      <xdr:row>17</xdr:row>
      <xdr:rowOff>99060</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flipV="1">
          <a:off x="3774440" y="5110480"/>
          <a:ext cx="1417320" cy="1531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782320</xdr:colOff>
      <xdr:row>15</xdr:row>
      <xdr:rowOff>325120</xdr:rowOff>
    </xdr:from>
    <xdr:to>
      <xdr:col>8</xdr:col>
      <xdr:colOff>198120</xdr:colOff>
      <xdr:row>17</xdr:row>
      <xdr:rowOff>99060</xdr:rowOff>
    </xdr:to>
    <xdr:cxnSp macro="">
      <xdr:nvCxnSpPr>
        <xdr:cNvPr id="12" name="Straight Arrow Connector 11">
          <a:extLst>
            <a:ext uri="{FF2B5EF4-FFF2-40B4-BE49-F238E27FC236}">
              <a16:creationId xmlns:a16="http://schemas.microsoft.com/office/drawing/2014/main" id="{00000000-0008-0000-0500-00000C000000}"/>
            </a:ext>
          </a:extLst>
        </xdr:cNvPr>
        <xdr:cNvCxnSpPr/>
      </xdr:nvCxnSpPr>
      <xdr:spPr>
        <a:xfrm flipH="1" flipV="1">
          <a:off x="5781040" y="5110480"/>
          <a:ext cx="1082040" cy="1531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571500</xdr:colOff>
      <xdr:row>10</xdr:row>
      <xdr:rowOff>284480</xdr:rowOff>
    </xdr:from>
    <xdr:to>
      <xdr:col>11</xdr:col>
      <xdr:colOff>91440</xdr:colOff>
      <xdr:row>11</xdr:row>
      <xdr:rowOff>129540</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flipV="1">
          <a:off x="5570220" y="2763520"/>
          <a:ext cx="3685540" cy="14198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721360</xdr:colOff>
      <xdr:row>10</xdr:row>
      <xdr:rowOff>314960</xdr:rowOff>
    </xdr:from>
    <xdr:to>
      <xdr:col>16</xdr:col>
      <xdr:colOff>228600</xdr:colOff>
      <xdr:row>11</xdr:row>
      <xdr:rowOff>53340</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flipH="1" flipV="1">
          <a:off x="9885680" y="2794000"/>
          <a:ext cx="3672840" cy="131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9</xdr:col>
          <xdr:colOff>0</xdr:colOff>
          <xdr:row>4</xdr:row>
          <xdr:rowOff>167640</xdr:rowOff>
        </xdr:from>
        <xdr:to>
          <xdr:col>14</xdr:col>
          <xdr:colOff>647700</xdr:colOff>
          <xdr:row>6</xdr:row>
          <xdr:rowOff>30480</xdr:rowOff>
        </xdr:to>
        <xdr:sp macro="" textlink="">
          <xdr:nvSpPr>
            <xdr:cNvPr id="6145" name="Scroll Bar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0</xdr:colOff>
      <xdr:row>0</xdr:row>
      <xdr:rowOff>0</xdr:rowOff>
    </xdr:from>
    <xdr:ext cx="1506865" cy="555811"/>
    <xdr:pic>
      <xdr:nvPicPr>
        <xdr:cNvPr id="23" name="Picture 1">
          <a:hlinkClick xmlns:r="http://schemas.openxmlformats.org/officeDocument/2006/relationships" r:id="rId1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398608" y="677159"/>
          <a:ext cx="112001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twoCellAnchor>
    <xdr:from>
      <xdr:col>10</xdr:col>
      <xdr:colOff>331693</xdr:colOff>
      <xdr:row>15</xdr:row>
      <xdr:rowOff>1325815</xdr:rowOff>
    </xdr:from>
    <xdr:to>
      <xdr:col>12</xdr:col>
      <xdr:colOff>634251</xdr:colOff>
      <xdr:row>20</xdr:row>
      <xdr:rowOff>182815</xdr:rowOff>
    </xdr:to>
    <xdr:sp macro="" textlink="">
      <xdr:nvSpPr>
        <xdr:cNvPr id="25" name="Speech Bubble: Rectangle with Corners Rounded 24">
          <a:extLst>
            <a:ext uri="{FF2B5EF4-FFF2-40B4-BE49-F238E27FC236}">
              <a16:creationId xmlns:a16="http://schemas.microsoft.com/office/drawing/2014/main" id="{00000000-0008-0000-0500-000019000000}"/>
            </a:ext>
          </a:extLst>
        </xdr:cNvPr>
        <xdr:cNvSpPr/>
      </xdr:nvSpPr>
      <xdr:spPr>
        <a:xfrm>
          <a:off x="8668869" y="6077109"/>
          <a:ext cx="1969994" cy="1151965"/>
        </a:xfrm>
        <a:prstGeom prst="wedgeRoundRectCallout">
          <a:avLst>
            <a:gd name="adj1" fmla="val -60997"/>
            <a:gd name="adj2" fmla="val 2289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To use the derived values type them into</a:t>
          </a:r>
          <a:r>
            <a:rPr lang="en-US" sz="1100" baseline="0">
              <a:solidFill>
                <a:schemeClr val="tx1"/>
              </a:solidFill>
            </a:rPr>
            <a:t> the yello data input fields, or type in  alternative range values</a:t>
          </a:r>
          <a:endParaRPr lang="en-US" sz="1100">
            <a:solidFill>
              <a:schemeClr val="tx1"/>
            </a:solidFill>
          </a:endParaRPr>
        </a:p>
      </xdr:txBody>
    </xdr:sp>
    <xdr:clientData/>
  </xdr:twoCellAnchor>
  <xdr:twoCellAnchor>
    <xdr:from>
      <xdr:col>20</xdr:col>
      <xdr:colOff>298075</xdr:colOff>
      <xdr:row>15</xdr:row>
      <xdr:rowOff>1272987</xdr:rowOff>
    </xdr:from>
    <xdr:to>
      <xdr:col>22</xdr:col>
      <xdr:colOff>600634</xdr:colOff>
      <xdr:row>20</xdr:row>
      <xdr:rowOff>129987</xdr:rowOff>
    </xdr:to>
    <xdr:sp macro="" textlink="">
      <xdr:nvSpPr>
        <xdr:cNvPr id="26" name="Speech Bubble: Rectangle with Corners Rounded 25">
          <a:extLst>
            <a:ext uri="{FF2B5EF4-FFF2-40B4-BE49-F238E27FC236}">
              <a16:creationId xmlns:a16="http://schemas.microsoft.com/office/drawing/2014/main" id="{00000000-0008-0000-0500-00001A000000}"/>
            </a:ext>
          </a:extLst>
        </xdr:cNvPr>
        <xdr:cNvSpPr/>
      </xdr:nvSpPr>
      <xdr:spPr>
        <a:xfrm>
          <a:off x="16882781" y="5856193"/>
          <a:ext cx="1961029" cy="1154206"/>
        </a:xfrm>
        <a:prstGeom prst="wedgeRoundRectCallout">
          <a:avLst>
            <a:gd name="adj1" fmla="val -60997"/>
            <a:gd name="adj2" fmla="val 2289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To use the derived values type them into</a:t>
          </a:r>
          <a:r>
            <a:rPr lang="en-US" sz="1100" baseline="0">
              <a:solidFill>
                <a:schemeClr val="tx1"/>
              </a:solidFill>
            </a:rPr>
            <a:t> the yello data input fields, or type in  alternative range values</a:t>
          </a:r>
          <a:endParaRPr lang="en-US" sz="1100">
            <a:solidFill>
              <a:schemeClr val="tx1"/>
            </a:solidFill>
          </a:endParaRPr>
        </a:p>
      </xdr:txBody>
    </xdr:sp>
    <xdr:clientData/>
  </xdr:twoCellAnchor>
  <xdr:twoCellAnchor>
    <xdr:from>
      <xdr:col>18</xdr:col>
      <xdr:colOff>415961</xdr:colOff>
      <xdr:row>12</xdr:row>
      <xdr:rowOff>26893</xdr:rowOff>
    </xdr:from>
    <xdr:to>
      <xdr:col>20</xdr:col>
      <xdr:colOff>627080</xdr:colOff>
      <xdr:row>15</xdr:row>
      <xdr:rowOff>644113</xdr:rowOff>
    </xdr:to>
    <xdr:sp macro="" textlink="">
      <xdr:nvSpPr>
        <xdr:cNvPr id="45" name="Speech Bubble: Rectangle with Corners Rounded 44">
          <a:extLst>
            <a:ext uri="{FF2B5EF4-FFF2-40B4-BE49-F238E27FC236}">
              <a16:creationId xmlns:a16="http://schemas.microsoft.com/office/drawing/2014/main" id="{00000000-0008-0000-0500-00002D000000}"/>
            </a:ext>
          </a:extLst>
        </xdr:cNvPr>
        <xdr:cNvSpPr/>
      </xdr:nvSpPr>
      <xdr:spPr>
        <a:xfrm>
          <a:off x="15800741" y="4271233"/>
          <a:ext cx="1963719" cy="1165860"/>
        </a:xfrm>
        <a:prstGeom prst="wedgeRoundRectCallout">
          <a:avLst>
            <a:gd name="adj1" fmla="val -66042"/>
            <a:gd name="adj2" fmla="val -21552"/>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You can manually input the cell references to multiply here to auto-calculate values.</a:t>
          </a:r>
        </a:p>
      </xdr:txBody>
    </xdr:sp>
    <xdr:clientData/>
  </xdr:twoCellAnchor>
  <xdr:twoCellAnchor>
    <xdr:from>
      <xdr:col>8</xdr:col>
      <xdr:colOff>286421</xdr:colOff>
      <xdr:row>12</xdr:row>
      <xdr:rowOff>133573</xdr:rowOff>
    </xdr:from>
    <xdr:to>
      <xdr:col>10</xdr:col>
      <xdr:colOff>588980</xdr:colOff>
      <xdr:row>15</xdr:row>
      <xdr:rowOff>750793</xdr:rowOff>
    </xdr:to>
    <xdr:sp macro="" textlink="">
      <xdr:nvSpPr>
        <xdr:cNvPr id="46" name="Speech Bubble: Rectangle with Corners Rounded 45">
          <a:extLst>
            <a:ext uri="{FF2B5EF4-FFF2-40B4-BE49-F238E27FC236}">
              <a16:creationId xmlns:a16="http://schemas.microsoft.com/office/drawing/2014/main" id="{00000000-0008-0000-0500-00002E000000}"/>
            </a:ext>
          </a:extLst>
        </xdr:cNvPr>
        <xdr:cNvSpPr/>
      </xdr:nvSpPr>
      <xdr:spPr>
        <a:xfrm>
          <a:off x="6931061" y="4377913"/>
          <a:ext cx="1963719" cy="1165860"/>
        </a:xfrm>
        <a:prstGeom prst="wedgeRoundRectCallout">
          <a:avLst>
            <a:gd name="adj1" fmla="val -62161"/>
            <a:gd name="adj2" fmla="val -26781"/>
            <a:gd name="adj3" fmla="val 16667"/>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solidFill>
            </a:rPr>
            <a:t>You can manually input the cell references to multiply here to auto-calculate values.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506865" cy="555811"/>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398608" y="677159"/>
          <a:ext cx="112001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twoCellAnchor>
    <xdr:from>
      <xdr:col>13</xdr:col>
      <xdr:colOff>544285</xdr:colOff>
      <xdr:row>0</xdr:row>
      <xdr:rowOff>272142</xdr:rowOff>
    </xdr:from>
    <xdr:to>
      <xdr:col>18</xdr:col>
      <xdr:colOff>337457</xdr:colOff>
      <xdr:row>15</xdr:row>
      <xdr:rowOff>141513</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19</xdr:row>
      <xdr:rowOff>0</xdr:rowOff>
    </xdr:from>
    <xdr:to>
      <xdr:col>5</xdr:col>
      <xdr:colOff>810380</xdr:colOff>
      <xdr:row>27</xdr:row>
      <xdr:rowOff>175260</xdr:rowOff>
    </xdr:to>
    <xdr:graphicFrame macro="">
      <xdr:nvGraphicFramePr>
        <xdr:cNvPr id="2" name="Chart 12">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5862</xdr:colOff>
      <xdr:row>18</xdr:row>
      <xdr:rowOff>175845</xdr:rowOff>
    </xdr:from>
    <xdr:to>
      <xdr:col>9</xdr:col>
      <xdr:colOff>803913</xdr:colOff>
      <xdr:row>28</xdr:row>
      <xdr:rowOff>1758</xdr:rowOff>
    </xdr:to>
    <xdr:graphicFrame macro="">
      <xdr:nvGraphicFramePr>
        <xdr:cNvPr id="3" name="Chart 13">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xdr:colOff>
      <xdr:row>19</xdr:row>
      <xdr:rowOff>0</xdr:rowOff>
    </xdr:from>
    <xdr:to>
      <xdr:col>13</xdr:col>
      <xdr:colOff>808894</xdr:colOff>
      <xdr:row>28</xdr:row>
      <xdr:rowOff>7620</xdr:rowOff>
    </xdr:to>
    <xdr:graphicFrame macro="">
      <xdr:nvGraphicFramePr>
        <xdr:cNvPr id="4" name="Chart 14">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243840</xdr:colOff>
          <xdr:row>3</xdr:row>
          <xdr:rowOff>22860</xdr:rowOff>
        </xdr:from>
        <xdr:to>
          <xdr:col>14</xdr:col>
          <xdr:colOff>381000</xdr:colOff>
          <xdr:row>4</xdr:row>
          <xdr:rowOff>68580</xdr:rowOff>
        </xdr:to>
        <xdr:sp macro="" textlink="">
          <xdr:nvSpPr>
            <xdr:cNvPr id="9217" name="Scroll Bar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0</xdr:col>
      <xdr:colOff>0</xdr:colOff>
      <xdr:row>0</xdr:row>
      <xdr:rowOff>0</xdr:rowOff>
    </xdr:from>
    <xdr:ext cx="1506865" cy="555811"/>
    <xdr:pic>
      <xdr:nvPicPr>
        <xdr:cNvPr id="5" name="Picture 1">
          <a:hlinkClick xmlns:r="http://schemas.openxmlformats.org/officeDocument/2006/relationships" r:id="rId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0" y="0"/>
          <a:ext cx="1506865" cy="555811"/>
        </a:xfrm>
        <a:prstGeom prst="rect">
          <a:avLst/>
        </a:prstGeom>
      </xdr:spPr>
    </xdr:pic>
    <xdr:clientData/>
  </xdr:oneCellAnchor>
  <xdr:oneCellAnchor>
    <xdr:from>
      <xdr:col>0</xdr:col>
      <xdr:colOff>0</xdr:colOff>
      <xdr:row>0</xdr:row>
      <xdr:rowOff>0</xdr:rowOff>
    </xdr:from>
    <xdr:ext cx="1506865" cy="555811"/>
    <xdr:pic>
      <xdr:nvPicPr>
        <xdr:cNvPr id="7" name="Picture 1">
          <a:hlinkClick xmlns:r="http://schemas.openxmlformats.org/officeDocument/2006/relationships" r:id="rId4"/>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0" y="0"/>
          <a:ext cx="1506865" cy="555811"/>
        </a:xfrm>
        <a:prstGeom prst="rect">
          <a:avLst/>
        </a:prstGeom>
      </xdr:spPr>
    </xdr:pic>
    <xdr:clientData/>
  </xdr:oneCellAnchor>
  <xdr:oneCellAnchor>
    <xdr:from>
      <xdr:col>0</xdr:col>
      <xdr:colOff>0</xdr:colOff>
      <xdr:row>0</xdr:row>
      <xdr:rowOff>0</xdr:rowOff>
    </xdr:from>
    <xdr:ext cx="1506865" cy="555811"/>
    <xdr:pic>
      <xdr:nvPicPr>
        <xdr:cNvPr id="9" name="Picture 1">
          <a:hlinkClick xmlns:r="http://schemas.openxmlformats.org/officeDocument/2006/relationships" r:id="rId4"/>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0" y="0"/>
          <a:ext cx="1506865" cy="555811"/>
        </a:xfrm>
        <a:prstGeom prst="rect">
          <a:avLst/>
        </a:prstGeom>
      </xdr:spPr>
    </xdr:pic>
    <xdr:clientData/>
  </xdr:oneCellAnchor>
  <xdr:twoCellAnchor>
    <xdr:from>
      <xdr:col>0</xdr:col>
      <xdr:colOff>98612</xdr:colOff>
      <xdr:row>1</xdr:row>
      <xdr:rowOff>121795</xdr:rowOff>
    </xdr:from>
    <xdr:to>
      <xdr:col>3</xdr:col>
      <xdr:colOff>426145</xdr:colOff>
      <xdr:row>1</xdr:row>
      <xdr:rowOff>412376</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98612" y="632783"/>
          <a:ext cx="1510874" cy="29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506865" cy="555811"/>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0" y="0"/>
          <a:ext cx="1506865" cy="555811"/>
        </a:xfrm>
        <a:prstGeom prst="rect">
          <a:avLst/>
        </a:prstGeom>
      </xdr:spPr>
    </xdr:pic>
    <xdr:clientData/>
  </xdr:oneCellAnchor>
  <xdr:twoCellAnchor>
    <xdr:from>
      <xdr:col>0</xdr:col>
      <xdr:colOff>398608</xdr:colOff>
      <xdr:row>1</xdr:row>
      <xdr:rowOff>166619</xdr:rowOff>
    </xdr:from>
    <xdr:to>
      <xdr:col>1</xdr:col>
      <xdr:colOff>1244304</xdr:colOff>
      <xdr:row>1</xdr:row>
      <xdr:rowOff>371911</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98608" y="677159"/>
          <a:ext cx="1120016" cy="205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 FISMACS, LLC</a:t>
          </a:r>
        </a:p>
      </xdr:txBody>
    </xdr:sp>
    <xdr:clientData/>
  </xdr:twoCellAnchor>
  <xdr:twoCellAnchor>
    <xdr:from>
      <xdr:col>6</xdr:col>
      <xdr:colOff>403860</xdr:colOff>
      <xdr:row>3</xdr:row>
      <xdr:rowOff>99060</xdr:rowOff>
    </xdr:from>
    <xdr:to>
      <xdr:col>12</xdr:col>
      <xdr:colOff>45380</xdr:colOff>
      <xdr:row>14</xdr:row>
      <xdr:rowOff>56414</xdr:rowOff>
    </xdr:to>
    <xdr:graphicFrame macro="">
      <xdr:nvGraphicFramePr>
        <xdr:cNvPr id="4" name="Chart 1">
          <a:extLst>
            <a:ext uri="{FF2B5EF4-FFF2-40B4-BE49-F238E27FC236}">
              <a16:creationId xmlns:a16="http://schemas.microsoft.com/office/drawing/2014/main" id="{44A588A3-6EA7-4007-AC6C-31D3C0D0E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ismacs.sharepoint.com/sites/FISMACSTeam/Shared%20Documents/2023%20Models/Tools%20Development/FISMACS%20FAIR(tm)%20Model/FAIR%20version%201.4.xlsx" TargetMode="External"/><Relationship Id="rId1" Type="http://schemas.openxmlformats.org/officeDocument/2006/relationships/externalLinkPath" Target="https://fismacs.sharepoint.com/sites/FISMACSTeam/Shared%20Documents/2023%20Models/Tools%20Development/FISMACS%20FAIR(tm)%20Model/FAIR%20version%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smacs.sharepoint.com/ee3ea5d7a36942e2/Desktop/Mark/Excel%20Projects/Charlene/Attack%20Scenario%20Modeler/Attack%20Scenario%20Modeler/Reputation%20Risk%20Model%20Proo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smacs.sharepoint.com/ee3ea5d7a36942e2/Desktop/Mark/Excel%20Projects/Charlene/Reputation%20Risk%20Modeler/M-SNARE%20version%2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ismacs.sharepoint.com/ee3ea5d7a36942e2/Desktop/Mark/Excel%20Projects/Charlene/Attack%20Scenario%20Modeler/1-SNARE%20version%2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boutThisModel"/>
      <sheetName val="Main Menu"/>
      <sheetName val="Scenario Description"/>
      <sheetName val="Scenario Scope"/>
      <sheetName val="Threat Event Frequency"/>
      <sheetName val="Vulnerability"/>
      <sheetName val="Loss Event Frequency"/>
      <sheetName val="Primary Loss"/>
      <sheetName val="Secondary Loss"/>
      <sheetName val="Loss Magnitude"/>
      <sheetName val="Recommendations"/>
      <sheetName val="Trending"/>
      <sheetName val="Scratchpad"/>
      <sheetName val="License Agreement"/>
      <sheetName val="PMTable"/>
      <sheetName val="Hidden"/>
      <sheetName val="SIPmath Char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v>361</v>
          </cell>
        </row>
        <row r="4">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row>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row>
        <row r="76">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1">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row>
        <row r="152">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row>
        <row r="161">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row r="186">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row>
        <row r="188">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row>
        <row r="189">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row>
        <row r="190">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row>
        <row r="191">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row>
        <row r="193">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row>
        <row r="202">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row>
        <row r="203">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row>
        <row r="204">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row>
        <row r="205">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row>
        <row r="207">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row>
        <row r="208">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row>
        <row r="214">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row>
        <row r="298">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row>
        <row r="301">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row>
        <row r="324">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row>
        <row r="325">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row>
        <row r="326">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row>
        <row r="327">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row>
        <row r="328">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row>
        <row r="329">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row>
        <row r="330">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row>
        <row r="331">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row>
        <row r="334">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row>
        <row r="335">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row>
        <row r="336">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row>
        <row r="337">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row>
        <row r="338">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row>
        <row r="339">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row>
        <row r="340">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row>
        <row r="341">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row>
        <row r="342">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row>
        <row r="343">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row>
        <row r="344">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row>
        <row r="345">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row>
        <row r="346">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row>
        <row r="347">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row>
        <row r="348">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row>
        <row r="349">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row>
        <row r="350">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row>
        <row r="351">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row>
        <row r="352">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row>
        <row r="353">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row>
        <row r="355">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row>
        <row r="356">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row>
        <row r="357">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row>
        <row r="358">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row>
        <row r="359">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row>
        <row r="360">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row>
        <row r="361">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row>
        <row r="362">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row>
        <row r="363">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row>
        <row r="365">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row>
        <row r="367">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row>
        <row r="368">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row>
        <row r="369">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row>
        <row r="370">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row>
        <row r="371">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row>
        <row r="372">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row>
        <row r="373">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row>
        <row r="374">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row>
        <row r="375">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row>
        <row r="376">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row>
        <row r="377">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row>
        <row r="379">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row>
        <row r="380">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row>
        <row r="381">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row>
        <row r="382">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row>
        <row r="383">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row>
        <row r="384">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row>
        <row r="385">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row>
        <row r="386">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row>
        <row r="387">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row>
        <row r="388">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row>
        <row r="389">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row>
        <row r="390">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row>
        <row r="391">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row>
        <row r="393">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row>
        <row r="394">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row>
        <row r="395">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row>
        <row r="396">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row>
        <row r="397">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row>
        <row r="398">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row>
        <row r="399">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row>
        <row r="400">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row>
        <row r="401">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row>
        <row r="402">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row>
        <row r="403">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row>
        <row r="404">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row>
        <row r="405">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row>
        <row r="406">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row>
        <row r="407">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row>
        <row r="408">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row>
        <row r="409">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row>
        <row r="410">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row>
        <row r="411">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row>
        <row r="412">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row>
        <row r="413">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row>
        <row r="414">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row>
        <row r="415">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row>
        <row r="416">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row>
        <row r="417">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row>
        <row r="418">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row>
        <row r="419">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row>
        <row r="420">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row>
        <row r="421">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row>
        <row r="422">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row>
        <row r="423">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row>
        <row r="424">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row>
        <row r="425">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row>
        <row r="426">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row>
        <row r="427">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row>
        <row r="428">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row>
        <row r="429">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row>
        <row r="430">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row>
        <row r="431">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row>
        <row r="432">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row>
        <row r="433">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row>
        <row r="434">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row>
        <row r="435">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row>
        <row r="436">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row>
        <row r="437">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row>
        <row r="438">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row>
        <row r="439">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row>
        <row r="440">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row>
        <row r="441">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row>
        <row r="442">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row>
        <row r="443">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row>
        <row r="444">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row>
        <row r="445">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row>
        <row r="446">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row>
        <row r="447">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row>
        <row r="448">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row>
        <row r="449">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row>
        <row r="450">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row>
        <row r="451">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row>
        <row r="452">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row>
        <row r="453">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row>
        <row r="454">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row>
        <row r="455">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row>
        <row r="456">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row>
        <row r="457">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row>
        <row r="458">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row>
        <row r="459">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row>
        <row r="460">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row>
        <row r="461">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row>
        <row r="462">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row>
        <row r="463">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row>
        <row r="464">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row>
        <row r="465">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row>
        <row r="466">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row>
        <row r="467">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row>
        <row r="468">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row>
        <row r="469">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row>
        <row r="470">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row>
        <row r="471">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row>
        <row r="472">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row>
        <row r="473">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row>
        <row r="474">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row>
        <row r="475">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row>
        <row r="476">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row>
        <row r="477">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row>
        <row r="478">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row>
        <row r="479">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row>
        <row r="480">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row>
        <row r="481">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row>
        <row r="482">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row>
        <row r="483">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row>
        <row r="484">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row>
        <row r="485">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row>
        <row r="486">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row>
        <row r="487">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row>
        <row r="488">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row>
        <row r="489">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row>
        <row r="490">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row>
        <row r="491">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row>
        <row r="492">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row>
        <row r="493">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row>
        <row r="494">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row>
        <row r="495">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row>
        <row r="496">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row>
        <row r="497">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row>
        <row r="498">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row>
        <row r="499">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row>
        <row r="500">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row>
        <row r="501">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row>
        <row r="502">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row>
        <row r="503">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row>
        <row r="504">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row>
        <row r="505">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row>
        <row r="506">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row>
        <row r="507">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row>
        <row r="510">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row>
        <row r="511">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row>
        <row r="512">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row>
        <row r="514">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row>
        <row r="515">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row>
        <row r="516">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row>
        <row r="517">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row>
        <row r="518">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row>
        <row r="519">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row>
        <row r="520">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row>
        <row r="521">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row>
        <row r="522">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row>
        <row r="523">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row>
        <row r="524">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row>
        <row r="525">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row>
        <row r="526">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row>
        <row r="527">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row>
        <row r="528">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row>
        <row r="529">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row>
        <row r="530">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row>
        <row r="531">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row>
        <row r="532">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row>
        <row r="533">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row>
        <row r="534">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row>
        <row r="535">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row>
        <row r="536">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row>
        <row r="537">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row>
        <row r="538">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row>
        <row r="539">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row>
        <row r="540">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row>
        <row r="541">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row>
        <row r="542">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row>
        <row r="543">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row>
        <row r="544">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row>
        <row r="545">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row>
        <row r="546">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row>
        <row r="547">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row>
        <row r="548">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row>
        <row r="549">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row>
        <row r="550">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row>
        <row r="551">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row>
        <row r="552">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row>
        <row r="553">
          <cell r="C553">
            <v>0</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row>
        <row r="554">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row>
        <row r="555">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row>
        <row r="556">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row>
        <row r="557">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row>
        <row r="558">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row>
        <row r="559">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row>
        <row r="560">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row>
        <row r="561">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row>
        <row r="562">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row>
        <row r="563">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row>
        <row r="564">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row>
        <row r="565">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row>
        <row r="566">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row>
        <row r="567">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row>
        <row r="568">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row>
        <row r="569">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row>
        <row r="570">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row>
        <row r="571">
          <cell r="C571">
            <v>0</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row>
        <row r="572">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row>
        <row r="573">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row>
        <row r="574">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row>
        <row r="575">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row>
        <row r="576">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row>
        <row r="577">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row>
        <row r="578">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row>
        <row r="579">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row>
        <row r="580">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row>
        <row r="581">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row>
        <row r="582">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row>
        <row r="583">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row>
        <row r="584">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row>
        <row r="585">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row>
        <row r="586">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row>
        <row r="587">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row>
        <row r="588">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row>
        <row r="589">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row>
        <row r="590">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row>
        <row r="591">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row>
        <row r="592">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row>
        <row r="593">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row>
        <row r="594">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row>
        <row r="595">
          <cell r="C595">
            <v>0</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row>
        <row r="596">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row>
        <row r="597">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row>
        <row r="598">
          <cell r="C598">
            <v>0</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row>
        <row r="599">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row>
        <row r="600">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row>
        <row r="601">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row>
        <row r="602">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row>
        <row r="603">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row>
        <row r="604">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row>
        <row r="605">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row>
        <row r="606">
          <cell r="C606">
            <v>0</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row>
        <row r="607">
          <cell r="C607">
            <v>0</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row>
        <row r="608">
          <cell r="C608">
            <v>0</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row>
        <row r="610">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row>
        <row r="611">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row>
        <row r="612">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row>
        <row r="613">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row>
        <row r="614">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row>
        <row r="615">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row>
        <row r="616">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row>
        <row r="617">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row>
        <row r="618">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row>
        <row r="619">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row>
        <row r="620">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row>
        <row r="621">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row>
        <row r="622">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row>
        <row r="623">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row>
        <row r="624">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row>
        <row r="625">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row>
        <row r="626">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row>
        <row r="627">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row>
        <row r="628">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row>
        <row r="629">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row>
        <row r="630">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row>
        <row r="631">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row>
        <row r="632">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row>
        <row r="633">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row>
        <row r="634">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row>
        <row r="635">
          <cell r="C635">
            <v>0</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row>
        <row r="636">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row>
        <row r="637">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row>
        <row r="638">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row>
        <row r="639">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row>
        <row r="640">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row>
        <row r="641">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row>
        <row r="642">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row>
        <row r="643">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row>
        <row r="644">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row>
        <row r="645">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row>
        <row r="646">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row>
        <row r="647">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row>
        <row r="648">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row>
        <row r="649">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row>
        <row r="650">
          <cell r="C650">
            <v>0</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row>
        <row r="651">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row>
        <row r="652">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row>
        <row r="653">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row>
        <row r="654">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row>
        <row r="655">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row>
        <row r="656">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row>
        <row r="657">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row>
        <row r="658">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row>
        <row r="659">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row>
        <row r="660">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row>
        <row r="661">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row>
        <row r="662">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row>
        <row r="663">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row>
        <row r="664">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row>
        <row r="665">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row>
        <row r="666">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row>
        <row r="667">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row>
        <row r="668">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row>
        <row r="669">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row>
        <row r="670">
          <cell r="C670">
            <v>0</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row>
        <row r="671">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row>
        <row r="672">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row>
        <row r="673">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row>
        <row r="674">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row>
        <row r="675">
          <cell r="C675">
            <v>0</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row>
        <row r="676">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row>
        <row r="677">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row>
        <row r="678">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row>
        <row r="679">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row>
        <row r="680">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row>
        <row r="681">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row>
        <row r="682">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row>
        <row r="683">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row>
        <row r="684">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row>
        <row r="685">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row>
        <row r="686">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row>
        <row r="687">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row>
        <row r="688">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row>
        <row r="689">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row>
        <row r="690">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row>
        <row r="691">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row>
        <row r="692">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row>
        <row r="693">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row>
        <row r="694">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row>
        <row r="695">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row>
        <row r="696">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row>
        <row r="697">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row>
        <row r="698">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row>
        <row r="699">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row>
        <row r="700">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row>
        <row r="701">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row>
        <row r="702">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row>
        <row r="703">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row>
        <row r="704">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row>
        <row r="705">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row>
        <row r="706">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row>
        <row r="707">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row>
        <row r="708">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row>
        <row r="709">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row>
        <row r="710">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row>
        <row r="711">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row>
        <row r="712">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row>
        <row r="713">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row>
        <row r="714">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row>
        <row r="715">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row>
        <row r="716">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row>
        <row r="717">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row>
        <row r="718">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row>
        <row r="719">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row>
        <row r="720">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row>
        <row r="721">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row>
        <row r="722">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row>
        <row r="723">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row>
        <row r="724">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row>
        <row r="725">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row>
        <row r="726">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row>
        <row r="727">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row>
        <row r="728">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row>
        <row r="729">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row>
        <row r="730">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row>
        <row r="731">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row>
        <row r="732">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row>
        <row r="733">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row>
        <row r="734">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row>
        <row r="735">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row>
        <row r="736">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row>
        <row r="737">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row>
        <row r="738">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row>
        <row r="739">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row>
        <row r="740">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row>
        <row r="741">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row>
        <row r="742">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row>
        <row r="743">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row>
        <row r="744">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row>
        <row r="745">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row>
        <row r="746">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row>
        <row r="747">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row>
        <row r="748">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row>
        <row r="749">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row>
        <row r="750">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row>
        <row r="751">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row>
        <row r="752">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row>
        <row r="753">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row>
        <row r="754">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row>
        <row r="755">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row>
        <row r="756">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row>
        <row r="757">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row>
        <row r="758">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row>
        <row r="759">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row>
        <row r="760">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row>
        <row r="761">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row>
        <row r="762">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row>
        <row r="763">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row>
        <row r="764">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row>
        <row r="765">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row>
        <row r="766">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row>
        <row r="767">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row>
        <row r="768">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row>
        <row r="769">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row>
        <row r="770">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row>
        <row r="771">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row>
        <row r="772">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row>
        <row r="773">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row>
        <row r="774">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row>
        <row r="775">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row>
        <row r="776">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row>
        <row r="777">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row>
        <row r="778">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row>
        <row r="779">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row>
        <row r="780">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row>
        <row r="781">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row>
        <row r="782">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row>
        <row r="783">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row>
        <row r="784">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row>
        <row r="785">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row>
        <row r="786">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row>
        <row r="787">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row>
        <row r="788">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row>
        <row r="789">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row>
        <row r="790">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row>
        <row r="791">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row>
        <row r="792">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row>
        <row r="793">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row>
        <row r="794">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row>
        <row r="795">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row>
        <row r="796">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row>
        <row r="797">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row>
        <row r="798">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row>
        <row r="799">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row>
        <row r="800">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row>
        <row r="801">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row>
        <row r="802">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row>
        <row r="803">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row>
        <row r="804">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row>
        <row r="805">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row>
        <row r="806">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row>
        <row r="807">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row>
        <row r="808">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row>
        <row r="809">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row>
        <row r="810">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row>
        <row r="811">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row>
        <row r="812">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row>
        <row r="813">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row>
        <row r="814">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row>
        <row r="815">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row>
        <row r="816">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row>
        <row r="817">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row>
        <row r="818">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row>
        <row r="819">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row>
        <row r="820">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row>
        <row r="821">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row>
        <row r="822">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row>
        <row r="823">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row>
        <row r="824">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row>
        <row r="825">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row>
        <row r="826">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row>
        <row r="827">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row>
        <row r="828">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row>
        <row r="829">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row>
        <row r="830">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row>
        <row r="831">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row>
        <row r="832">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row>
        <row r="833">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row>
        <row r="834">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row>
        <row r="835">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row>
        <row r="836">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row>
        <row r="837">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row>
        <row r="838">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row>
        <row r="839">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row>
        <row r="840">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row>
        <row r="841">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row>
        <row r="843">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row>
        <row r="844">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row>
        <row r="845">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row>
        <row r="846">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row>
        <row r="847">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row>
        <row r="848">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row>
        <row r="849">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row>
        <row r="851">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row>
        <row r="852">
          <cell r="C852">
            <v>0</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row>
        <row r="854">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row>
        <row r="855">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row>
        <row r="856">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row>
        <row r="857">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row>
        <row r="858">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row>
        <row r="859">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row>
        <row r="860">
          <cell r="C860">
            <v>0</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row>
        <row r="861">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row>
        <row r="862">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row>
        <row r="863">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row>
        <row r="864">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row>
        <row r="865">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row>
        <row r="866">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row>
        <row r="867">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row>
        <row r="868">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row>
        <row r="869">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row>
        <row r="870">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row>
        <row r="871">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row>
        <row r="872">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row>
        <row r="873">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row>
        <row r="874">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row>
        <row r="875">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row>
        <row r="876">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row>
        <row r="877">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row>
        <row r="878">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row>
        <row r="879">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row>
        <row r="880">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row>
        <row r="882">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row>
        <row r="883">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row>
        <row r="884">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row>
        <row r="885">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row>
        <row r="886">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row>
        <row r="887">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row>
        <row r="888">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row>
        <row r="889">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row>
        <row r="890">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row>
        <row r="891">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row>
        <row r="892">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row>
        <row r="893">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row>
        <row r="894">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row>
        <row r="895">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row>
        <row r="896">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row>
        <row r="897">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row>
        <row r="898">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row>
        <row r="899">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row>
        <row r="900">
          <cell r="C900">
            <v>0</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row>
        <row r="901">
          <cell r="C901">
            <v>0</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row>
        <row r="902">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row>
        <row r="903">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row>
        <row r="904">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row>
        <row r="905">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row>
        <row r="906">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row>
        <row r="907">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row>
        <row r="908">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row>
        <row r="910">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row>
        <row r="916">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row>
        <row r="917">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row>
        <row r="918">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row>
        <row r="919">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row>
        <row r="920">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row>
        <row r="921">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row>
        <row r="922">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row>
        <row r="923">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row>
        <row r="924">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row>
        <row r="925">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row>
        <row r="926">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row>
        <row r="927">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row>
        <row r="928">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row>
        <row r="929">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row>
        <row r="930">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row>
        <row r="931">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row>
        <row r="932">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row>
        <row r="933">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row>
        <row r="934">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row>
        <row r="935">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row>
        <row r="936">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row>
        <row r="937">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row>
        <row r="938">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row>
        <row r="939">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row>
        <row r="940">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row>
        <row r="941">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row>
        <row r="942">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row>
        <row r="943">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row>
        <row r="944">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row>
        <row r="945">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row>
        <row r="946">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row>
        <row r="947">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row>
        <row r="948">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row>
        <row r="949">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row>
        <row r="950">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row>
        <row r="951">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row>
        <row r="952">
          <cell r="C952">
            <v>0</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row>
        <row r="953">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row>
        <row r="954">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row>
        <row r="955">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row>
        <row r="956">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row>
        <row r="957">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row>
        <row r="958">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row>
        <row r="959">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row>
        <row r="960">
          <cell r="C960">
            <v>0</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row>
        <row r="961">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row>
        <row r="962">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row>
        <row r="963">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row>
        <row r="964">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row>
        <row r="965">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row>
        <row r="966">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row>
        <row r="967">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row>
        <row r="968">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row>
        <row r="969">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row>
        <row r="970">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row>
        <row r="971">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row>
        <row r="972">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row>
        <row r="973">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row>
        <row r="974">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row>
        <row r="975">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row>
        <row r="976">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row>
        <row r="977">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row>
        <row r="978">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row>
        <row r="979">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row>
        <row r="980">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row>
        <row r="981">
          <cell r="C981">
            <v>0</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row>
        <row r="982">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row>
        <row r="983">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row>
        <row r="984">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row>
        <row r="985">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row>
        <row r="986">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row>
        <row r="987">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row>
        <row r="988">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row>
        <row r="989">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row>
        <row r="990">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row>
        <row r="991">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row>
        <row r="992">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row>
        <row r="993">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row>
        <row r="994">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row>
        <row r="995">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row>
        <row r="996">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row>
        <row r="997">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row>
        <row r="998">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row>
        <row r="999">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row>
        <row r="1000">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row>
        <row r="1001">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row>
        <row r="1003">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row>
      </sheetData>
      <sheetData sheetId="15"/>
      <sheetData sheetId="16">
        <row r="6">
          <cell r="B6">
            <v>10</v>
          </cell>
          <cell r="C6">
            <v>10</v>
          </cell>
          <cell r="D6">
            <v>10</v>
          </cell>
          <cell r="E6">
            <v>10</v>
          </cell>
          <cell r="F6">
            <v>10</v>
          </cell>
          <cell r="G6">
            <v>10</v>
          </cell>
          <cell r="H6">
            <v>10</v>
          </cell>
          <cell r="I6">
            <v>10</v>
          </cell>
          <cell r="J6">
            <v>10</v>
          </cell>
          <cell r="K6">
            <v>10</v>
          </cell>
          <cell r="L6">
            <v>10</v>
          </cell>
          <cell r="M6">
            <v>10</v>
          </cell>
          <cell r="N6">
            <v>10</v>
          </cell>
          <cell r="O6">
            <v>10</v>
          </cell>
          <cell r="P6">
            <v>10</v>
          </cell>
          <cell r="Q6">
            <v>10</v>
          </cell>
          <cell r="R6">
            <v>10</v>
          </cell>
          <cell r="S6">
            <v>10</v>
          </cell>
          <cell r="T6">
            <v>10</v>
          </cell>
          <cell r="U6">
            <v>10</v>
          </cell>
          <cell r="V6">
            <v>10</v>
          </cell>
          <cell r="W6">
            <v>10</v>
          </cell>
          <cell r="X6">
            <v>10</v>
          </cell>
          <cell r="Y6">
            <v>10</v>
          </cell>
          <cell r="Z6">
            <v>10</v>
          </cell>
          <cell r="AA6">
            <v>10</v>
          </cell>
          <cell r="AB6">
            <v>10</v>
          </cell>
          <cell r="AC6">
            <v>10</v>
          </cell>
          <cell r="AD6">
            <v>10</v>
          </cell>
          <cell r="AE6">
            <v>10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row>
        <row r="112">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row>
        <row r="117">
          <cell r="B117">
            <v>1</v>
          </cell>
          <cell r="C117">
            <v>1</v>
          </cell>
          <cell r="D117">
            <v>1</v>
          </cell>
          <cell r="E117">
            <v>1</v>
          </cell>
          <cell r="F117">
            <v>1</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row>
        <row r="136">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row>
        <row r="138">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row>
        <row r="141">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row>
        <row r="151">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row>
        <row r="153">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row>
        <row r="158">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row>
        <row r="164">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row>
        <row r="169">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5">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row>
        <row r="177">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row>
        <row r="179">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row>
        <row r="200">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row>
        <row r="202">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20">
          <cell r="B220" t="str">
            <v xml:space="preserve">0          </v>
          </cell>
          <cell r="C220" t="str">
            <v xml:space="preserve">0          </v>
          </cell>
          <cell r="D220" t="str">
            <v xml:space="preserve">0          </v>
          </cell>
          <cell r="E220" t="str">
            <v xml:space="preserve">0          </v>
          </cell>
          <cell r="F220" t="str">
            <v xml:space="preserve">0          </v>
          </cell>
          <cell r="G220" t="str">
            <v xml:space="preserve">0          </v>
          </cell>
          <cell r="H220" t="str">
            <v xml:space="preserve">0          </v>
          </cell>
          <cell r="I220" t="str">
            <v xml:space="preserve">0          </v>
          </cell>
          <cell r="J220" t="str">
            <v xml:space="preserve">0          </v>
          </cell>
          <cell r="K220" t="str">
            <v xml:space="preserve">0          </v>
          </cell>
          <cell r="L220" t="str">
            <v xml:space="preserve">0          </v>
          </cell>
          <cell r="M220" t="str">
            <v xml:space="preserve">0          </v>
          </cell>
          <cell r="N220" t="str">
            <v xml:space="preserve">0          </v>
          </cell>
          <cell r="O220" t="str">
            <v xml:space="preserve">0          </v>
          </cell>
          <cell r="P220" t="str">
            <v xml:space="preserve">0          </v>
          </cell>
          <cell r="Q220" t="str">
            <v xml:space="preserve">0          </v>
          </cell>
          <cell r="R220" t="str">
            <v xml:space="preserve">0          </v>
          </cell>
          <cell r="S220" t="str">
            <v xml:space="preserve">0          </v>
          </cell>
          <cell r="T220" t="str">
            <v xml:space="preserve">0          </v>
          </cell>
          <cell r="U220" t="str">
            <v xml:space="preserve">0          </v>
          </cell>
          <cell r="V220" t="str">
            <v xml:space="preserve">0          </v>
          </cell>
          <cell r="W220" t="str">
            <v xml:space="preserve">0          </v>
          </cell>
          <cell r="X220" t="str">
            <v xml:space="preserve">0          </v>
          </cell>
          <cell r="Y220" t="str">
            <v xml:space="preserve">0          </v>
          </cell>
          <cell r="Z220" t="str">
            <v xml:space="preserve">0          </v>
          </cell>
          <cell r="AA220" t="str">
            <v xml:space="preserve">0          </v>
          </cell>
          <cell r="AB220" t="str">
            <v xml:space="preserve">0          </v>
          </cell>
          <cell r="AC220" t="str">
            <v xml:space="preserve">0          </v>
          </cell>
          <cell r="AD220" t="str">
            <v xml:space="preserve">0          </v>
          </cell>
          <cell r="AE220" t="str">
            <v xml:space="preserve">0          </v>
          </cell>
        </row>
        <row r="221">
          <cell r="B221" t="str">
            <v xml:space="preserve">0          </v>
          </cell>
          <cell r="C221" t="str">
            <v xml:space="preserve">0          </v>
          </cell>
          <cell r="D221" t="str">
            <v xml:space="preserve">0          </v>
          </cell>
          <cell r="E221" t="str">
            <v xml:space="preserve">0          </v>
          </cell>
          <cell r="F221" t="str">
            <v xml:space="preserve">0          </v>
          </cell>
          <cell r="G221" t="str">
            <v xml:space="preserve">0          </v>
          </cell>
          <cell r="H221" t="str">
            <v xml:space="preserve">0          </v>
          </cell>
          <cell r="I221" t="str">
            <v xml:space="preserve">0          </v>
          </cell>
          <cell r="J221" t="str">
            <v xml:space="preserve">0          </v>
          </cell>
          <cell r="K221" t="str">
            <v xml:space="preserve">0          </v>
          </cell>
          <cell r="L221" t="str">
            <v xml:space="preserve">0          </v>
          </cell>
          <cell r="M221" t="str">
            <v xml:space="preserve">0          </v>
          </cell>
          <cell r="N221" t="str">
            <v xml:space="preserve">0          </v>
          </cell>
          <cell r="O221" t="str">
            <v xml:space="preserve">0          </v>
          </cell>
          <cell r="P221" t="str">
            <v xml:space="preserve">0          </v>
          </cell>
          <cell r="Q221" t="str">
            <v xml:space="preserve">0          </v>
          </cell>
          <cell r="R221" t="str">
            <v xml:space="preserve">0          </v>
          </cell>
          <cell r="S221" t="str">
            <v xml:space="preserve">0          </v>
          </cell>
          <cell r="T221" t="str">
            <v xml:space="preserve">0          </v>
          </cell>
          <cell r="U221" t="str">
            <v xml:space="preserve">0          </v>
          </cell>
          <cell r="V221" t="str">
            <v xml:space="preserve">0          </v>
          </cell>
          <cell r="W221" t="str">
            <v xml:space="preserve">0          </v>
          </cell>
          <cell r="X221" t="str">
            <v xml:space="preserve">0          </v>
          </cell>
          <cell r="Y221" t="str">
            <v xml:space="preserve">0          </v>
          </cell>
          <cell r="Z221" t="str">
            <v xml:space="preserve">0          </v>
          </cell>
          <cell r="AA221" t="str">
            <v xml:space="preserve">0          </v>
          </cell>
          <cell r="AB221" t="str">
            <v xml:space="preserve">0          </v>
          </cell>
          <cell r="AC221" t="str">
            <v xml:space="preserve">0          </v>
          </cell>
          <cell r="AD221" t="str">
            <v xml:space="preserve">0          </v>
          </cell>
          <cell r="AE221" t="str">
            <v xml:space="preserve">0          </v>
          </cell>
        </row>
        <row r="222">
          <cell r="B222" t="str">
            <v xml:space="preserve">0          </v>
          </cell>
          <cell r="C222" t="str">
            <v xml:space="preserve">0          </v>
          </cell>
          <cell r="D222" t="str">
            <v xml:space="preserve">0          </v>
          </cell>
          <cell r="E222" t="str">
            <v xml:space="preserve">0          </v>
          </cell>
          <cell r="F222" t="str">
            <v xml:space="preserve">0          </v>
          </cell>
          <cell r="G222" t="str">
            <v xml:space="preserve">0          </v>
          </cell>
          <cell r="H222" t="str">
            <v xml:space="preserve">0          </v>
          </cell>
          <cell r="I222" t="str">
            <v xml:space="preserve">0          </v>
          </cell>
          <cell r="J222" t="str">
            <v xml:space="preserve">0          </v>
          </cell>
          <cell r="K222" t="str">
            <v xml:space="preserve">0          </v>
          </cell>
          <cell r="L222" t="str">
            <v xml:space="preserve">0          </v>
          </cell>
          <cell r="M222" t="str">
            <v xml:space="preserve">0          </v>
          </cell>
          <cell r="N222" t="str">
            <v xml:space="preserve">0          </v>
          </cell>
          <cell r="O222" t="str">
            <v xml:space="preserve">0          </v>
          </cell>
          <cell r="P222" t="str">
            <v xml:space="preserve">0          </v>
          </cell>
          <cell r="Q222" t="str">
            <v xml:space="preserve">0          </v>
          </cell>
          <cell r="R222" t="str">
            <v xml:space="preserve">0          </v>
          </cell>
          <cell r="S222" t="str">
            <v xml:space="preserve">0          </v>
          </cell>
          <cell r="T222" t="str">
            <v xml:space="preserve">0          </v>
          </cell>
          <cell r="U222" t="str">
            <v xml:space="preserve">0          </v>
          </cell>
          <cell r="V222" t="str">
            <v xml:space="preserve">0          </v>
          </cell>
          <cell r="W222" t="str">
            <v xml:space="preserve">0          </v>
          </cell>
          <cell r="X222" t="str">
            <v xml:space="preserve">0          </v>
          </cell>
          <cell r="Y222" t="str">
            <v xml:space="preserve">0          </v>
          </cell>
          <cell r="Z222" t="str">
            <v xml:space="preserve">0          </v>
          </cell>
          <cell r="AA222" t="str">
            <v xml:space="preserve">0          </v>
          </cell>
          <cell r="AB222" t="str">
            <v xml:space="preserve">0          </v>
          </cell>
          <cell r="AC222" t="str">
            <v xml:space="preserve">0          </v>
          </cell>
          <cell r="AD222" t="str">
            <v xml:space="preserve">0          </v>
          </cell>
          <cell r="AE222" t="str">
            <v xml:space="preserve">0          </v>
          </cell>
        </row>
        <row r="223">
          <cell r="B223" t="str">
            <v xml:space="preserve">0          </v>
          </cell>
          <cell r="C223" t="str">
            <v xml:space="preserve">0          </v>
          </cell>
          <cell r="D223" t="str">
            <v xml:space="preserve">0          </v>
          </cell>
          <cell r="E223" t="str">
            <v xml:space="preserve">0          </v>
          </cell>
          <cell r="F223" t="str">
            <v xml:space="preserve">0          </v>
          </cell>
          <cell r="G223" t="str">
            <v xml:space="preserve">0          </v>
          </cell>
          <cell r="H223" t="str">
            <v xml:space="preserve">0          </v>
          </cell>
          <cell r="I223" t="str">
            <v xml:space="preserve">0          </v>
          </cell>
          <cell r="J223" t="str">
            <v xml:space="preserve">0          </v>
          </cell>
          <cell r="K223" t="str">
            <v xml:space="preserve">0          </v>
          </cell>
          <cell r="L223" t="str">
            <v xml:space="preserve">0          </v>
          </cell>
          <cell r="M223" t="str">
            <v xml:space="preserve">0          </v>
          </cell>
          <cell r="N223" t="str">
            <v xml:space="preserve">0          </v>
          </cell>
          <cell r="O223" t="str">
            <v xml:space="preserve">0          </v>
          </cell>
          <cell r="P223" t="str">
            <v xml:space="preserve">0          </v>
          </cell>
          <cell r="Q223" t="str">
            <v xml:space="preserve">0          </v>
          </cell>
          <cell r="R223" t="str">
            <v xml:space="preserve">0          </v>
          </cell>
          <cell r="S223" t="str">
            <v xml:space="preserve">0          </v>
          </cell>
          <cell r="T223" t="str">
            <v xml:space="preserve">0          </v>
          </cell>
          <cell r="U223" t="str">
            <v xml:space="preserve">0          </v>
          </cell>
          <cell r="V223" t="str">
            <v xml:space="preserve">0          </v>
          </cell>
          <cell r="W223" t="str">
            <v xml:space="preserve">0          </v>
          </cell>
          <cell r="X223" t="str">
            <v xml:space="preserve">0          </v>
          </cell>
          <cell r="Y223" t="str">
            <v xml:space="preserve">0          </v>
          </cell>
          <cell r="Z223" t="str">
            <v xml:space="preserve">0          </v>
          </cell>
          <cell r="AA223" t="str">
            <v xml:space="preserve">0          </v>
          </cell>
          <cell r="AB223" t="str">
            <v xml:space="preserve">0          </v>
          </cell>
          <cell r="AC223" t="str">
            <v xml:space="preserve">0          </v>
          </cell>
          <cell r="AD223" t="str">
            <v xml:space="preserve">0          </v>
          </cell>
          <cell r="AE223" t="str">
            <v xml:space="preserve">0          </v>
          </cell>
        </row>
        <row r="224">
          <cell r="B224" t="str">
            <v xml:space="preserve">0          </v>
          </cell>
          <cell r="C224" t="str">
            <v xml:space="preserve">0          </v>
          </cell>
          <cell r="D224" t="str">
            <v xml:space="preserve">0          </v>
          </cell>
          <cell r="E224" t="str">
            <v xml:space="preserve">0          </v>
          </cell>
          <cell r="F224" t="str">
            <v xml:space="preserve">0          </v>
          </cell>
          <cell r="G224" t="str">
            <v xml:space="preserve">0          </v>
          </cell>
          <cell r="H224" t="str">
            <v xml:space="preserve">0          </v>
          </cell>
          <cell r="I224" t="str">
            <v xml:space="preserve">0          </v>
          </cell>
          <cell r="J224" t="str">
            <v xml:space="preserve">0          </v>
          </cell>
          <cell r="K224" t="str">
            <v xml:space="preserve">0          </v>
          </cell>
          <cell r="L224" t="str">
            <v xml:space="preserve">0          </v>
          </cell>
          <cell r="M224" t="str">
            <v xml:space="preserve">0          </v>
          </cell>
          <cell r="N224" t="str">
            <v xml:space="preserve">0          </v>
          </cell>
          <cell r="O224" t="str">
            <v xml:space="preserve">0          </v>
          </cell>
          <cell r="P224" t="str">
            <v xml:space="preserve">0          </v>
          </cell>
          <cell r="Q224" t="str">
            <v xml:space="preserve">0          </v>
          </cell>
          <cell r="R224" t="str">
            <v xml:space="preserve">0          </v>
          </cell>
          <cell r="S224" t="str">
            <v xml:space="preserve">0          </v>
          </cell>
          <cell r="T224" t="str">
            <v xml:space="preserve">0          </v>
          </cell>
          <cell r="U224" t="str">
            <v xml:space="preserve">0          </v>
          </cell>
          <cell r="V224" t="str">
            <v xml:space="preserve">0          </v>
          </cell>
          <cell r="W224" t="str">
            <v xml:space="preserve">0          </v>
          </cell>
          <cell r="X224" t="str">
            <v xml:space="preserve">0          </v>
          </cell>
          <cell r="Y224" t="str">
            <v xml:space="preserve">0          </v>
          </cell>
          <cell r="Z224" t="str">
            <v xml:space="preserve">0          </v>
          </cell>
          <cell r="AA224" t="str">
            <v xml:space="preserve">0          </v>
          </cell>
          <cell r="AB224" t="str">
            <v xml:space="preserve">0          </v>
          </cell>
          <cell r="AC224" t="str">
            <v xml:space="preserve">0          </v>
          </cell>
          <cell r="AD224" t="str">
            <v xml:space="preserve">0          </v>
          </cell>
          <cell r="AE224" t="str">
            <v xml:space="preserve">0          </v>
          </cell>
        </row>
        <row r="225">
          <cell r="B225" t="str">
            <v xml:space="preserve">0          </v>
          </cell>
          <cell r="C225" t="str">
            <v xml:space="preserve">0          </v>
          </cell>
          <cell r="D225" t="str">
            <v xml:space="preserve">0          </v>
          </cell>
          <cell r="E225" t="str">
            <v xml:space="preserve">0          </v>
          </cell>
          <cell r="F225" t="str">
            <v xml:space="preserve">0          </v>
          </cell>
          <cell r="G225" t="str">
            <v xml:space="preserve">0          </v>
          </cell>
          <cell r="H225" t="str">
            <v xml:space="preserve">0          </v>
          </cell>
          <cell r="I225" t="str">
            <v xml:space="preserve">0          </v>
          </cell>
          <cell r="J225" t="str">
            <v xml:space="preserve">0          </v>
          </cell>
          <cell r="K225" t="str">
            <v xml:space="preserve">0          </v>
          </cell>
          <cell r="L225" t="str">
            <v xml:space="preserve">0          </v>
          </cell>
          <cell r="M225" t="str">
            <v xml:space="preserve">0          </v>
          </cell>
          <cell r="N225" t="str">
            <v xml:space="preserve">0          </v>
          </cell>
          <cell r="O225" t="str">
            <v xml:space="preserve">0          </v>
          </cell>
          <cell r="P225" t="str">
            <v xml:space="preserve">0          </v>
          </cell>
          <cell r="Q225" t="str">
            <v xml:space="preserve">0          </v>
          </cell>
          <cell r="R225" t="str">
            <v xml:space="preserve">0          </v>
          </cell>
          <cell r="S225" t="str">
            <v xml:space="preserve">0          </v>
          </cell>
          <cell r="T225" t="str">
            <v xml:space="preserve">0          </v>
          </cell>
          <cell r="U225" t="str">
            <v xml:space="preserve">0          </v>
          </cell>
          <cell r="V225" t="str">
            <v xml:space="preserve">0          </v>
          </cell>
          <cell r="W225" t="str">
            <v xml:space="preserve">0          </v>
          </cell>
          <cell r="X225" t="str">
            <v xml:space="preserve">0          </v>
          </cell>
          <cell r="Y225" t="str">
            <v xml:space="preserve">0          </v>
          </cell>
          <cell r="Z225" t="str">
            <v xml:space="preserve">0          </v>
          </cell>
          <cell r="AA225" t="str">
            <v xml:space="preserve">0          </v>
          </cell>
          <cell r="AB225" t="str">
            <v xml:space="preserve">0          </v>
          </cell>
          <cell r="AC225" t="str">
            <v xml:space="preserve">0          </v>
          </cell>
          <cell r="AD225" t="str">
            <v xml:space="preserve">0          </v>
          </cell>
          <cell r="AE225" t="str">
            <v xml:space="preserve">0          </v>
          </cell>
        </row>
        <row r="226">
          <cell r="B226" t="str">
            <v xml:space="preserve">0          </v>
          </cell>
          <cell r="C226" t="str">
            <v xml:space="preserve">0          </v>
          </cell>
          <cell r="D226" t="str">
            <v xml:space="preserve">0          </v>
          </cell>
          <cell r="E226" t="str">
            <v xml:space="preserve">0          </v>
          </cell>
          <cell r="F226" t="str">
            <v xml:space="preserve">0          </v>
          </cell>
          <cell r="G226" t="str">
            <v xml:space="preserve">0          </v>
          </cell>
          <cell r="H226" t="str">
            <v xml:space="preserve">0          </v>
          </cell>
          <cell r="I226" t="str">
            <v xml:space="preserve">0          </v>
          </cell>
          <cell r="J226" t="str">
            <v xml:space="preserve">0          </v>
          </cell>
          <cell r="K226" t="str">
            <v xml:space="preserve">0          </v>
          </cell>
          <cell r="L226" t="str">
            <v xml:space="preserve">0          </v>
          </cell>
          <cell r="M226" t="str">
            <v xml:space="preserve">0          </v>
          </cell>
          <cell r="N226" t="str">
            <v xml:space="preserve">0          </v>
          </cell>
          <cell r="O226" t="str">
            <v xml:space="preserve">0          </v>
          </cell>
          <cell r="P226" t="str">
            <v xml:space="preserve">0          </v>
          </cell>
          <cell r="Q226" t="str">
            <v xml:space="preserve">0          </v>
          </cell>
          <cell r="R226" t="str">
            <v xml:space="preserve">0          </v>
          </cell>
          <cell r="S226" t="str">
            <v xml:space="preserve">0          </v>
          </cell>
          <cell r="T226" t="str">
            <v xml:space="preserve">0          </v>
          </cell>
          <cell r="U226" t="str">
            <v xml:space="preserve">0          </v>
          </cell>
          <cell r="V226" t="str">
            <v xml:space="preserve">0          </v>
          </cell>
          <cell r="W226" t="str">
            <v xml:space="preserve">0          </v>
          </cell>
          <cell r="X226" t="str">
            <v xml:space="preserve">0          </v>
          </cell>
          <cell r="Y226" t="str">
            <v xml:space="preserve">0          </v>
          </cell>
          <cell r="Z226" t="str">
            <v xml:space="preserve">0          </v>
          </cell>
          <cell r="AA226" t="str">
            <v xml:space="preserve">0          </v>
          </cell>
          <cell r="AB226" t="str">
            <v xml:space="preserve">0          </v>
          </cell>
          <cell r="AC226" t="str">
            <v xml:space="preserve">0          </v>
          </cell>
          <cell r="AD226" t="str">
            <v xml:space="preserve">0          </v>
          </cell>
          <cell r="AE226" t="str">
            <v xml:space="preserve">0          </v>
          </cell>
        </row>
        <row r="227">
          <cell r="B227" t="str">
            <v xml:space="preserve">0          </v>
          </cell>
          <cell r="C227" t="str">
            <v xml:space="preserve">0          </v>
          </cell>
          <cell r="D227" t="str">
            <v xml:space="preserve">0          </v>
          </cell>
          <cell r="E227" t="str">
            <v xml:space="preserve">0          </v>
          </cell>
          <cell r="F227" t="str">
            <v xml:space="preserve">0          </v>
          </cell>
          <cell r="G227" t="str">
            <v xml:space="preserve">0          </v>
          </cell>
          <cell r="H227" t="str">
            <v xml:space="preserve">0          </v>
          </cell>
          <cell r="I227" t="str">
            <v xml:space="preserve">0          </v>
          </cell>
          <cell r="J227" t="str">
            <v xml:space="preserve">0          </v>
          </cell>
          <cell r="K227" t="str">
            <v xml:space="preserve">0          </v>
          </cell>
          <cell r="L227" t="str">
            <v xml:space="preserve">0          </v>
          </cell>
          <cell r="M227" t="str">
            <v xml:space="preserve">0          </v>
          </cell>
          <cell r="N227" t="str">
            <v xml:space="preserve">0          </v>
          </cell>
          <cell r="O227" t="str">
            <v xml:space="preserve">0          </v>
          </cell>
          <cell r="P227" t="str">
            <v xml:space="preserve">0          </v>
          </cell>
          <cell r="Q227" t="str">
            <v xml:space="preserve">0          </v>
          </cell>
          <cell r="R227" t="str">
            <v xml:space="preserve">0          </v>
          </cell>
          <cell r="S227" t="str">
            <v xml:space="preserve">0          </v>
          </cell>
          <cell r="T227" t="str">
            <v xml:space="preserve">0          </v>
          </cell>
          <cell r="U227" t="str">
            <v xml:space="preserve">0          </v>
          </cell>
          <cell r="V227" t="str">
            <v xml:space="preserve">0          </v>
          </cell>
          <cell r="W227" t="str">
            <v xml:space="preserve">0          </v>
          </cell>
          <cell r="X227" t="str">
            <v xml:space="preserve">0          </v>
          </cell>
          <cell r="Y227" t="str">
            <v xml:space="preserve">0          </v>
          </cell>
          <cell r="Z227" t="str">
            <v xml:space="preserve">0          </v>
          </cell>
          <cell r="AA227" t="str">
            <v xml:space="preserve">0          </v>
          </cell>
          <cell r="AB227" t="str">
            <v xml:space="preserve">0          </v>
          </cell>
          <cell r="AC227" t="str">
            <v xml:space="preserve">0          </v>
          </cell>
          <cell r="AD227" t="str">
            <v xml:space="preserve">0          </v>
          </cell>
          <cell r="AE227" t="str">
            <v xml:space="preserve">0          </v>
          </cell>
        </row>
        <row r="228">
          <cell r="B228" t="str">
            <v xml:space="preserve">0          </v>
          </cell>
          <cell r="C228" t="str">
            <v xml:space="preserve">0          </v>
          </cell>
          <cell r="D228" t="str">
            <v xml:space="preserve">0          </v>
          </cell>
          <cell r="E228" t="str">
            <v xml:space="preserve">0          </v>
          </cell>
          <cell r="F228" t="str">
            <v xml:space="preserve">0          </v>
          </cell>
          <cell r="G228" t="str">
            <v xml:space="preserve">0          </v>
          </cell>
          <cell r="H228" t="str">
            <v xml:space="preserve">0          </v>
          </cell>
          <cell r="I228" t="str">
            <v xml:space="preserve">0          </v>
          </cell>
          <cell r="J228" t="str">
            <v xml:space="preserve">0          </v>
          </cell>
          <cell r="K228" t="str">
            <v xml:space="preserve">0          </v>
          </cell>
          <cell r="L228" t="str">
            <v xml:space="preserve">0          </v>
          </cell>
          <cell r="M228" t="str">
            <v xml:space="preserve">0          </v>
          </cell>
          <cell r="N228" t="str">
            <v xml:space="preserve">0          </v>
          </cell>
          <cell r="O228" t="str">
            <v xml:space="preserve">0          </v>
          </cell>
          <cell r="P228" t="str">
            <v xml:space="preserve">0          </v>
          </cell>
          <cell r="Q228" t="str">
            <v xml:space="preserve">0          </v>
          </cell>
          <cell r="R228" t="str">
            <v xml:space="preserve">0          </v>
          </cell>
          <cell r="S228" t="str">
            <v xml:space="preserve">0          </v>
          </cell>
          <cell r="T228" t="str">
            <v xml:space="preserve">0          </v>
          </cell>
          <cell r="U228" t="str">
            <v xml:space="preserve">0          </v>
          </cell>
          <cell r="V228" t="str">
            <v xml:space="preserve">0          </v>
          </cell>
          <cell r="W228" t="str">
            <v xml:space="preserve">0          </v>
          </cell>
          <cell r="X228" t="str">
            <v xml:space="preserve">0          </v>
          </cell>
          <cell r="Y228" t="str">
            <v xml:space="preserve">0          </v>
          </cell>
          <cell r="Z228" t="str">
            <v xml:space="preserve">0          </v>
          </cell>
          <cell r="AA228" t="str">
            <v xml:space="preserve">0          </v>
          </cell>
          <cell r="AB228" t="str">
            <v xml:space="preserve">0          </v>
          </cell>
          <cell r="AC228" t="str">
            <v xml:space="preserve">0          </v>
          </cell>
          <cell r="AD228" t="str">
            <v xml:space="preserve">0          </v>
          </cell>
          <cell r="AE228" t="str">
            <v xml:space="preserve">0          </v>
          </cell>
        </row>
        <row r="229">
          <cell r="B229" t="str">
            <v xml:space="preserve">0          </v>
          </cell>
          <cell r="C229" t="str">
            <v xml:space="preserve">0          </v>
          </cell>
          <cell r="D229" t="str">
            <v xml:space="preserve">0          </v>
          </cell>
          <cell r="E229" t="str">
            <v xml:space="preserve">0          </v>
          </cell>
          <cell r="F229" t="str">
            <v xml:space="preserve">0          </v>
          </cell>
          <cell r="G229" t="str">
            <v xml:space="preserve">0          </v>
          </cell>
          <cell r="H229" t="str">
            <v xml:space="preserve">0          </v>
          </cell>
          <cell r="I229" t="str">
            <v xml:space="preserve">0          </v>
          </cell>
          <cell r="J229" t="str">
            <v xml:space="preserve">0          </v>
          </cell>
          <cell r="K229" t="str">
            <v xml:space="preserve">0          </v>
          </cell>
          <cell r="L229" t="str">
            <v xml:space="preserve">0          </v>
          </cell>
          <cell r="M229" t="str">
            <v xml:space="preserve">0          </v>
          </cell>
          <cell r="N229" t="str">
            <v xml:space="preserve">0          </v>
          </cell>
          <cell r="O229" t="str">
            <v xml:space="preserve">0          </v>
          </cell>
          <cell r="P229" t="str">
            <v xml:space="preserve">0          </v>
          </cell>
          <cell r="Q229" t="str">
            <v xml:space="preserve">0          </v>
          </cell>
          <cell r="R229" t="str">
            <v xml:space="preserve">0          </v>
          </cell>
          <cell r="S229" t="str">
            <v xml:space="preserve">0          </v>
          </cell>
          <cell r="T229" t="str">
            <v xml:space="preserve">0          </v>
          </cell>
          <cell r="U229" t="str">
            <v xml:space="preserve">0          </v>
          </cell>
          <cell r="V229" t="str">
            <v xml:space="preserve">0          </v>
          </cell>
          <cell r="W229" t="str">
            <v xml:space="preserve">0          </v>
          </cell>
          <cell r="X229" t="str">
            <v xml:space="preserve">0          </v>
          </cell>
          <cell r="Y229" t="str">
            <v xml:space="preserve">0          </v>
          </cell>
          <cell r="Z229" t="str">
            <v xml:space="preserve">0          </v>
          </cell>
          <cell r="AA229" t="str">
            <v xml:space="preserve">0          </v>
          </cell>
          <cell r="AB229" t="str">
            <v xml:space="preserve">0          </v>
          </cell>
          <cell r="AC229" t="str">
            <v xml:space="preserve">0          </v>
          </cell>
          <cell r="AD229" t="str">
            <v xml:space="preserve">0          </v>
          </cell>
          <cell r="AE229" t="str">
            <v xml:space="preserve">0          </v>
          </cell>
        </row>
        <row r="230">
          <cell r="B230" t="str">
            <v xml:space="preserve">0          </v>
          </cell>
          <cell r="C230" t="str">
            <v xml:space="preserve">0          </v>
          </cell>
          <cell r="D230" t="str">
            <v xml:space="preserve">0          </v>
          </cell>
          <cell r="E230" t="str">
            <v xml:space="preserve">0          </v>
          </cell>
          <cell r="F230" t="str">
            <v xml:space="preserve">0          </v>
          </cell>
          <cell r="G230" t="str">
            <v xml:space="preserve">0          </v>
          </cell>
          <cell r="H230" t="str">
            <v xml:space="preserve">0          </v>
          </cell>
          <cell r="I230" t="str">
            <v xml:space="preserve">0          </v>
          </cell>
          <cell r="J230" t="str">
            <v xml:space="preserve">0          </v>
          </cell>
          <cell r="K230" t="str">
            <v xml:space="preserve">0          </v>
          </cell>
          <cell r="L230" t="str">
            <v xml:space="preserve">0          </v>
          </cell>
          <cell r="M230" t="str">
            <v xml:space="preserve">0          </v>
          </cell>
          <cell r="N230" t="str">
            <v xml:space="preserve">0          </v>
          </cell>
          <cell r="O230" t="str">
            <v xml:space="preserve">0          </v>
          </cell>
          <cell r="P230" t="str">
            <v xml:space="preserve">0          </v>
          </cell>
          <cell r="Q230" t="str">
            <v xml:space="preserve">0          </v>
          </cell>
          <cell r="R230" t="str">
            <v xml:space="preserve">0          </v>
          </cell>
          <cell r="S230" t="str">
            <v xml:space="preserve">0          </v>
          </cell>
          <cell r="T230" t="str">
            <v xml:space="preserve">0          </v>
          </cell>
          <cell r="U230" t="str">
            <v xml:space="preserve">0          </v>
          </cell>
          <cell r="V230" t="str">
            <v xml:space="preserve">0          </v>
          </cell>
          <cell r="W230" t="str">
            <v xml:space="preserve">0          </v>
          </cell>
          <cell r="X230" t="str">
            <v xml:space="preserve">0          </v>
          </cell>
          <cell r="Y230" t="str">
            <v xml:space="preserve">0          </v>
          </cell>
          <cell r="Z230" t="str">
            <v xml:space="preserve">0          </v>
          </cell>
          <cell r="AA230" t="str">
            <v xml:space="preserve">0          </v>
          </cell>
          <cell r="AB230" t="str">
            <v xml:space="preserve">0          </v>
          </cell>
          <cell r="AC230" t="str">
            <v xml:space="preserve">0          </v>
          </cell>
          <cell r="AD230" t="str">
            <v xml:space="preserve">0          </v>
          </cell>
          <cell r="AE230" t="str">
            <v xml:space="preserve">0          </v>
          </cell>
        </row>
        <row r="231">
          <cell r="B231" t="str">
            <v xml:space="preserve">0          </v>
          </cell>
          <cell r="C231" t="str">
            <v xml:space="preserve">0          </v>
          </cell>
          <cell r="D231" t="str">
            <v xml:space="preserve">0          </v>
          </cell>
          <cell r="E231" t="str">
            <v xml:space="preserve">0          </v>
          </cell>
          <cell r="F231" t="str">
            <v xml:space="preserve">0          </v>
          </cell>
          <cell r="G231" t="str">
            <v xml:space="preserve">0          </v>
          </cell>
          <cell r="H231" t="str">
            <v xml:space="preserve">0          </v>
          </cell>
          <cell r="I231" t="str">
            <v xml:space="preserve">0          </v>
          </cell>
          <cell r="J231" t="str">
            <v xml:space="preserve">0          </v>
          </cell>
          <cell r="K231" t="str">
            <v xml:space="preserve">0          </v>
          </cell>
          <cell r="L231" t="str">
            <v xml:space="preserve">0          </v>
          </cell>
          <cell r="M231" t="str">
            <v xml:space="preserve">0          </v>
          </cell>
          <cell r="N231" t="str">
            <v xml:space="preserve">0          </v>
          </cell>
          <cell r="O231" t="str">
            <v xml:space="preserve">0          </v>
          </cell>
          <cell r="P231" t="str">
            <v xml:space="preserve">0          </v>
          </cell>
          <cell r="Q231" t="str">
            <v xml:space="preserve">0          </v>
          </cell>
          <cell r="R231" t="str">
            <v xml:space="preserve">0          </v>
          </cell>
          <cell r="S231" t="str">
            <v xml:space="preserve">0          </v>
          </cell>
          <cell r="T231" t="str">
            <v xml:space="preserve">0          </v>
          </cell>
          <cell r="U231" t="str">
            <v xml:space="preserve">0          </v>
          </cell>
          <cell r="V231" t="str">
            <v xml:space="preserve">0          </v>
          </cell>
          <cell r="W231" t="str">
            <v xml:space="preserve">0          </v>
          </cell>
          <cell r="X231" t="str">
            <v xml:space="preserve">0          </v>
          </cell>
          <cell r="Y231" t="str">
            <v xml:space="preserve">0          </v>
          </cell>
          <cell r="Z231" t="str">
            <v xml:space="preserve">0          </v>
          </cell>
          <cell r="AA231" t="str">
            <v xml:space="preserve">0          </v>
          </cell>
          <cell r="AB231" t="str">
            <v xml:space="preserve">0          </v>
          </cell>
          <cell r="AC231" t="str">
            <v xml:space="preserve">0          </v>
          </cell>
          <cell r="AD231" t="str">
            <v xml:space="preserve">0          </v>
          </cell>
          <cell r="AE231" t="str">
            <v xml:space="preserve">0          </v>
          </cell>
        </row>
        <row r="232">
          <cell r="B232" t="str">
            <v xml:space="preserve">0          </v>
          </cell>
          <cell r="C232" t="str">
            <v xml:space="preserve">0          </v>
          </cell>
          <cell r="D232" t="str">
            <v xml:space="preserve">0          </v>
          </cell>
          <cell r="E232" t="str">
            <v xml:space="preserve">0          </v>
          </cell>
          <cell r="F232" t="str">
            <v xml:space="preserve">0          </v>
          </cell>
          <cell r="G232" t="str">
            <v xml:space="preserve">0          </v>
          </cell>
          <cell r="H232" t="str">
            <v xml:space="preserve">0          </v>
          </cell>
          <cell r="I232" t="str">
            <v xml:space="preserve">0          </v>
          </cell>
          <cell r="J232" t="str">
            <v xml:space="preserve">0          </v>
          </cell>
          <cell r="K232" t="str">
            <v xml:space="preserve">0          </v>
          </cell>
          <cell r="L232" t="str">
            <v xml:space="preserve">0          </v>
          </cell>
          <cell r="M232" t="str">
            <v xml:space="preserve">0          </v>
          </cell>
          <cell r="N232" t="str">
            <v xml:space="preserve">0          </v>
          </cell>
          <cell r="O232" t="str">
            <v xml:space="preserve">0          </v>
          </cell>
          <cell r="P232" t="str">
            <v xml:space="preserve">0          </v>
          </cell>
          <cell r="Q232" t="str">
            <v xml:space="preserve">0          </v>
          </cell>
          <cell r="R232" t="str">
            <v xml:space="preserve">0          </v>
          </cell>
          <cell r="S232" t="str">
            <v xml:space="preserve">0          </v>
          </cell>
          <cell r="T232" t="str">
            <v xml:space="preserve">0          </v>
          </cell>
          <cell r="U232" t="str">
            <v xml:space="preserve">0          </v>
          </cell>
          <cell r="V232" t="str">
            <v xml:space="preserve">0          </v>
          </cell>
          <cell r="W232" t="str">
            <v xml:space="preserve">0          </v>
          </cell>
          <cell r="X232" t="str">
            <v xml:space="preserve">0          </v>
          </cell>
          <cell r="Y232" t="str">
            <v xml:space="preserve">0          </v>
          </cell>
          <cell r="Z232" t="str">
            <v xml:space="preserve">0          </v>
          </cell>
          <cell r="AA232" t="str">
            <v xml:space="preserve">0          </v>
          </cell>
          <cell r="AB232" t="str">
            <v xml:space="preserve">0          </v>
          </cell>
          <cell r="AC232" t="str">
            <v xml:space="preserve">0          </v>
          </cell>
          <cell r="AD232" t="str">
            <v xml:space="preserve">0          </v>
          </cell>
          <cell r="AE232" t="str">
            <v xml:space="preserve">0          </v>
          </cell>
        </row>
        <row r="233">
          <cell r="B233" t="str">
            <v xml:space="preserve">0          </v>
          </cell>
          <cell r="C233" t="str">
            <v xml:space="preserve">0          </v>
          </cell>
          <cell r="D233" t="str">
            <v xml:space="preserve">0          </v>
          </cell>
          <cell r="E233" t="str">
            <v xml:space="preserve">0          </v>
          </cell>
          <cell r="F233" t="str">
            <v xml:space="preserve">0          </v>
          </cell>
          <cell r="G233" t="str">
            <v xml:space="preserve">0          </v>
          </cell>
          <cell r="H233" t="str">
            <v xml:space="preserve">0          </v>
          </cell>
          <cell r="I233" t="str">
            <v xml:space="preserve">0          </v>
          </cell>
          <cell r="J233" t="str">
            <v xml:space="preserve">0          </v>
          </cell>
          <cell r="K233" t="str">
            <v xml:space="preserve">0          </v>
          </cell>
          <cell r="L233" t="str">
            <v xml:space="preserve">0          </v>
          </cell>
          <cell r="M233" t="str">
            <v xml:space="preserve">0          </v>
          </cell>
          <cell r="N233" t="str">
            <v xml:space="preserve">0          </v>
          </cell>
          <cell r="O233" t="str">
            <v xml:space="preserve">0          </v>
          </cell>
          <cell r="P233" t="str">
            <v xml:space="preserve">0          </v>
          </cell>
          <cell r="Q233" t="str">
            <v xml:space="preserve">0          </v>
          </cell>
          <cell r="R233" t="str">
            <v xml:space="preserve">0          </v>
          </cell>
          <cell r="S233" t="str">
            <v xml:space="preserve">0          </v>
          </cell>
          <cell r="T233" t="str">
            <v xml:space="preserve">0          </v>
          </cell>
          <cell r="U233" t="str">
            <v xml:space="preserve">0          </v>
          </cell>
          <cell r="V233" t="str">
            <v xml:space="preserve">0          </v>
          </cell>
          <cell r="W233" t="str">
            <v xml:space="preserve">0          </v>
          </cell>
          <cell r="X233" t="str">
            <v xml:space="preserve">0          </v>
          </cell>
          <cell r="Y233" t="str">
            <v xml:space="preserve">0          </v>
          </cell>
          <cell r="Z233" t="str">
            <v xml:space="preserve">0          </v>
          </cell>
          <cell r="AA233" t="str">
            <v xml:space="preserve">0          </v>
          </cell>
          <cell r="AB233" t="str">
            <v xml:space="preserve">0          </v>
          </cell>
          <cell r="AC233" t="str">
            <v xml:space="preserve">0          </v>
          </cell>
          <cell r="AD233" t="str">
            <v xml:space="preserve">0          </v>
          </cell>
          <cell r="AE233" t="str">
            <v xml:space="preserve">0          </v>
          </cell>
        </row>
        <row r="234">
          <cell r="B234" t="str">
            <v xml:space="preserve">0          </v>
          </cell>
          <cell r="C234" t="str">
            <v xml:space="preserve">0          </v>
          </cell>
          <cell r="D234" t="str">
            <v xml:space="preserve">0          </v>
          </cell>
          <cell r="E234" t="str">
            <v xml:space="preserve">0          </v>
          </cell>
          <cell r="F234" t="str">
            <v xml:space="preserve">0          </v>
          </cell>
          <cell r="G234" t="str">
            <v xml:space="preserve">0          </v>
          </cell>
          <cell r="H234" t="str">
            <v xml:space="preserve">0          </v>
          </cell>
          <cell r="I234" t="str">
            <v xml:space="preserve">0          </v>
          </cell>
          <cell r="J234" t="str">
            <v xml:space="preserve">0          </v>
          </cell>
          <cell r="K234" t="str">
            <v xml:space="preserve">0          </v>
          </cell>
          <cell r="L234" t="str">
            <v xml:space="preserve">0          </v>
          </cell>
          <cell r="M234" t="str">
            <v xml:space="preserve">0          </v>
          </cell>
          <cell r="N234" t="str">
            <v xml:space="preserve">0          </v>
          </cell>
          <cell r="O234" t="str">
            <v xml:space="preserve">0          </v>
          </cell>
          <cell r="P234" t="str">
            <v xml:space="preserve">0          </v>
          </cell>
          <cell r="Q234" t="str">
            <v xml:space="preserve">0          </v>
          </cell>
          <cell r="R234" t="str">
            <v xml:space="preserve">0          </v>
          </cell>
          <cell r="S234" t="str">
            <v xml:space="preserve">0          </v>
          </cell>
          <cell r="T234" t="str">
            <v xml:space="preserve">0          </v>
          </cell>
          <cell r="U234" t="str">
            <v xml:space="preserve">0          </v>
          </cell>
          <cell r="V234" t="str">
            <v xml:space="preserve">0          </v>
          </cell>
          <cell r="W234" t="str">
            <v xml:space="preserve">0          </v>
          </cell>
          <cell r="X234" t="str">
            <v xml:space="preserve">0          </v>
          </cell>
          <cell r="Y234" t="str">
            <v xml:space="preserve">0          </v>
          </cell>
          <cell r="Z234" t="str">
            <v xml:space="preserve">0          </v>
          </cell>
          <cell r="AA234" t="str">
            <v xml:space="preserve">0          </v>
          </cell>
          <cell r="AB234" t="str">
            <v xml:space="preserve">0          </v>
          </cell>
          <cell r="AC234" t="str">
            <v xml:space="preserve">0          </v>
          </cell>
          <cell r="AD234" t="str">
            <v xml:space="preserve">0          </v>
          </cell>
          <cell r="AE234" t="str">
            <v xml:space="preserve">0          </v>
          </cell>
        </row>
        <row r="235">
          <cell r="B235" t="str">
            <v xml:space="preserve">0          </v>
          </cell>
          <cell r="C235" t="str">
            <v xml:space="preserve">0          </v>
          </cell>
          <cell r="D235" t="str">
            <v xml:space="preserve">0          </v>
          </cell>
          <cell r="E235" t="str">
            <v xml:space="preserve">0          </v>
          </cell>
          <cell r="F235" t="str">
            <v xml:space="preserve">0          </v>
          </cell>
          <cell r="G235" t="str">
            <v xml:space="preserve">0          </v>
          </cell>
          <cell r="H235" t="str">
            <v xml:space="preserve">0          </v>
          </cell>
          <cell r="I235" t="str">
            <v xml:space="preserve">0          </v>
          </cell>
          <cell r="J235" t="str">
            <v xml:space="preserve">0          </v>
          </cell>
          <cell r="K235" t="str">
            <v xml:space="preserve">0          </v>
          </cell>
          <cell r="L235" t="str">
            <v xml:space="preserve">0          </v>
          </cell>
          <cell r="M235" t="str">
            <v xml:space="preserve">0          </v>
          </cell>
          <cell r="N235" t="str">
            <v xml:space="preserve">0          </v>
          </cell>
          <cell r="O235" t="str">
            <v xml:space="preserve">0          </v>
          </cell>
          <cell r="P235" t="str">
            <v xml:space="preserve">0          </v>
          </cell>
          <cell r="Q235" t="str">
            <v xml:space="preserve">0          </v>
          </cell>
          <cell r="R235" t="str">
            <v xml:space="preserve">0          </v>
          </cell>
          <cell r="S235" t="str">
            <v xml:space="preserve">0          </v>
          </cell>
          <cell r="T235" t="str">
            <v xml:space="preserve">0          </v>
          </cell>
          <cell r="U235" t="str">
            <v xml:space="preserve">0          </v>
          </cell>
          <cell r="V235" t="str">
            <v xml:space="preserve">0          </v>
          </cell>
          <cell r="W235" t="str">
            <v xml:space="preserve">0          </v>
          </cell>
          <cell r="X235" t="str">
            <v xml:space="preserve">0          </v>
          </cell>
          <cell r="Y235" t="str">
            <v xml:space="preserve">0          </v>
          </cell>
          <cell r="Z235" t="str">
            <v xml:space="preserve">0          </v>
          </cell>
          <cell r="AA235" t="str">
            <v xml:space="preserve">0          </v>
          </cell>
          <cell r="AB235" t="str">
            <v xml:space="preserve">0          </v>
          </cell>
          <cell r="AC235" t="str">
            <v xml:space="preserve">0          </v>
          </cell>
          <cell r="AD235" t="str">
            <v xml:space="preserve">0          </v>
          </cell>
          <cell r="AE235" t="str">
            <v xml:space="preserve">0          </v>
          </cell>
        </row>
        <row r="236">
          <cell r="B236" t="str">
            <v xml:space="preserve">0          </v>
          </cell>
          <cell r="C236" t="str">
            <v xml:space="preserve">0          </v>
          </cell>
          <cell r="D236" t="str">
            <v xml:space="preserve">0          </v>
          </cell>
          <cell r="E236" t="str">
            <v xml:space="preserve">0          </v>
          </cell>
          <cell r="F236" t="str">
            <v xml:space="preserve">0          </v>
          </cell>
          <cell r="G236" t="str">
            <v xml:space="preserve">0          </v>
          </cell>
          <cell r="H236" t="str">
            <v xml:space="preserve">0          </v>
          </cell>
          <cell r="I236" t="str">
            <v xml:space="preserve">0          </v>
          </cell>
          <cell r="J236" t="str">
            <v xml:space="preserve">0          </v>
          </cell>
          <cell r="K236" t="str">
            <v xml:space="preserve">0          </v>
          </cell>
          <cell r="L236" t="str">
            <v xml:space="preserve">0          </v>
          </cell>
          <cell r="M236" t="str">
            <v xml:space="preserve">0          </v>
          </cell>
          <cell r="N236" t="str">
            <v xml:space="preserve">0          </v>
          </cell>
          <cell r="O236" t="str">
            <v xml:space="preserve">0          </v>
          </cell>
          <cell r="P236" t="str">
            <v xml:space="preserve">0          </v>
          </cell>
          <cell r="Q236" t="str">
            <v xml:space="preserve">0          </v>
          </cell>
          <cell r="R236" t="str">
            <v xml:space="preserve">0          </v>
          </cell>
          <cell r="S236" t="str">
            <v xml:space="preserve">0          </v>
          </cell>
          <cell r="T236" t="str">
            <v xml:space="preserve">0          </v>
          </cell>
          <cell r="U236" t="str">
            <v xml:space="preserve">0          </v>
          </cell>
          <cell r="V236" t="str">
            <v xml:space="preserve">0          </v>
          </cell>
          <cell r="W236" t="str">
            <v xml:space="preserve">0          </v>
          </cell>
          <cell r="X236" t="str">
            <v xml:space="preserve">0          </v>
          </cell>
          <cell r="Y236" t="str">
            <v xml:space="preserve">0          </v>
          </cell>
          <cell r="Z236" t="str">
            <v xml:space="preserve">0          </v>
          </cell>
          <cell r="AA236" t="str">
            <v xml:space="preserve">0          </v>
          </cell>
          <cell r="AB236" t="str">
            <v xml:space="preserve">0          </v>
          </cell>
          <cell r="AC236" t="str">
            <v xml:space="preserve">0          </v>
          </cell>
          <cell r="AD236" t="str">
            <v xml:space="preserve">0          </v>
          </cell>
          <cell r="AE236" t="str">
            <v xml:space="preserve">0          </v>
          </cell>
        </row>
        <row r="237">
          <cell r="B237" t="str">
            <v xml:space="preserve">0          </v>
          </cell>
          <cell r="C237" t="str">
            <v xml:space="preserve">0          </v>
          </cell>
          <cell r="D237" t="str">
            <v xml:space="preserve">0          </v>
          </cell>
          <cell r="E237" t="str">
            <v xml:space="preserve">0          </v>
          </cell>
          <cell r="F237" t="str">
            <v xml:space="preserve">0          </v>
          </cell>
          <cell r="G237" t="str">
            <v xml:space="preserve">0          </v>
          </cell>
          <cell r="H237" t="str">
            <v xml:space="preserve">0          </v>
          </cell>
          <cell r="I237" t="str">
            <v xml:space="preserve">0          </v>
          </cell>
          <cell r="J237" t="str">
            <v xml:space="preserve">0          </v>
          </cell>
          <cell r="K237" t="str">
            <v xml:space="preserve">0          </v>
          </cell>
          <cell r="L237" t="str">
            <v xml:space="preserve">0          </v>
          </cell>
          <cell r="M237" t="str">
            <v xml:space="preserve">0          </v>
          </cell>
          <cell r="N237" t="str">
            <v xml:space="preserve">0          </v>
          </cell>
          <cell r="O237" t="str">
            <v xml:space="preserve">0          </v>
          </cell>
          <cell r="P237" t="str">
            <v xml:space="preserve">0          </v>
          </cell>
          <cell r="Q237" t="str">
            <v xml:space="preserve">0          </v>
          </cell>
          <cell r="R237" t="str">
            <v xml:space="preserve">0          </v>
          </cell>
          <cell r="S237" t="str">
            <v xml:space="preserve">0          </v>
          </cell>
          <cell r="T237" t="str">
            <v xml:space="preserve">0          </v>
          </cell>
          <cell r="U237" t="str">
            <v xml:space="preserve">0          </v>
          </cell>
          <cell r="V237" t="str">
            <v xml:space="preserve">0          </v>
          </cell>
          <cell r="W237" t="str">
            <v xml:space="preserve">0          </v>
          </cell>
          <cell r="X237" t="str">
            <v xml:space="preserve">0          </v>
          </cell>
          <cell r="Y237" t="str">
            <v xml:space="preserve">0          </v>
          </cell>
          <cell r="Z237" t="str">
            <v xml:space="preserve">0          </v>
          </cell>
          <cell r="AA237" t="str">
            <v xml:space="preserve">0          </v>
          </cell>
          <cell r="AB237" t="str">
            <v xml:space="preserve">0          </v>
          </cell>
          <cell r="AC237" t="str">
            <v xml:space="preserve">0          </v>
          </cell>
          <cell r="AD237" t="str">
            <v xml:space="preserve">0          </v>
          </cell>
          <cell r="AE237" t="str">
            <v xml:space="preserve">0          </v>
          </cell>
        </row>
        <row r="238">
          <cell r="B238" t="str">
            <v xml:space="preserve">0          </v>
          </cell>
          <cell r="C238" t="str">
            <v xml:space="preserve">0          </v>
          </cell>
          <cell r="D238" t="str">
            <v xml:space="preserve">0          </v>
          </cell>
          <cell r="E238" t="str">
            <v xml:space="preserve">0          </v>
          </cell>
          <cell r="F238" t="str">
            <v xml:space="preserve">0          </v>
          </cell>
          <cell r="G238" t="str">
            <v xml:space="preserve">0          </v>
          </cell>
          <cell r="H238" t="str">
            <v xml:space="preserve">0          </v>
          </cell>
          <cell r="I238" t="str">
            <v xml:space="preserve">0          </v>
          </cell>
          <cell r="J238" t="str">
            <v xml:space="preserve">0          </v>
          </cell>
          <cell r="K238" t="str">
            <v xml:space="preserve">0          </v>
          </cell>
          <cell r="L238" t="str">
            <v xml:space="preserve">0          </v>
          </cell>
          <cell r="M238" t="str">
            <v xml:space="preserve">0          </v>
          </cell>
          <cell r="N238" t="str">
            <v xml:space="preserve">0          </v>
          </cell>
          <cell r="O238" t="str">
            <v xml:space="preserve">0          </v>
          </cell>
          <cell r="P238" t="str">
            <v xml:space="preserve">0          </v>
          </cell>
          <cell r="Q238" t="str">
            <v xml:space="preserve">0          </v>
          </cell>
          <cell r="R238" t="str">
            <v xml:space="preserve">0          </v>
          </cell>
          <cell r="S238" t="str">
            <v xml:space="preserve">0          </v>
          </cell>
          <cell r="T238" t="str">
            <v xml:space="preserve">0          </v>
          </cell>
          <cell r="U238" t="str">
            <v xml:space="preserve">0          </v>
          </cell>
          <cell r="V238" t="str">
            <v xml:space="preserve">0          </v>
          </cell>
          <cell r="W238" t="str">
            <v xml:space="preserve">0          </v>
          </cell>
          <cell r="X238" t="str">
            <v xml:space="preserve">0          </v>
          </cell>
          <cell r="Y238" t="str">
            <v xml:space="preserve">0          </v>
          </cell>
          <cell r="Z238" t="str">
            <v xml:space="preserve">0          </v>
          </cell>
          <cell r="AA238" t="str">
            <v xml:space="preserve">0          </v>
          </cell>
          <cell r="AB238" t="str">
            <v xml:space="preserve">0          </v>
          </cell>
          <cell r="AC238" t="str">
            <v xml:space="preserve">0          </v>
          </cell>
          <cell r="AD238" t="str">
            <v xml:space="preserve">0          </v>
          </cell>
          <cell r="AE238" t="str">
            <v xml:space="preserve">0          </v>
          </cell>
        </row>
        <row r="239">
          <cell r="B239" t="str">
            <v xml:space="preserve">0          </v>
          </cell>
          <cell r="C239" t="str">
            <v xml:space="preserve">0          </v>
          </cell>
          <cell r="D239" t="str">
            <v xml:space="preserve">0          </v>
          </cell>
          <cell r="E239" t="str">
            <v xml:space="preserve">0          </v>
          </cell>
          <cell r="F239" t="str">
            <v xml:space="preserve">0          </v>
          </cell>
          <cell r="G239" t="str">
            <v xml:space="preserve">0          </v>
          </cell>
          <cell r="H239" t="str">
            <v xml:space="preserve">0          </v>
          </cell>
          <cell r="I239" t="str">
            <v xml:space="preserve">0          </v>
          </cell>
          <cell r="J239" t="str">
            <v xml:space="preserve">0          </v>
          </cell>
          <cell r="K239" t="str">
            <v xml:space="preserve">0          </v>
          </cell>
          <cell r="L239" t="str">
            <v xml:space="preserve">0          </v>
          </cell>
          <cell r="M239" t="str">
            <v xml:space="preserve">0          </v>
          </cell>
          <cell r="N239" t="str">
            <v xml:space="preserve">0          </v>
          </cell>
          <cell r="O239" t="str">
            <v xml:space="preserve">0          </v>
          </cell>
          <cell r="P239" t="str">
            <v xml:space="preserve">0          </v>
          </cell>
          <cell r="Q239" t="str">
            <v xml:space="preserve">0          </v>
          </cell>
          <cell r="R239" t="str">
            <v xml:space="preserve">0          </v>
          </cell>
          <cell r="S239" t="str">
            <v xml:space="preserve">0          </v>
          </cell>
          <cell r="T239" t="str">
            <v xml:space="preserve">0          </v>
          </cell>
          <cell r="U239" t="str">
            <v xml:space="preserve">0          </v>
          </cell>
          <cell r="V239" t="str">
            <v xml:space="preserve">0          </v>
          </cell>
          <cell r="W239" t="str">
            <v xml:space="preserve">0          </v>
          </cell>
          <cell r="X239" t="str">
            <v xml:space="preserve">0          </v>
          </cell>
          <cell r="Y239" t="str">
            <v xml:space="preserve">0          </v>
          </cell>
          <cell r="Z239" t="str">
            <v xml:space="preserve">0          </v>
          </cell>
          <cell r="AA239" t="str">
            <v xml:space="preserve">0          </v>
          </cell>
          <cell r="AB239" t="str">
            <v xml:space="preserve">0          </v>
          </cell>
          <cell r="AC239" t="str">
            <v xml:space="preserve">0          </v>
          </cell>
          <cell r="AD239" t="str">
            <v xml:space="preserve">0          </v>
          </cell>
          <cell r="AE239" t="str">
            <v xml:space="preserve">0          </v>
          </cell>
        </row>
        <row r="240">
          <cell r="B240" t="str">
            <v xml:space="preserve">0          </v>
          </cell>
          <cell r="C240" t="str">
            <v xml:space="preserve">0          </v>
          </cell>
          <cell r="D240" t="str">
            <v xml:space="preserve">0          </v>
          </cell>
          <cell r="E240" t="str">
            <v xml:space="preserve">0          </v>
          </cell>
          <cell r="F240" t="str">
            <v xml:space="preserve">0          </v>
          </cell>
          <cell r="G240" t="str">
            <v xml:space="preserve">0          </v>
          </cell>
          <cell r="H240" t="str">
            <v xml:space="preserve">0          </v>
          </cell>
          <cell r="I240" t="str">
            <v xml:space="preserve">0          </v>
          </cell>
          <cell r="J240" t="str">
            <v xml:space="preserve">0          </v>
          </cell>
          <cell r="K240" t="str">
            <v xml:space="preserve">0          </v>
          </cell>
          <cell r="L240" t="str">
            <v xml:space="preserve">0          </v>
          </cell>
          <cell r="M240" t="str">
            <v xml:space="preserve">0          </v>
          </cell>
          <cell r="N240" t="str">
            <v xml:space="preserve">0          </v>
          </cell>
          <cell r="O240" t="str">
            <v xml:space="preserve">0          </v>
          </cell>
          <cell r="P240" t="str">
            <v xml:space="preserve">0          </v>
          </cell>
          <cell r="Q240" t="str">
            <v xml:space="preserve">0          </v>
          </cell>
          <cell r="R240" t="str">
            <v xml:space="preserve">0          </v>
          </cell>
          <cell r="S240" t="str">
            <v xml:space="preserve">0          </v>
          </cell>
          <cell r="T240" t="str">
            <v xml:space="preserve">0          </v>
          </cell>
          <cell r="U240" t="str">
            <v xml:space="preserve">0          </v>
          </cell>
          <cell r="V240" t="str">
            <v xml:space="preserve">0          </v>
          </cell>
          <cell r="W240" t="str">
            <v xml:space="preserve">0          </v>
          </cell>
          <cell r="X240" t="str">
            <v xml:space="preserve">0          </v>
          </cell>
          <cell r="Y240" t="str">
            <v xml:space="preserve">0          </v>
          </cell>
          <cell r="Z240" t="str">
            <v xml:space="preserve">0          </v>
          </cell>
          <cell r="AA240" t="str">
            <v xml:space="preserve">0          </v>
          </cell>
          <cell r="AB240" t="str">
            <v xml:space="preserve">0          </v>
          </cell>
          <cell r="AC240" t="str">
            <v xml:space="preserve">0          </v>
          </cell>
          <cell r="AD240" t="str">
            <v xml:space="preserve">0          </v>
          </cell>
          <cell r="AE240" t="str">
            <v xml:space="preserve">0          </v>
          </cell>
        </row>
        <row r="241">
          <cell r="B241" t="str">
            <v xml:space="preserve">0          </v>
          </cell>
          <cell r="C241" t="str">
            <v xml:space="preserve">0          </v>
          </cell>
          <cell r="D241" t="str">
            <v xml:space="preserve">0          </v>
          </cell>
          <cell r="E241" t="str">
            <v xml:space="preserve">0          </v>
          </cell>
          <cell r="F241" t="str">
            <v xml:space="preserve">0          </v>
          </cell>
          <cell r="G241" t="str">
            <v xml:space="preserve">0          </v>
          </cell>
          <cell r="H241" t="str">
            <v xml:space="preserve">0          </v>
          </cell>
          <cell r="I241" t="str">
            <v xml:space="preserve">0          </v>
          </cell>
          <cell r="J241" t="str">
            <v xml:space="preserve">0          </v>
          </cell>
          <cell r="K241" t="str">
            <v xml:space="preserve">0          </v>
          </cell>
          <cell r="L241" t="str">
            <v xml:space="preserve">0          </v>
          </cell>
          <cell r="M241" t="str">
            <v xml:space="preserve">0          </v>
          </cell>
          <cell r="N241" t="str">
            <v xml:space="preserve">0          </v>
          </cell>
          <cell r="O241" t="str">
            <v xml:space="preserve">0          </v>
          </cell>
          <cell r="P241" t="str">
            <v xml:space="preserve">0          </v>
          </cell>
          <cell r="Q241" t="str">
            <v xml:space="preserve">0          </v>
          </cell>
          <cell r="R241" t="str">
            <v xml:space="preserve">0          </v>
          </cell>
          <cell r="S241" t="str">
            <v xml:space="preserve">0          </v>
          </cell>
          <cell r="T241" t="str">
            <v xml:space="preserve">0          </v>
          </cell>
          <cell r="U241" t="str">
            <v xml:space="preserve">0          </v>
          </cell>
          <cell r="V241" t="str">
            <v xml:space="preserve">0          </v>
          </cell>
          <cell r="W241" t="str">
            <v xml:space="preserve">0          </v>
          </cell>
          <cell r="X241" t="str">
            <v xml:space="preserve">0          </v>
          </cell>
          <cell r="Y241" t="str">
            <v xml:space="preserve">0          </v>
          </cell>
          <cell r="Z241" t="str">
            <v xml:space="preserve">0          </v>
          </cell>
          <cell r="AA241" t="str">
            <v xml:space="preserve">0          </v>
          </cell>
          <cell r="AB241" t="str">
            <v xml:space="preserve">0          </v>
          </cell>
          <cell r="AC241" t="str">
            <v xml:space="preserve">0          </v>
          </cell>
          <cell r="AD241" t="str">
            <v xml:space="preserve">0          </v>
          </cell>
          <cell r="AE241" t="str">
            <v xml:space="preserve">0          </v>
          </cell>
        </row>
        <row r="242">
          <cell r="B242" t="str">
            <v xml:space="preserve">0          </v>
          </cell>
          <cell r="C242" t="str">
            <v xml:space="preserve">0          </v>
          </cell>
          <cell r="D242" t="str">
            <v xml:space="preserve">0          </v>
          </cell>
          <cell r="E242" t="str">
            <v xml:space="preserve">0          </v>
          </cell>
          <cell r="F242" t="str">
            <v xml:space="preserve">0          </v>
          </cell>
          <cell r="G242" t="str">
            <v xml:space="preserve">0          </v>
          </cell>
          <cell r="H242" t="str">
            <v xml:space="preserve">0          </v>
          </cell>
          <cell r="I242" t="str">
            <v xml:space="preserve">0          </v>
          </cell>
          <cell r="J242" t="str">
            <v xml:space="preserve">0          </v>
          </cell>
          <cell r="K242" t="str">
            <v xml:space="preserve">0          </v>
          </cell>
          <cell r="L242" t="str">
            <v xml:space="preserve">0          </v>
          </cell>
          <cell r="M242" t="str">
            <v xml:space="preserve">0          </v>
          </cell>
          <cell r="N242" t="str">
            <v xml:space="preserve">0          </v>
          </cell>
          <cell r="O242" t="str">
            <v xml:space="preserve">0          </v>
          </cell>
          <cell r="P242" t="str">
            <v xml:space="preserve">0          </v>
          </cell>
          <cell r="Q242" t="str">
            <v xml:space="preserve">0          </v>
          </cell>
          <cell r="R242" t="str">
            <v xml:space="preserve">0          </v>
          </cell>
          <cell r="S242" t="str">
            <v xml:space="preserve">0          </v>
          </cell>
          <cell r="T242" t="str">
            <v xml:space="preserve">0          </v>
          </cell>
          <cell r="U242" t="str">
            <v xml:space="preserve">0          </v>
          </cell>
          <cell r="V242" t="str">
            <v xml:space="preserve">0          </v>
          </cell>
          <cell r="W242" t="str">
            <v xml:space="preserve">0          </v>
          </cell>
          <cell r="X242" t="str">
            <v xml:space="preserve">0          </v>
          </cell>
          <cell r="Y242" t="str">
            <v xml:space="preserve">0          </v>
          </cell>
          <cell r="Z242" t="str">
            <v xml:space="preserve">0          </v>
          </cell>
          <cell r="AA242" t="str">
            <v xml:space="preserve">0          </v>
          </cell>
          <cell r="AB242" t="str">
            <v xml:space="preserve">0          </v>
          </cell>
          <cell r="AC242" t="str">
            <v xml:space="preserve">0          </v>
          </cell>
          <cell r="AD242" t="str">
            <v xml:space="preserve">0          </v>
          </cell>
          <cell r="AE242" t="str">
            <v xml:space="preserve">0          </v>
          </cell>
        </row>
        <row r="243">
          <cell r="B243" t="str">
            <v xml:space="preserve">0          </v>
          </cell>
          <cell r="C243" t="str">
            <v xml:space="preserve">0          </v>
          </cell>
          <cell r="D243" t="str">
            <v xml:space="preserve">0          </v>
          </cell>
          <cell r="E243" t="str">
            <v xml:space="preserve">0          </v>
          </cell>
          <cell r="F243" t="str">
            <v xml:space="preserve">0          </v>
          </cell>
          <cell r="G243" t="str">
            <v xml:space="preserve">0          </v>
          </cell>
          <cell r="H243" t="str">
            <v xml:space="preserve">0          </v>
          </cell>
          <cell r="I243" t="str">
            <v xml:space="preserve">0          </v>
          </cell>
          <cell r="J243" t="str">
            <v xml:space="preserve">0          </v>
          </cell>
          <cell r="K243" t="str">
            <v xml:space="preserve">0          </v>
          </cell>
          <cell r="L243" t="str">
            <v xml:space="preserve">0          </v>
          </cell>
          <cell r="M243" t="str">
            <v xml:space="preserve">0          </v>
          </cell>
          <cell r="N243" t="str">
            <v xml:space="preserve">0          </v>
          </cell>
          <cell r="O243" t="str">
            <v xml:space="preserve">0          </v>
          </cell>
          <cell r="P243" t="str">
            <v xml:space="preserve">0          </v>
          </cell>
          <cell r="Q243" t="str">
            <v xml:space="preserve">0          </v>
          </cell>
          <cell r="R243" t="str">
            <v xml:space="preserve">0          </v>
          </cell>
          <cell r="S243" t="str">
            <v xml:space="preserve">0          </v>
          </cell>
          <cell r="T243" t="str">
            <v xml:space="preserve">0          </v>
          </cell>
          <cell r="U243" t="str">
            <v xml:space="preserve">0          </v>
          </cell>
          <cell r="V243" t="str">
            <v xml:space="preserve">0          </v>
          </cell>
          <cell r="W243" t="str">
            <v xml:space="preserve">0          </v>
          </cell>
          <cell r="X243" t="str">
            <v xml:space="preserve">0          </v>
          </cell>
          <cell r="Y243" t="str">
            <v xml:space="preserve">0          </v>
          </cell>
          <cell r="Z243" t="str">
            <v xml:space="preserve">0          </v>
          </cell>
          <cell r="AA243" t="str">
            <v xml:space="preserve">0          </v>
          </cell>
          <cell r="AB243" t="str">
            <v xml:space="preserve">0          </v>
          </cell>
          <cell r="AC243" t="str">
            <v xml:space="preserve">0          </v>
          </cell>
          <cell r="AD243" t="str">
            <v xml:space="preserve">0          </v>
          </cell>
          <cell r="AE243" t="str">
            <v xml:space="preserve">0          </v>
          </cell>
        </row>
        <row r="244">
          <cell r="B244" t="str">
            <v xml:space="preserve">0          </v>
          </cell>
          <cell r="C244" t="str">
            <v xml:space="preserve">0          </v>
          </cell>
          <cell r="D244" t="str">
            <v xml:space="preserve">0          </v>
          </cell>
          <cell r="E244" t="str">
            <v xml:space="preserve">0          </v>
          </cell>
          <cell r="F244" t="str">
            <v xml:space="preserve">0          </v>
          </cell>
          <cell r="G244" t="str">
            <v xml:space="preserve">0          </v>
          </cell>
          <cell r="H244" t="str">
            <v xml:space="preserve">0          </v>
          </cell>
          <cell r="I244" t="str">
            <v xml:space="preserve">0          </v>
          </cell>
          <cell r="J244" t="str">
            <v xml:space="preserve">0          </v>
          </cell>
          <cell r="K244" t="str">
            <v xml:space="preserve">0          </v>
          </cell>
          <cell r="L244" t="str">
            <v xml:space="preserve">0          </v>
          </cell>
          <cell r="M244" t="str">
            <v xml:space="preserve">0          </v>
          </cell>
          <cell r="N244" t="str">
            <v xml:space="preserve">0          </v>
          </cell>
          <cell r="O244" t="str">
            <v xml:space="preserve">0          </v>
          </cell>
          <cell r="P244" t="str">
            <v xml:space="preserve">0          </v>
          </cell>
          <cell r="Q244" t="str">
            <v xml:space="preserve">0          </v>
          </cell>
          <cell r="R244" t="str">
            <v xml:space="preserve">0          </v>
          </cell>
          <cell r="S244" t="str">
            <v xml:space="preserve">0          </v>
          </cell>
          <cell r="T244" t="str">
            <v xml:space="preserve">0          </v>
          </cell>
          <cell r="U244" t="str">
            <v xml:space="preserve">0          </v>
          </cell>
          <cell r="V244" t="str">
            <v xml:space="preserve">0          </v>
          </cell>
          <cell r="W244" t="str">
            <v xml:space="preserve">0          </v>
          </cell>
          <cell r="X244" t="str">
            <v xml:space="preserve">0          </v>
          </cell>
          <cell r="Y244" t="str">
            <v xml:space="preserve">0          </v>
          </cell>
          <cell r="Z244" t="str">
            <v xml:space="preserve">0          </v>
          </cell>
          <cell r="AA244" t="str">
            <v xml:space="preserve">0          </v>
          </cell>
          <cell r="AB244" t="str">
            <v xml:space="preserve">0          </v>
          </cell>
          <cell r="AC244" t="str">
            <v xml:space="preserve">0          </v>
          </cell>
          <cell r="AD244" t="str">
            <v xml:space="preserve">0          </v>
          </cell>
          <cell r="AE244" t="str">
            <v xml:space="preserve">0          </v>
          </cell>
        </row>
        <row r="245">
          <cell r="B245" t="str">
            <v xml:space="preserve">0          </v>
          </cell>
          <cell r="C245" t="str">
            <v xml:space="preserve">0          </v>
          </cell>
          <cell r="D245" t="str">
            <v xml:space="preserve">0          </v>
          </cell>
          <cell r="E245" t="str">
            <v xml:space="preserve">0          </v>
          </cell>
          <cell r="F245" t="str">
            <v xml:space="preserve">0          </v>
          </cell>
          <cell r="G245" t="str">
            <v xml:space="preserve">0          </v>
          </cell>
          <cell r="H245" t="str">
            <v xml:space="preserve">0          </v>
          </cell>
          <cell r="I245" t="str">
            <v xml:space="preserve">0          </v>
          </cell>
          <cell r="J245" t="str">
            <v xml:space="preserve">0          </v>
          </cell>
          <cell r="K245" t="str">
            <v xml:space="preserve">0          </v>
          </cell>
          <cell r="L245" t="str">
            <v xml:space="preserve">0          </v>
          </cell>
          <cell r="M245" t="str">
            <v xml:space="preserve">0          </v>
          </cell>
          <cell r="N245" t="str">
            <v xml:space="preserve">0          </v>
          </cell>
          <cell r="O245" t="str">
            <v xml:space="preserve">0          </v>
          </cell>
          <cell r="P245" t="str">
            <v xml:space="preserve">0          </v>
          </cell>
          <cell r="Q245" t="str">
            <v xml:space="preserve">0          </v>
          </cell>
          <cell r="R245" t="str">
            <v xml:space="preserve">0          </v>
          </cell>
          <cell r="S245" t="str">
            <v xml:space="preserve">0          </v>
          </cell>
          <cell r="T245" t="str">
            <v xml:space="preserve">0          </v>
          </cell>
          <cell r="U245" t="str">
            <v xml:space="preserve">0          </v>
          </cell>
          <cell r="V245" t="str">
            <v xml:space="preserve">0          </v>
          </cell>
          <cell r="W245" t="str">
            <v xml:space="preserve">0          </v>
          </cell>
          <cell r="X245" t="str">
            <v xml:space="preserve">0          </v>
          </cell>
          <cell r="Y245" t="str">
            <v xml:space="preserve">0          </v>
          </cell>
          <cell r="Z245" t="str">
            <v xml:space="preserve">0          </v>
          </cell>
          <cell r="AA245" t="str">
            <v xml:space="preserve">0          </v>
          </cell>
          <cell r="AB245" t="str">
            <v xml:space="preserve">0          </v>
          </cell>
          <cell r="AC245" t="str">
            <v xml:space="preserve">0          </v>
          </cell>
          <cell r="AD245" t="str">
            <v xml:space="preserve">0          </v>
          </cell>
          <cell r="AE245" t="str">
            <v xml:space="preserve">0          </v>
          </cell>
        </row>
        <row r="246">
          <cell r="B246" t="str">
            <v xml:space="preserve">0          </v>
          </cell>
          <cell r="C246" t="str">
            <v xml:space="preserve">0          </v>
          </cell>
          <cell r="D246" t="str">
            <v xml:space="preserve">0          </v>
          </cell>
          <cell r="E246" t="str">
            <v xml:space="preserve">0          </v>
          </cell>
          <cell r="F246" t="str">
            <v xml:space="preserve">0          </v>
          </cell>
          <cell r="G246" t="str">
            <v xml:space="preserve">0          </v>
          </cell>
          <cell r="H246" t="str">
            <v xml:space="preserve">0          </v>
          </cell>
          <cell r="I246" t="str">
            <v xml:space="preserve">0          </v>
          </cell>
          <cell r="J246" t="str">
            <v xml:space="preserve">0          </v>
          </cell>
          <cell r="K246" t="str">
            <v xml:space="preserve">0          </v>
          </cell>
          <cell r="L246" t="str">
            <v xml:space="preserve">0          </v>
          </cell>
          <cell r="M246" t="str">
            <v xml:space="preserve">0          </v>
          </cell>
          <cell r="N246" t="str">
            <v xml:space="preserve">0          </v>
          </cell>
          <cell r="O246" t="str">
            <v xml:space="preserve">0          </v>
          </cell>
          <cell r="P246" t="str">
            <v xml:space="preserve">0          </v>
          </cell>
          <cell r="Q246" t="str">
            <v xml:space="preserve">0          </v>
          </cell>
          <cell r="R246" t="str">
            <v xml:space="preserve">0          </v>
          </cell>
          <cell r="S246" t="str">
            <v xml:space="preserve">0          </v>
          </cell>
          <cell r="T246" t="str">
            <v xml:space="preserve">0          </v>
          </cell>
          <cell r="U246" t="str">
            <v xml:space="preserve">0          </v>
          </cell>
          <cell r="V246" t="str">
            <v xml:space="preserve">0          </v>
          </cell>
          <cell r="W246" t="str">
            <v xml:space="preserve">0          </v>
          </cell>
          <cell r="X246" t="str">
            <v xml:space="preserve">0          </v>
          </cell>
          <cell r="Y246" t="str">
            <v xml:space="preserve">0          </v>
          </cell>
          <cell r="Z246" t="str">
            <v xml:space="preserve">0          </v>
          </cell>
          <cell r="AA246" t="str">
            <v xml:space="preserve">0          </v>
          </cell>
          <cell r="AB246" t="str">
            <v xml:space="preserve">0          </v>
          </cell>
          <cell r="AC246" t="str">
            <v xml:space="preserve">0          </v>
          </cell>
          <cell r="AD246" t="str">
            <v xml:space="preserve">0          </v>
          </cell>
          <cell r="AE246" t="str">
            <v xml:space="preserve">0          </v>
          </cell>
        </row>
        <row r="247">
          <cell r="B247" t="str">
            <v xml:space="preserve">0          </v>
          </cell>
          <cell r="C247" t="str">
            <v xml:space="preserve">0          </v>
          </cell>
          <cell r="D247" t="str">
            <v xml:space="preserve">0          </v>
          </cell>
          <cell r="E247" t="str">
            <v xml:space="preserve">0          </v>
          </cell>
          <cell r="F247" t="str">
            <v xml:space="preserve">0          </v>
          </cell>
          <cell r="G247" t="str">
            <v xml:space="preserve">0          </v>
          </cell>
          <cell r="H247" t="str">
            <v xml:space="preserve">0          </v>
          </cell>
          <cell r="I247" t="str">
            <v xml:space="preserve">0          </v>
          </cell>
          <cell r="J247" t="str">
            <v xml:space="preserve">0          </v>
          </cell>
          <cell r="K247" t="str">
            <v xml:space="preserve">0          </v>
          </cell>
          <cell r="L247" t="str">
            <v xml:space="preserve">0          </v>
          </cell>
          <cell r="M247" t="str">
            <v xml:space="preserve">0          </v>
          </cell>
          <cell r="N247" t="str">
            <v xml:space="preserve">0          </v>
          </cell>
          <cell r="O247" t="str">
            <v xml:space="preserve">0          </v>
          </cell>
          <cell r="P247" t="str">
            <v xml:space="preserve">0          </v>
          </cell>
          <cell r="Q247" t="str">
            <v xml:space="preserve">0          </v>
          </cell>
          <cell r="R247" t="str">
            <v xml:space="preserve">0          </v>
          </cell>
          <cell r="S247" t="str">
            <v xml:space="preserve">0          </v>
          </cell>
          <cell r="T247" t="str">
            <v xml:space="preserve">0          </v>
          </cell>
          <cell r="U247" t="str">
            <v xml:space="preserve">0          </v>
          </cell>
          <cell r="V247" t="str">
            <v xml:space="preserve">0          </v>
          </cell>
          <cell r="W247" t="str">
            <v xml:space="preserve">0          </v>
          </cell>
          <cell r="X247" t="str">
            <v xml:space="preserve">0          </v>
          </cell>
          <cell r="Y247" t="str">
            <v xml:space="preserve">0          </v>
          </cell>
          <cell r="Z247" t="str">
            <v xml:space="preserve">0          </v>
          </cell>
          <cell r="AA247" t="str">
            <v xml:space="preserve">0          </v>
          </cell>
          <cell r="AB247" t="str">
            <v xml:space="preserve">0          </v>
          </cell>
          <cell r="AC247" t="str">
            <v xml:space="preserve">0          </v>
          </cell>
          <cell r="AD247" t="str">
            <v xml:space="preserve">0          </v>
          </cell>
          <cell r="AE247" t="str">
            <v xml:space="preserve">0          </v>
          </cell>
        </row>
        <row r="248">
          <cell r="B248" t="str">
            <v xml:space="preserve">0          </v>
          </cell>
          <cell r="C248" t="str">
            <v xml:space="preserve">0          </v>
          </cell>
          <cell r="D248" t="str">
            <v xml:space="preserve">0          </v>
          </cell>
          <cell r="E248" t="str">
            <v xml:space="preserve">0          </v>
          </cell>
          <cell r="F248" t="str">
            <v xml:space="preserve">0          </v>
          </cell>
          <cell r="G248" t="str">
            <v xml:space="preserve">0          </v>
          </cell>
          <cell r="H248" t="str">
            <v xml:space="preserve">0          </v>
          </cell>
          <cell r="I248" t="str">
            <v xml:space="preserve">0          </v>
          </cell>
          <cell r="J248" t="str">
            <v xml:space="preserve">0          </v>
          </cell>
          <cell r="K248" t="str">
            <v xml:space="preserve">0          </v>
          </cell>
          <cell r="L248" t="str">
            <v xml:space="preserve">0          </v>
          </cell>
          <cell r="M248" t="str">
            <v xml:space="preserve">0          </v>
          </cell>
          <cell r="N248" t="str">
            <v xml:space="preserve">0          </v>
          </cell>
          <cell r="O248" t="str">
            <v xml:space="preserve">0          </v>
          </cell>
          <cell r="P248" t="str">
            <v xml:space="preserve">0          </v>
          </cell>
          <cell r="Q248" t="str">
            <v xml:space="preserve">0          </v>
          </cell>
          <cell r="R248" t="str">
            <v xml:space="preserve">0          </v>
          </cell>
          <cell r="S248" t="str">
            <v xml:space="preserve">0          </v>
          </cell>
          <cell r="T248" t="str">
            <v xml:space="preserve">0          </v>
          </cell>
          <cell r="U248" t="str">
            <v xml:space="preserve">0          </v>
          </cell>
          <cell r="V248" t="str">
            <v xml:space="preserve">0          </v>
          </cell>
          <cell r="W248" t="str">
            <v xml:space="preserve">0          </v>
          </cell>
          <cell r="X248" t="str">
            <v xml:space="preserve">0          </v>
          </cell>
          <cell r="Y248" t="str">
            <v xml:space="preserve">0          </v>
          </cell>
          <cell r="Z248" t="str">
            <v xml:space="preserve">0          </v>
          </cell>
          <cell r="AA248" t="str">
            <v xml:space="preserve">0          </v>
          </cell>
          <cell r="AB248" t="str">
            <v xml:space="preserve">0          </v>
          </cell>
          <cell r="AC248" t="str">
            <v xml:space="preserve">0          </v>
          </cell>
          <cell r="AD248" t="str">
            <v xml:space="preserve">0          </v>
          </cell>
          <cell r="AE248" t="str">
            <v xml:space="preserve">0          </v>
          </cell>
        </row>
        <row r="249">
          <cell r="B249" t="str">
            <v xml:space="preserve">0          </v>
          </cell>
          <cell r="C249" t="str">
            <v xml:space="preserve">0          </v>
          </cell>
          <cell r="D249" t="str">
            <v xml:space="preserve">0          </v>
          </cell>
          <cell r="E249" t="str">
            <v xml:space="preserve">0          </v>
          </cell>
          <cell r="F249" t="str">
            <v xml:space="preserve">0          </v>
          </cell>
          <cell r="G249" t="str">
            <v xml:space="preserve">0          </v>
          </cell>
          <cell r="H249" t="str">
            <v xml:space="preserve">0          </v>
          </cell>
          <cell r="I249" t="str">
            <v xml:space="preserve">0          </v>
          </cell>
          <cell r="J249" t="str">
            <v xml:space="preserve">0          </v>
          </cell>
          <cell r="K249" t="str">
            <v xml:space="preserve">0          </v>
          </cell>
          <cell r="L249" t="str">
            <v xml:space="preserve">0          </v>
          </cell>
          <cell r="M249" t="str">
            <v xml:space="preserve">0          </v>
          </cell>
          <cell r="N249" t="str">
            <v xml:space="preserve">0          </v>
          </cell>
          <cell r="O249" t="str">
            <v xml:space="preserve">0          </v>
          </cell>
          <cell r="P249" t="str">
            <v xml:space="preserve">0          </v>
          </cell>
          <cell r="Q249" t="str">
            <v xml:space="preserve">0          </v>
          </cell>
          <cell r="R249" t="str">
            <v xml:space="preserve">0          </v>
          </cell>
          <cell r="S249" t="str">
            <v xml:space="preserve">0          </v>
          </cell>
          <cell r="T249" t="str">
            <v xml:space="preserve">0          </v>
          </cell>
          <cell r="U249" t="str">
            <v xml:space="preserve">0          </v>
          </cell>
          <cell r="V249" t="str">
            <v xml:space="preserve">0          </v>
          </cell>
          <cell r="W249" t="str">
            <v xml:space="preserve">0          </v>
          </cell>
          <cell r="X249" t="str">
            <v xml:space="preserve">0          </v>
          </cell>
          <cell r="Y249" t="str">
            <v xml:space="preserve">0          </v>
          </cell>
          <cell r="Z249" t="str">
            <v xml:space="preserve">0          </v>
          </cell>
          <cell r="AA249" t="str">
            <v xml:space="preserve">0          </v>
          </cell>
          <cell r="AB249" t="str">
            <v xml:space="preserve">0          </v>
          </cell>
          <cell r="AC249" t="str">
            <v xml:space="preserve">0          </v>
          </cell>
          <cell r="AD249" t="str">
            <v xml:space="preserve">0          </v>
          </cell>
          <cell r="AE249" t="str">
            <v xml:space="preserve">0          </v>
          </cell>
        </row>
        <row r="250">
          <cell r="B250" t="str">
            <v xml:space="preserve">0          </v>
          </cell>
          <cell r="C250" t="str">
            <v xml:space="preserve">0          </v>
          </cell>
          <cell r="D250" t="str">
            <v xml:space="preserve">0          </v>
          </cell>
          <cell r="E250" t="str">
            <v xml:space="preserve">0          </v>
          </cell>
          <cell r="F250" t="str">
            <v xml:space="preserve">0          </v>
          </cell>
          <cell r="G250" t="str">
            <v xml:space="preserve">0          </v>
          </cell>
          <cell r="H250" t="str">
            <v xml:space="preserve">0          </v>
          </cell>
          <cell r="I250" t="str">
            <v xml:space="preserve">0          </v>
          </cell>
          <cell r="J250" t="str">
            <v xml:space="preserve">0          </v>
          </cell>
          <cell r="K250" t="str">
            <v xml:space="preserve">0          </v>
          </cell>
          <cell r="L250" t="str">
            <v xml:space="preserve">0          </v>
          </cell>
          <cell r="M250" t="str">
            <v xml:space="preserve">0          </v>
          </cell>
          <cell r="N250" t="str">
            <v xml:space="preserve">0          </v>
          </cell>
          <cell r="O250" t="str">
            <v xml:space="preserve">0          </v>
          </cell>
          <cell r="P250" t="str">
            <v xml:space="preserve">0          </v>
          </cell>
          <cell r="Q250" t="str">
            <v xml:space="preserve">0          </v>
          </cell>
          <cell r="R250" t="str">
            <v xml:space="preserve">0          </v>
          </cell>
          <cell r="S250" t="str">
            <v xml:space="preserve">0          </v>
          </cell>
          <cell r="T250" t="str">
            <v xml:space="preserve">0          </v>
          </cell>
          <cell r="U250" t="str">
            <v xml:space="preserve">0          </v>
          </cell>
          <cell r="V250" t="str">
            <v xml:space="preserve">0          </v>
          </cell>
          <cell r="W250" t="str">
            <v xml:space="preserve">0          </v>
          </cell>
          <cell r="X250" t="str">
            <v xml:space="preserve">0          </v>
          </cell>
          <cell r="Y250" t="str">
            <v xml:space="preserve">0          </v>
          </cell>
          <cell r="Z250" t="str">
            <v xml:space="preserve">0          </v>
          </cell>
          <cell r="AA250" t="str">
            <v xml:space="preserve">0          </v>
          </cell>
          <cell r="AB250" t="str">
            <v xml:space="preserve">0          </v>
          </cell>
          <cell r="AC250" t="str">
            <v xml:space="preserve">0          </v>
          </cell>
          <cell r="AD250" t="str">
            <v xml:space="preserve">0          </v>
          </cell>
          <cell r="AE250" t="str">
            <v xml:space="preserve">0          </v>
          </cell>
        </row>
        <row r="251">
          <cell r="B251" t="str">
            <v xml:space="preserve">0          </v>
          </cell>
          <cell r="C251" t="str">
            <v xml:space="preserve">0          </v>
          </cell>
          <cell r="D251" t="str">
            <v xml:space="preserve">0          </v>
          </cell>
          <cell r="E251" t="str">
            <v xml:space="preserve">0          </v>
          </cell>
          <cell r="F251" t="str">
            <v xml:space="preserve">0          </v>
          </cell>
          <cell r="G251" t="str">
            <v xml:space="preserve">0          </v>
          </cell>
          <cell r="H251" t="str">
            <v xml:space="preserve">0          </v>
          </cell>
          <cell r="I251" t="str">
            <v xml:space="preserve">0          </v>
          </cell>
          <cell r="J251" t="str">
            <v xml:space="preserve">0          </v>
          </cell>
          <cell r="K251" t="str">
            <v xml:space="preserve">0          </v>
          </cell>
          <cell r="L251" t="str">
            <v xml:space="preserve">0          </v>
          </cell>
          <cell r="M251" t="str">
            <v xml:space="preserve">0          </v>
          </cell>
          <cell r="N251" t="str">
            <v xml:space="preserve">0          </v>
          </cell>
          <cell r="O251" t="str">
            <v xml:space="preserve">0          </v>
          </cell>
          <cell r="P251" t="str">
            <v xml:space="preserve">0          </v>
          </cell>
          <cell r="Q251" t="str">
            <v xml:space="preserve">0          </v>
          </cell>
          <cell r="R251" t="str">
            <v xml:space="preserve">0          </v>
          </cell>
          <cell r="S251" t="str">
            <v xml:space="preserve">0          </v>
          </cell>
          <cell r="T251" t="str">
            <v xml:space="preserve">0          </v>
          </cell>
          <cell r="U251" t="str">
            <v xml:space="preserve">0          </v>
          </cell>
          <cell r="V251" t="str">
            <v xml:space="preserve">0          </v>
          </cell>
          <cell r="W251" t="str">
            <v xml:space="preserve">0          </v>
          </cell>
          <cell r="X251" t="str">
            <v xml:space="preserve">0          </v>
          </cell>
          <cell r="Y251" t="str">
            <v xml:space="preserve">0          </v>
          </cell>
          <cell r="Z251" t="str">
            <v xml:space="preserve">0          </v>
          </cell>
          <cell r="AA251" t="str">
            <v xml:space="preserve">0          </v>
          </cell>
          <cell r="AB251" t="str">
            <v xml:space="preserve">0          </v>
          </cell>
          <cell r="AC251" t="str">
            <v xml:space="preserve">0          </v>
          </cell>
          <cell r="AD251" t="str">
            <v xml:space="preserve">0          </v>
          </cell>
          <cell r="AE251" t="str">
            <v xml:space="preserve">0          </v>
          </cell>
        </row>
        <row r="252">
          <cell r="B252" t="str">
            <v xml:space="preserve">0          </v>
          </cell>
          <cell r="C252" t="str">
            <v xml:space="preserve">0          </v>
          </cell>
          <cell r="D252" t="str">
            <v xml:space="preserve">0          </v>
          </cell>
          <cell r="E252" t="str">
            <v xml:space="preserve">0          </v>
          </cell>
          <cell r="F252" t="str">
            <v xml:space="preserve">0          </v>
          </cell>
          <cell r="G252" t="str">
            <v xml:space="preserve">0          </v>
          </cell>
          <cell r="H252" t="str">
            <v xml:space="preserve">0          </v>
          </cell>
          <cell r="I252" t="str">
            <v xml:space="preserve">0          </v>
          </cell>
          <cell r="J252" t="str">
            <v xml:space="preserve">0          </v>
          </cell>
          <cell r="K252" t="str">
            <v xml:space="preserve">0          </v>
          </cell>
          <cell r="L252" t="str">
            <v xml:space="preserve">0          </v>
          </cell>
          <cell r="M252" t="str">
            <v xml:space="preserve">0          </v>
          </cell>
          <cell r="N252" t="str">
            <v xml:space="preserve">0          </v>
          </cell>
          <cell r="O252" t="str">
            <v xml:space="preserve">0          </v>
          </cell>
          <cell r="P252" t="str">
            <v xml:space="preserve">0          </v>
          </cell>
          <cell r="Q252" t="str">
            <v xml:space="preserve">0          </v>
          </cell>
          <cell r="R252" t="str">
            <v xml:space="preserve">0          </v>
          </cell>
          <cell r="S252" t="str">
            <v xml:space="preserve">0          </v>
          </cell>
          <cell r="T252" t="str">
            <v xml:space="preserve">0          </v>
          </cell>
          <cell r="U252" t="str">
            <v xml:space="preserve">0          </v>
          </cell>
          <cell r="V252" t="str">
            <v xml:space="preserve">0          </v>
          </cell>
          <cell r="W252" t="str">
            <v xml:space="preserve">0          </v>
          </cell>
          <cell r="X252" t="str">
            <v xml:space="preserve">0          </v>
          </cell>
          <cell r="Y252" t="str">
            <v xml:space="preserve">0          </v>
          </cell>
          <cell r="Z252" t="str">
            <v xml:space="preserve">0          </v>
          </cell>
          <cell r="AA252" t="str">
            <v xml:space="preserve">0          </v>
          </cell>
          <cell r="AB252" t="str">
            <v xml:space="preserve">0          </v>
          </cell>
          <cell r="AC252" t="str">
            <v xml:space="preserve">0          </v>
          </cell>
          <cell r="AD252" t="str">
            <v xml:space="preserve">0          </v>
          </cell>
          <cell r="AE252" t="str">
            <v xml:space="preserve">0          </v>
          </cell>
        </row>
        <row r="253">
          <cell r="B253" t="str">
            <v xml:space="preserve">0          </v>
          </cell>
          <cell r="C253" t="str">
            <v xml:space="preserve">0          </v>
          </cell>
          <cell r="D253" t="str">
            <v xml:space="preserve">0          </v>
          </cell>
          <cell r="E253" t="str">
            <v xml:space="preserve">0          </v>
          </cell>
          <cell r="F253" t="str">
            <v xml:space="preserve">0          </v>
          </cell>
          <cell r="G253" t="str">
            <v xml:space="preserve">0          </v>
          </cell>
          <cell r="H253" t="str">
            <v xml:space="preserve">0          </v>
          </cell>
          <cell r="I253" t="str">
            <v xml:space="preserve">0          </v>
          </cell>
          <cell r="J253" t="str">
            <v xml:space="preserve">0          </v>
          </cell>
          <cell r="K253" t="str">
            <v xml:space="preserve">0          </v>
          </cell>
          <cell r="L253" t="str">
            <v xml:space="preserve">0          </v>
          </cell>
          <cell r="M253" t="str">
            <v xml:space="preserve">0          </v>
          </cell>
          <cell r="N253" t="str">
            <v xml:space="preserve">0          </v>
          </cell>
          <cell r="O253" t="str">
            <v xml:space="preserve">0          </v>
          </cell>
          <cell r="P253" t="str">
            <v xml:space="preserve">0          </v>
          </cell>
          <cell r="Q253" t="str">
            <v xml:space="preserve">0          </v>
          </cell>
          <cell r="R253" t="str">
            <v xml:space="preserve">0          </v>
          </cell>
          <cell r="S253" t="str">
            <v xml:space="preserve">0          </v>
          </cell>
          <cell r="T253" t="str">
            <v xml:space="preserve">0          </v>
          </cell>
          <cell r="U253" t="str">
            <v xml:space="preserve">0          </v>
          </cell>
          <cell r="V253" t="str">
            <v xml:space="preserve">0          </v>
          </cell>
          <cell r="W253" t="str">
            <v xml:space="preserve">0          </v>
          </cell>
          <cell r="X253" t="str">
            <v xml:space="preserve">0          </v>
          </cell>
          <cell r="Y253" t="str">
            <v xml:space="preserve">0          </v>
          </cell>
          <cell r="Z253" t="str">
            <v xml:space="preserve">0          </v>
          </cell>
          <cell r="AA253" t="str">
            <v xml:space="preserve">0          </v>
          </cell>
          <cell r="AB253" t="str">
            <v xml:space="preserve">0          </v>
          </cell>
          <cell r="AC253" t="str">
            <v xml:space="preserve">0          </v>
          </cell>
          <cell r="AD253" t="str">
            <v xml:space="preserve">0          </v>
          </cell>
          <cell r="AE253" t="str">
            <v xml:space="preserve">0          </v>
          </cell>
        </row>
        <row r="254">
          <cell r="B254" t="str">
            <v xml:space="preserve">0          </v>
          </cell>
          <cell r="C254" t="str">
            <v xml:space="preserve">0          </v>
          </cell>
          <cell r="D254" t="str">
            <v xml:space="preserve">0          </v>
          </cell>
          <cell r="E254" t="str">
            <v xml:space="preserve">0          </v>
          </cell>
          <cell r="F254" t="str">
            <v xml:space="preserve">0          </v>
          </cell>
          <cell r="G254" t="str">
            <v xml:space="preserve">0          </v>
          </cell>
          <cell r="H254" t="str">
            <v xml:space="preserve">0          </v>
          </cell>
          <cell r="I254" t="str">
            <v xml:space="preserve">0          </v>
          </cell>
          <cell r="J254" t="str">
            <v xml:space="preserve">0          </v>
          </cell>
          <cell r="K254" t="str">
            <v xml:space="preserve">0          </v>
          </cell>
          <cell r="L254" t="str">
            <v xml:space="preserve">0          </v>
          </cell>
          <cell r="M254" t="str">
            <v xml:space="preserve">0          </v>
          </cell>
          <cell r="N254" t="str">
            <v xml:space="preserve">0          </v>
          </cell>
          <cell r="O254" t="str">
            <v xml:space="preserve">0          </v>
          </cell>
          <cell r="P254" t="str">
            <v xml:space="preserve">0          </v>
          </cell>
          <cell r="Q254" t="str">
            <v xml:space="preserve">0          </v>
          </cell>
          <cell r="R254" t="str">
            <v xml:space="preserve">0          </v>
          </cell>
          <cell r="S254" t="str">
            <v xml:space="preserve">0          </v>
          </cell>
          <cell r="T254" t="str">
            <v xml:space="preserve">0          </v>
          </cell>
          <cell r="U254" t="str">
            <v xml:space="preserve">0          </v>
          </cell>
          <cell r="V254" t="str">
            <v xml:space="preserve">0          </v>
          </cell>
          <cell r="W254" t="str">
            <v xml:space="preserve">0          </v>
          </cell>
          <cell r="X254" t="str">
            <v xml:space="preserve">0          </v>
          </cell>
          <cell r="Y254" t="str">
            <v xml:space="preserve">0          </v>
          </cell>
          <cell r="Z254" t="str">
            <v xml:space="preserve">0          </v>
          </cell>
          <cell r="AA254" t="str">
            <v xml:space="preserve">0          </v>
          </cell>
          <cell r="AB254" t="str">
            <v xml:space="preserve">0          </v>
          </cell>
          <cell r="AC254" t="str">
            <v xml:space="preserve">0          </v>
          </cell>
          <cell r="AD254" t="str">
            <v xml:space="preserve">0          </v>
          </cell>
          <cell r="AE254" t="str">
            <v xml:space="preserve">0          </v>
          </cell>
        </row>
        <row r="255">
          <cell r="B255" t="str">
            <v xml:space="preserve">0          </v>
          </cell>
          <cell r="C255" t="str">
            <v xml:space="preserve">0          </v>
          </cell>
          <cell r="D255" t="str">
            <v xml:space="preserve">0          </v>
          </cell>
          <cell r="E255" t="str">
            <v xml:space="preserve">0          </v>
          </cell>
          <cell r="F255" t="str">
            <v xml:space="preserve">0          </v>
          </cell>
          <cell r="G255" t="str">
            <v xml:space="preserve">0          </v>
          </cell>
          <cell r="H255" t="str">
            <v xml:space="preserve">0          </v>
          </cell>
          <cell r="I255" t="str">
            <v xml:space="preserve">0          </v>
          </cell>
          <cell r="J255" t="str">
            <v xml:space="preserve">0          </v>
          </cell>
          <cell r="K255" t="str">
            <v xml:space="preserve">0          </v>
          </cell>
          <cell r="L255" t="str">
            <v xml:space="preserve">0          </v>
          </cell>
          <cell r="M255" t="str">
            <v xml:space="preserve">0          </v>
          </cell>
          <cell r="N255" t="str">
            <v xml:space="preserve">0          </v>
          </cell>
          <cell r="O255" t="str">
            <v xml:space="preserve">0          </v>
          </cell>
          <cell r="P255" t="str">
            <v xml:space="preserve">0          </v>
          </cell>
          <cell r="Q255" t="str">
            <v xml:space="preserve">0          </v>
          </cell>
          <cell r="R255" t="str">
            <v xml:space="preserve">0          </v>
          </cell>
          <cell r="S255" t="str">
            <v xml:space="preserve">0          </v>
          </cell>
          <cell r="T255" t="str">
            <v xml:space="preserve">0          </v>
          </cell>
          <cell r="U255" t="str">
            <v xml:space="preserve">0          </v>
          </cell>
          <cell r="V255" t="str">
            <v xml:space="preserve">0          </v>
          </cell>
          <cell r="W255" t="str">
            <v xml:space="preserve">0          </v>
          </cell>
          <cell r="X255" t="str">
            <v xml:space="preserve">0          </v>
          </cell>
          <cell r="Y255" t="str">
            <v xml:space="preserve">0          </v>
          </cell>
          <cell r="Z255" t="str">
            <v xml:space="preserve">0          </v>
          </cell>
          <cell r="AA255" t="str">
            <v xml:space="preserve">0          </v>
          </cell>
          <cell r="AB255" t="str">
            <v xml:space="preserve">0          </v>
          </cell>
          <cell r="AC255" t="str">
            <v xml:space="preserve">0          </v>
          </cell>
          <cell r="AD255" t="str">
            <v xml:space="preserve">0          </v>
          </cell>
          <cell r="AE255" t="str">
            <v xml:space="preserve">0          </v>
          </cell>
        </row>
        <row r="256">
          <cell r="B256" t="str">
            <v xml:space="preserve">0          </v>
          </cell>
          <cell r="C256" t="str">
            <v xml:space="preserve">0          </v>
          </cell>
          <cell r="D256" t="str">
            <v xml:space="preserve">0          </v>
          </cell>
          <cell r="E256" t="str">
            <v xml:space="preserve">0          </v>
          </cell>
          <cell r="F256" t="str">
            <v xml:space="preserve">0          </v>
          </cell>
          <cell r="G256" t="str">
            <v xml:space="preserve">0          </v>
          </cell>
          <cell r="H256" t="str">
            <v xml:space="preserve">0          </v>
          </cell>
          <cell r="I256" t="str">
            <v xml:space="preserve">0          </v>
          </cell>
          <cell r="J256" t="str">
            <v xml:space="preserve">0          </v>
          </cell>
          <cell r="K256" t="str">
            <v xml:space="preserve">0          </v>
          </cell>
          <cell r="L256" t="str">
            <v xml:space="preserve">0          </v>
          </cell>
          <cell r="M256" t="str">
            <v xml:space="preserve">0          </v>
          </cell>
          <cell r="N256" t="str">
            <v xml:space="preserve">0          </v>
          </cell>
          <cell r="O256" t="str">
            <v xml:space="preserve">0          </v>
          </cell>
          <cell r="P256" t="str">
            <v xml:space="preserve">0          </v>
          </cell>
          <cell r="Q256" t="str">
            <v xml:space="preserve">0          </v>
          </cell>
          <cell r="R256" t="str">
            <v xml:space="preserve">0          </v>
          </cell>
          <cell r="S256" t="str">
            <v xml:space="preserve">0          </v>
          </cell>
          <cell r="T256" t="str">
            <v xml:space="preserve">0          </v>
          </cell>
          <cell r="U256" t="str">
            <v xml:space="preserve">0          </v>
          </cell>
          <cell r="V256" t="str">
            <v xml:space="preserve">0          </v>
          </cell>
          <cell r="W256" t="str">
            <v xml:space="preserve">0          </v>
          </cell>
          <cell r="X256" t="str">
            <v xml:space="preserve">0          </v>
          </cell>
          <cell r="Y256" t="str">
            <v xml:space="preserve">0          </v>
          </cell>
          <cell r="Z256" t="str">
            <v xml:space="preserve">0          </v>
          </cell>
          <cell r="AA256" t="str">
            <v xml:space="preserve">0          </v>
          </cell>
          <cell r="AB256" t="str">
            <v xml:space="preserve">0          </v>
          </cell>
          <cell r="AC256" t="str">
            <v xml:space="preserve">0          </v>
          </cell>
          <cell r="AD256" t="str">
            <v xml:space="preserve">0          </v>
          </cell>
          <cell r="AE256" t="str">
            <v xml:space="preserve">0          </v>
          </cell>
        </row>
        <row r="257">
          <cell r="B257" t="str">
            <v xml:space="preserve">0          </v>
          </cell>
          <cell r="C257" t="str">
            <v xml:space="preserve">0          </v>
          </cell>
          <cell r="D257" t="str">
            <v xml:space="preserve">0          </v>
          </cell>
          <cell r="E257" t="str">
            <v xml:space="preserve">0          </v>
          </cell>
          <cell r="F257" t="str">
            <v xml:space="preserve">0          </v>
          </cell>
          <cell r="G257" t="str">
            <v xml:space="preserve">0          </v>
          </cell>
          <cell r="H257" t="str">
            <v xml:space="preserve">0          </v>
          </cell>
          <cell r="I257" t="str">
            <v xml:space="preserve">0          </v>
          </cell>
          <cell r="J257" t="str">
            <v xml:space="preserve">0          </v>
          </cell>
          <cell r="K257" t="str">
            <v xml:space="preserve">0          </v>
          </cell>
          <cell r="L257" t="str">
            <v xml:space="preserve">0          </v>
          </cell>
          <cell r="M257" t="str">
            <v xml:space="preserve">0          </v>
          </cell>
          <cell r="N257" t="str">
            <v xml:space="preserve">0          </v>
          </cell>
          <cell r="O257" t="str">
            <v xml:space="preserve">0          </v>
          </cell>
          <cell r="P257" t="str">
            <v xml:space="preserve">0          </v>
          </cell>
          <cell r="Q257" t="str">
            <v xml:space="preserve">0          </v>
          </cell>
          <cell r="R257" t="str">
            <v xml:space="preserve">0          </v>
          </cell>
          <cell r="S257" t="str">
            <v xml:space="preserve">0          </v>
          </cell>
          <cell r="T257" t="str">
            <v xml:space="preserve">0          </v>
          </cell>
          <cell r="U257" t="str">
            <v xml:space="preserve">0          </v>
          </cell>
          <cell r="V257" t="str">
            <v xml:space="preserve">0          </v>
          </cell>
          <cell r="W257" t="str">
            <v xml:space="preserve">0          </v>
          </cell>
          <cell r="X257" t="str">
            <v xml:space="preserve">0          </v>
          </cell>
          <cell r="Y257" t="str">
            <v xml:space="preserve">0          </v>
          </cell>
          <cell r="Z257" t="str">
            <v xml:space="preserve">0          </v>
          </cell>
          <cell r="AA257" t="str">
            <v xml:space="preserve">0          </v>
          </cell>
          <cell r="AB257" t="str">
            <v xml:space="preserve">0          </v>
          </cell>
          <cell r="AC257" t="str">
            <v xml:space="preserve">0          </v>
          </cell>
          <cell r="AD257" t="str">
            <v xml:space="preserve">0          </v>
          </cell>
          <cell r="AE257" t="str">
            <v xml:space="preserve">0          </v>
          </cell>
        </row>
        <row r="258">
          <cell r="B258" t="str">
            <v xml:space="preserve">0          </v>
          </cell>
          <cell r="C258" t="str">
            <v xml:space="preserve">0          </v>
          </cell>
          <cell r="D258" t="str">
            <v xml:space="preserve">0          </v>
          </cell>
          <cell r="E258" t="str">
            <v xml:space="preserve">0          </v>
          </cell>
          <cell r="F258" t="str">
            <v xml:space="preserve">0          </v>
          </cell>
          <cell r="G258" t="str">
            <v xml:space="preserve">0          </v>
          </cell>
          <cell r="H258" t="str">
            <v xml:space="preserve">0          </v>
          </cell>
          <cell r="I258" t="str">
            <v xml:space="preserve">0          </v>
          </cell>
          <cell r="J258" t="str">
            <v xml:space="preserve">0          </v>
          </cell>
          <cell r="K258" t="str">
            <v xml:space="preserve">0          </v>
          </cell>
          <cell r="L258" t="str">
            <v xml:space="preserve">0          </v>
          </cell>
          <cell r="M258" t="str">
            <v xml:space="preserve">0          </v>
          </cell>
          <cell r="N258" t="str">
            <v xml:space="preserve">0          </v>
          </cell>
          <cell r="O258" t="str">
            <v xml:space="preserve">0          </v>
          </cell>
          <cell r="P258" t="str">
            <v xml:space="preserve">0          </v>
          </cell>
          <cell r="Q258" t="str">
            <v xml:space="preserve">0          </v>
          </cell>
          <cell r="R258" t="str">
            <v xml:space="preserve">0          </v>
          </cell>
          <cell r="S258" t="str">
            <v xml:space="preserve">0          </v>
          </cell>
          <cell r="T258" t="str">
            <v xml:space="preserve">0          </v>
          </cell>
          <cell r="U258" t="str">
            <v xml:space="preserve">0          </v>
          </cell>
          <cell r="V258" t="str">
            <v xml:space="preserve">0          </v>
          </cell>
          <cell r="W258" t="str">
            <v xml:space="preserve">0          </v>
          </cell>
          <cell r="X258" t="str">
            <v xml:space="preserve">0          </v>
          </cell>
          <cell r="Y258" t="str">
            <v xml:space="preserve">0          </v>
          </cell>
          <cell r="Z258" t="str">
            <v xml:space="preserve">0          </v>
          </cell>
          <cell r="AA258" t="str">
            <v xml:space="preserve">0          </v>
          </cell>
          <cell r="AB258" t="str">
            <v xml:space="preserve">0          </v>
          </cell>
          <cell r="AC258" t="str">
            <v xml:space="preserve">0          </v>
          </cell>
          <cell r="AD258" t="str">
            <v xml:space="preserve">0          </v>
          </cell>
          <cell r="AE258" t="str">
            <v xml:space="preserve">0          </v>
          </cell>
        </row>
        <row r="259">
          <cell r="B259" t="str">
            <v xml:space="preserve">0          </v>
          </cell>
          <cell r="C259" t="str">
            <v xml:space="preserve">0          </v>
          </cell>
          <cell r="D259" t="str">
            <v xml:space="preserve">0          </v>
          </cell>
          <cell r="E259" t="str">
            <v xml:space="preserve">0          </v>
          </cell>
          <cell r="F259" t="str">
            <v xml:space="preserve">0          </v>
          </cell>
          <cell r="G259" t="str">
            <v xml:space="preserve">0          </v>
          </cell>
          <cell r="H259" t="str">
            <v xml:space="preserve">0          </v>
          </cell>
          <cell r="I259" t="str">
            <v xml:space="preserve">0          </v>
          </cell>
          <cell r="J259" t="str">
            <v xml:space="preserve">0          </v>
          </cell>
          <cell r="K259" t="str">
            <v xml:space="preserve">0          </v>
          </cell>
          <cell r="L259" t="str">
            <v xml:space="preserve">0          </v>
          </cell>
          <cell r="M259" t="str">
            <v xml:space="preserve">0          </v>
          </cell>
          <cell r="N259" t="str">
            <v xml:space="preserve">0          </v>
          </cell>
          <cell r="O259" t="str">
            <v xml:space="preserve">0          </v>
          </cell>
          <cell r="P259" t="str">
            <v xml:space="preserve">0          </v>
          </cell>
          <cell r="Q259" t="str">
            <v xml:space="preserve">0          </v>
          </cell>
          <cell r="R259" t="str">
            <v xml:space="preserve">0          </v>
          </cell>
          <cell r="S259" t="str">
            <v xml:space="preserve">0          </v>
          </cell>
          <cell r="T259" t="str">
            <v xml:space="preserve">0          </v>
          </cell>
          <cell r="U259" t="str">
            <v xml:space="preserve">0          </v>
          </cell>
          <cell r="V259" t="str">
            <v xml:space="preserve">0          </v>
          </cell>
          <cell r="W259" t="str">
            <v xml:space="preserve">0          </v>
          </cell>
          <cell r="X259" t="str">
            <v xml:space="preserve">0          </v>
          </cell>
          <cell r="Y259" t="str">
            <v xml:space="preserve">0          </v>
          </cell>
          <cell r="Z259" t="str">
            <v xml:space="preserve">0          </v>
          </cell>
          <cell r="AA259" t="str">
            <v xml:space="preserve">0          </v>
          </cell>
          <cell r="AB259" t="str">
            <v xml:space="preserve">0          </v>
          </cell>
          <cell r="AC259" t="str">
            <v xml:space="preserve">0          </v>
          </cell>
          <cell r="AD259" t="str">
            <v xml:space="preserve">0          </v>
          </cell>
          <cell r="AE259" t="str">
            <v xml:space="preserve">0          </v>
          </cell>
        </row>
        <row r="260">
          <cell r="B260" t="str">
            <v xml:space="preserve">0          </v>
          </cell>
          <cell r="C260" t="str">
            <v xml:space="preserve">0          </v>
          </cell>
          <cell r="D260" t="str">
            <v xml:space="preserve">0          </v>
          </cell>
          <cell r="E260" t="str">
            <v xml:space="preserve">0          </v>
          </cell>
          <cell r="F260" t="str">
            <v xml:space="preserve">0          </v>
          </cell>
          <cell r="G260" t="str">
            <v xml:space="preserve">0          </v>
          </cell>
          <cell r="H260" t="str">
            <v xml:space="preserve">0          </v>
          </cell>
          <cell r="I260" t="str">
            <v xml:space="preserve">0          </v>
          </cell>
          <cell r="J260" t="str">
            <v xml:space="preserve">0          </v>
          </cell>
          <cell r="K260" t="str">
            <v xml:space="preserve">0          </v>
          </cell>
          <cell r="L260" t="str">
            <v xml:space="preserve">0          </v>
          </cell>
          <cell r="M260" t="str">
            <v xml:space="preserve">0          </v>
          </cell>
          <cell r="N260" t="str">
            <v xml:space="preserve">0          </v>
          </cell>
          <cell r="O260" t="str">
            <v xml:space="preserve">0          </v>
          </cell>
          <cell r="P260" t="str">
            <v xml:space="preserve">0          </v>
          </cell>
          <cell r="Q260" t="str">
            <v xml:space="preserve">0          </v>
          </cell>
          <cell r="R260" t="str">
            <v xml:space="preserve">0          </v>
          </cell>
          <cell r="S260" t="str">
            <v xml:space="preserve">0          </v>
          </cell>
          <cell r="T260" t="str">
            <v xml:space="preserve">0          </v>
          </cell>
          <cell r="U260" t="str">
            <v xml:space="preserve">0          </v>
          </cell>
          <cell r="V260" t="str">
            <v xml:space="preserve">0          </v>
          </cell>
          <cell r="W260" t="str">
            <v xml:space="preserve">0          </v>
          </cell>
          <cell r="X260" t="str">
            <v xml:space="preserve">0          </v>
          </cell>
          <cell r="Y260" t="str">
            <v xml:space="preserve">0          </v>
          </cell>
          <cell r="Z260" t="str">
            <v xml:space="preserve">0          </v>
          </cell>
          <cell r="AA260" t="str">
            <v xml:space="preserve">0          </v>
          </cell>
          <cell r="AB260" t="str">
            <v xml:space="preserve">0          </v>
          </cell>
          <cell r="AC260" t="str">
            <v xml:space="preserve">0          </v>
          </cell>
          <cell r="AD260" t="str">
            <v xml:space="preserve">0          </v>
          </cell>
          <cell r="AE260" t="str">
            <v xml:space="preserve">0          </v>
          </cell>
        </row>
        <row r="261">
          <cell r="B261" t="str">
            <v xml:space="preserve">0          </v>
          </cell>
          <cell r="C261" t="str">
            <v xml:space="preserve">0          </v>
          </cell>
          <cell r="D261" t="str">
            <v xml:space="preserve">0          </v>
          </cell>
          <cell r="E261" t="str">
            <v xml:space="preserve">0          </v>
          </cell>
          <cell r="F261" t="str">
            <v xml:space="preserve">0          </v>
          </cell>
          <cell r="G261" t="str">
            <v xml:space="preserve">0          </v>
          </cell>
          <cell r="H261" t="str">
            <v xml:space="preserve">0          </v>
          </cell>
          <cell r="I261" t="str">
            <v xml:space="preserve">0          </v>
          </cell>
          <cell r="J261" t="str">
            <v xml:space="preserve">0          </v>
          </cell>
          <cell r="K261" t="str">
            <v xml:space="preserve">0          </v>
          </cell>
          <cell r="L261" t="str">
            <v xml:space="preserve">0          </v>
          </cell>
          <cell r="M261" t="str">
            <v xml:space="preserve">0          </v>
          </cell>
          <cell r="N261" t="str">
            <v xml:space="preserve">0          </v>
          </cell>
          <cell r="O261" t="str">
            <v xml:space="preserve">0          </v>
          </cell>
          <cell r="P261" t="str">
            <v xml:space="preserve">0          </v>
          </cell>
          <cell r="Q261" t="str">
            <v xml:space="preserve">0          </v>
          </cell>
          <cell r="R261" t="str">
            <v xml:space="preserve">0          </v>
          </cell>
          <cell r="S261" t="str">
            <v xml:space="preserve">0          </v>
          </cell>
          <cell r="T261" t="str">
            <v xml:space="preserve">0          </v>
          </cell>
          <cell r="U261" t="str">
            <v xml:space="preserve">0          </v>
          </cell>
          <cell r="V261" t="str">
            <v xml:space="preserve">0          </v>
          </cell>
          <cell r="W261" t="str">
            <v xml:space="preserve">0          </v>
          </cell>
          <cell r="X261" t="str">
            <v xml:space="preserve">0          </v>
          </cell>
          <cell r="Y261" t="str">
            <v xml:space="preserve">0          </v>
          </cell>
          <cell r="Z261" t="str">
            <v xml:space="preserve">0          </v>
          </cell>
          <cell r="AA261" t="str">
            <v xml:space="preserve">0          </v>
          </cell>
          <cell r="AB261" t="str">
            <v xml:space="preserve">0          </v>
          </cell>
          <cell r="AC261" t="str">
            <v xml:space="preserve">0          </v>
          </cell>
          <cell r="AD261" t="str">
            <v xml:space="preserve">0          </v>
          </cell>
          <cell r="AE261" t="str">
            <v xml:space="preserve">0          </v>
          </cell>
        </row>
        <row r="262">
          <cell r="B262" t="str">
            <v xml:space="preserve">0          </v>
          </cell>
          <cell r="C262" t="str">
            <v xml:space="preserve">0          </v>
          </cell>
          <cell r="D262" t="str">
            <v xml:space="preserve">0          </v>
          </cell>
          <cell r="E262" t="str">
            <v xml:space="preserve">0          </v>
          </cell>
          <cell r="F262" t="str">
            <v xml:space="preserve">0          </v>
          </cell>
          <cell r="G262" t="str">
            <v xml:space="preserve">0          </v>
          </cell>
          <cell r="H262" t="str">
            <v xml:space="preserve">0          </v>
          </cell>
          <cell r="I262" t="str">
            <v xml:space="preserve">0          </v>
          </cell>
          <cell r="J262" t="str">
            <v xml:space="preserve">0          </v>
          </cell>
          <cell r="K262" t="str">
            <v xml:space="preserve">0          </v>
          </cell>
          <cell r="L262" t="str">
            <v xml:space="preserve">0          </v>
          </cell>
          <cell r="M262" t="str">
            <v xml:space="preserve">0          </v>
          </cell>
          <cell r="N262" t="str">
            <v xml:space="preserve">0          </v>
          </cell>
          <cell r="O262" t="str">
            <v xml:space="preserve">0          </v>
          </cell>
          <cell r="P262" t="str">
            <v xml:space="preserve">0          </v>
          </cell>
          <cell r="Q262" t="str">
            <v xml:space="preserve">0          </v>
          </cell>
          <cell r="R262" t="str">
            <v xml:space="preserve">0          </v>
          </cell>
          <cell r="S262" t="str">
            <v xml:space="preserve">0          </v>
          </cell>
          <cell r="T262" t="str">
            <v xml:space="preserve">0          </v>
          </cell>
          <cell r="U262" t="str">
            <v xml:space="preserve">0          </v>
          </cell>
          <cell r="V262" t="str">
            <v xml:space="preserve">0          </v>
          </cell>
          <cell r="W262" t="str">
            <v xml:space="preserve">0          </v>
          </cell>
          <cell r="X262" t="str">
            <v xml:space="preserve">0          </v>
          </cell>
          <cell r="Y262" t="str">
            <v xml:space="preserve">0          </v>
          </cell>
          <cell r="Z262" t="str">
            <v xml:space="preserve">0          </v>
          </cell>
          <cell r="AA262" t="str">
            <v xml:space="preserve">0          </v>
          </cell>
          <cell r="AB262" t="str">
            <v xml:space="preserve">0          </v>
          </cell>
          <cell r="AC262" t="str">
            <v xml:space="preserve">0          </v>
          </cell>
          <cell r="AD262" t="str">
            <v xml:space="preserve">0          </v>
          </cell>
          <cell r="AE262" t="str">
            <v xml:space="preserve">0          </v>
          </cell>
        </row>
        <row r="263">
          <cell r="B263" t="str">
            <v xml:space="preserve">0          </v>
          </cell>
          <cell r="C263" t="str">
            <v xml:space="preserve">0          </v>
          </cell>
          <cell r="D263" t="str">
            <v xml:space="preserve">0          </v>
          </cell>
          <cell r="E263" t="str">
            <v xml:space="preserve">0          </v>
          </cell>
          <cell r="F263" t="str">
            <v xml:space="preserve">0          </v>
          </cell>
          <cell r="G263" t="str">
            <v xml:space="preserve">0          </v>
          </cell>
          <cell r="H263" t="str">
            <v xml:space="preserve">0          </v>
          </cell>
          <cell r="I263" t="str">
            <v xml:space="preserve">0          </v>
          </cell>
          <cell r="J263" t="str">
            <v xml:space="preserve">0          </v>
          </cell>
          <cell r="K263" t="str">
            <v xml:space="preserve">0          </v>
          </cell>
          <cell r="L263" t="str">
            <v xml:space="preserve">0          </v>
          </cell>
          <cell r="M263" t="str">
            <v xml:space="preserve">0          </v>
          </cell>
          <cell r="N263" t="str">
            <v xml:space="preserve">0          </v>
          </cell>
          <cell r="O263" t="str">
            <v xml:space="preserve">0          </v>
          </cell>
          <cell r="P263" t="str">
            <v xml:space="preserve">0          </v>
          </cell>
          <cell r="Q263" t="str">
            <v xml:space="preserve">0          </v>
          </cell>
          <cell r="R263" t="str">
            <v xml:space="preserve">0          </v>
          </cell>
          <cell r="S263" t="str">
            <v xml:space="preserve">0          </v>
          </cell>
          <cell r="T263" t="str">
            <v xml:space="preserve">0          </v>
          </cell>
          <cell r="U263" t="str">
            <v xml:space="preserve">0          </v>
          </cell>
          <cell r="V263" t="str">
            <v xml:space="preserve">0          </v>
          </cell>
          <cell r="W263" t="str">
            <v xml:space="preserve">0          </v>
          </cell>
          <cell r="X263" t="str">
            <v xml:space="preserve">0          </v>
          </cell>
          <cell r="Y263" t="str">
            <v xml:space="preserve">0          </v>
          </cell>
          <cell r="Z263" t="str">
            <v xml:space="preserve">0          </v>
          </cell>
          <cell r="AA263" t="str">
            <v xml:space="preserve">0          </v>
          </cell>
          <cell r="AB263" t="str">
            <v xml:space="preserve">0          </v>
          </cell>
          <cell r="AC263" t="str">
            <v xml:space="preserve">0          </v>
          </cell>
          <cell r="AD263" t="str">
            <v xml:space="preserve">0          </v>
          </cell>
          <cell r="AE263" t="str">
            <v xml:space="preserve">0          </v>
          </cell>
        </row>
        <row r="264">
          <cell r="B264" t="str">
            <v xml:space="preserve">0          </v>
          </cell>
          <cell r="C264" t="str">
            <v xml:space="preserve">0          </v>
          </cell>
          <cell r="D264" t="str">
            <v xml:space="preserve">0          </v>
          </cell>
          <cell r="E264" t="str">
            <v xml:space="preserve">0          </v>
          </cell>
          <cell r="F264" t="str">
            <v xml:space="preserve">0          </v>
          </cell>
          <cell r="G264" t="str">
            <v xml:space="preserve">0          </v>
          </cell>
          <cell r="H264" t="str">
            <v xml:space="preserve">0          </v>
          </cell>
          <cell r="I264" t="str">
            <v xml:space="preserve">0          </v>
          </cell>
          <cell r="J264" t="str">
            <v xml:space="preserve">0          </v>
          </cell>
          <cell r="K264" t="str">
            <v xml:space="preserve">0          </v>
          </cell>
          <cell r="L264" t="str">
            <v xml:space="preserve">0          </v>
          </cell>
          <cell r="M264" t="str">
            <v xml:space="preserve">0          </v>
          </cell>
          <cell r="N264" t="str">
            <v xml:space="preserve">0          </v>
          </cell>
          <cell r="O264" t="str">
            <v xml:space="preserve">0          </v>
          </cell>
          <cell r="P264" t="str">
            <v xml:space="preserve">0          </v>
          </cell>
          <cell r="Q264" t="str">
            <v xml:space="preserve">0          </v>
          </cell>
          <cell r="R264" t="str">
            <v xml:space="preserve">0          </v>
          </cell>
          <cell r="S264" t="str">
            <v xml:space="preserve">0          </v>
          </cell>
          <cell r="T264" t="str">
            <v xml:space="preserve">0          </v>
          </cell>
          <cell r="U264" t="str">
            <v xml:space="preserve">0          </v>
          </cell>
          <cell r="V264" t="str">
            <v xml:space="preserve">0          </v>
          </cell>
          <cell r="W264" t="str">
            <v xml:space="preserve">0          </v>
          </cell>
          <cell r="X264" t="str">
            <v xml:space="preserve">0          </v>
          </cell>
          <cell r="Y264" t="str">
            <v xml:space="preserve">0          </v>
          </cell>
          <cell r="Z264" t="str">
            <v xml:space="preserve">0          </v>
          </cell>
          <cell r="AA264" t="str">
            <v xml:space="preserve">0          </v>
          </cell>
          <cell r="AB264" t="str">
            <v xml:space="preserve">0          </v>
          </cell>
          <cell r="AC264" t="str">
            <v xml:space="preserve">0          </v>
          </cell>
          <cell r="AD264" t="str">
            <v xml:space="preserve">0          </v>
          </cell>
          <cell r="AE264" t="str">
            <v xml:space="preserve">0          </v>
          </cell>
        </row>
        <row r="265">
          <cell r="B265" t="str">
            <v xml:space="preserve">0          </v>
          </cell>
          <cell r="C265" t="str">
            <v xml:space="preserve">0          </v>
          </cell>
          <cell r="D265" t="str">
            <v xml:space="preserve">0          </v>
          </cell>
          <cell r="E265" t="str">
            <v xml:space="preserve">0          </v>
          </cell>
          <cell r="F265" t="str">
            <v xml:space="preserve">0          </v>
          </cell>
          <cell r="G265" t="str">
            <v xml:space="preserve">0          </v>
          </cell>
          <cell r="H265" t="str">
            <v xml:space="preserve">0          </v>
          </cell>
          <cell r="I265" t="str">
            <v xml:space="preserve">0          </v>
          </cell>
          <cell r="J265" t="str">
            <v xml:space="preserve">0          </v>
          </cell>
          <cell r="K265" t="str">
            <v xml:space="preserve">0          </v>
          </cell>
          <cell r="L265" t="str">
            <v xml:space="preserve">0          </v>
          </cell>
          <cell r="M265" t="str">
            <v xml:space="preserve">0          </v>
          </cell>
          <cell r="N265" t="str">
            <v xml:space="preserve">0          </v>
          </cell>
          <cell r="O265" t="str">
            <v xml:space="preserve">0          </v>
          </cell>
          <cell r="P265" t="str">
            <v xml:space="preserve">0          </v>
          </cell>
          <cell r="Q265" t="str">
            <v xml:space="preserve">0          </v>
          </cell>
          <cell r="R265" t="str">
            <v xml:space="preserve">0          </v>
          </cell>
          <cell r="S265" t="str">
            <v xml:space="preserve">0          </v>
          </cell>
          <cell r="T265" t="str">
            <v xml:space="preserve">0          </v>
          </cell>
          <cell r="U265" t="str">
            <v xml:space="preserve">0          </v>
          </cell>
          <cell r="V265" t="str">
            <v xml:space="preserve">0          </v>
          </cell>
          <cell r="W265" t="str">
            <v xml:space="preserve">0          </v>
          </cell>
          <cell r="X265" t="str">
            <v xml:space="preserve">0          </v>
          </cell>
          <cell r="Y265" t="str">
            <v xml:space="preserve">0          </v>
          </cell>
          <cell r="Z265" t="str">
            <v xml:space="preserve">0          </v>
          </cell>
          <cell r="AA265" t="str">
            <v xml:space="preserve">0          </v>
          </cell>
          <cell r="AB265" t="str">
            <v xml:space="preserve">0          </v>
          </cell>
          <cell r="AC265" t="str">
            <v xml:space="preserve">0          </v>
          </cell>
          <cell r="AD265" t="str">
            <v xml:space="preserve">0          </v>
          </cell>
          <cell r="AE265" t="str">
            <v xml:space="preserve">0          </v>
          </cell>
        </row>
        <row r="266">
          <cell r="B266" t="str">
            <v xml:space="preserve">0          </v>
          </cell>
          <cell r="C266" t="str">
            <v xml:space="preserve">0          </v>
          </cell>
          <cell r="D266" t="str">
            <v xml:space="preserve">0          </v>
          </cell>
          <cell r="E266" t="str">
            <v xml:space="preserve">0          </v>
          </cell>
          <cell r="F266" t="str">
            <v xml:space="preserve">0          </v>
          </cell>
          <cell r="G266" t="str">
            <v xml:space="preserve">0          </v>
          </cell>
          <cell r="H266" t="str">
            <v xml:space="preserve">0          </v>
          </cell>
          <cell r="I266" t="str">
            <v xml:space="preserve">0          </v>
          </cell>
          <cell r="J266" t="str">
            <v xml:space="preserve">0          </v>
          </cell>
          <cell r="K266" t="str">
            <v xml:space="preserve">0          </v>
          </cell>
          <cell r="L266" t="str">
            <v xml:space="preserve">0          </v>
          </cell>
          <cell r="M266" t="str">
            <v xml:space="preserve">0          </v>
          </cell>
          <cell r="N266" t="str">
            <v xml:space="preserve">0          </v>
          </cell>
          <cell r="O266" t="str">
            <v xml:space="preserve">0          </v>
          </cell>
          <cell r="P266" t="str">
            <v xml:space="preserve">0          </v>
          </cell>
          <cell r="Q266" t="str">
            <v xml:space="preserve">0          </v>
          </cell>
          <cell r="R266" t="str">
            <v xml:space="preserve">0          </v>
          </cell>
          <cell r="S266" t="str">
            <v xml:space="preserve">0          </v>
          </cell>
          <cell r="T266" t="str">
            <v xml:space="preserve">0          </v>
          </cell>
          <cell r="U266" t="str">
            <v xml:space="preserve">0          </v>
          </cell>
          <cell r="V266" t="str">
            <v xml:space="preserve">0          </v>
          </cell>
          <cell r="W266" t="str">
            <v xml:space="preserve">0          </v>
          </cell>
          <cell r="X266" t="str">
            <v xml:space="preserve">0          </v>
          </cell>
          <cell r="Y266" t="str">
            <v xml:space="preserve">0          </v>
          </cell>
          <cell r="Z266" t="str">
            <v xml:space="preserve">0          </v>
          </cell>
          <cell r="AA266" t="str">
            <v xml:space="preserve">0          </v>
          </cell>
          <cell r="AB266" t="str">
            <v xml:space="preserve">0          </v>
          </cell>
          <cell r="AC266" t="str">
            <v xml:space="preserve">0          </v>
          </cell>
          <cell r="AD266" t="str">
            <v xml:space="preserve">0          </v>
          </cell>
          <cell r="AE266" t="str">
            <v xml:space="preserve">0          </v>
          </cell>
        </row>
        <row r="267">
          <cell r="B267" t="str">
            <v xml:space="preserve">0          </v>
          </cell>
          <cell r="C267" t="str">
            <v xml:space="preserve">0          </v>
          </cell>
          <cell r="D267" t="str">
            <v xml:space="preserve">0          </v>
          </cell>
          <cell r="E267" t="str">
            <v xml:space="preserve">0          </v>
          </cell>
          <cell r="F267" t="str">
            <v xml:space="preserve">0          </v>
          </cell>
          <cell r="G267" t="str">
            <v xml:space="preserve">0          </v>
          </cell>
          <cell r="H267" t="str">
            <v xml:space="preserve">0          </v>
          </cell>
          <cell r="I267" t="str">
            <v xml:space="preserve">0          </v>
          </cell>
          <cell r="J267" t="str">
            <v xml:space="preserve">0          </v>
          </cell>
          <cell r="K267" t="str">
            <v xml:space="preserve">0          </v>
          </cell>
          <cell r="L267" t="str">
            <v xml:space="preserve">0          </v>
          </cell>
          <cell r="M267" t="str">
            <v xml:space="preserve">0          </v>
          </cell>
          <cell r="N267" t="str">
            <v xml:space="preserve">0          </v>
          </cell>
          <cell r="O267" t="str">
            <v xml:space="preserve">0          </v>
          </cell>
          <cell r="P267" t="str">
            <v xml:space="preserve">0          </v>
          </cell>
          <cell r="Q267" t="str">
            <v xml:space="preserve">0          </v>
          </cell>
          <cell r="R267" t="str">
            <v xml:space="preserve">0          </v>
          </cell>
          <cell r="S267" t="str">
            <v xml:space="preserve">0          </v>
          </cell>
          <cell r="T267" t="str">
            <v xml:space="preserve">0          </v>
          </cell>
          <cell r="U267" t="str">
            <v xml:space="preserve">0          </v>
          </cell>
          <cell r="V267" t="str">
            <v xml:space="preserve">0          </v>
          </cell>
          <cell r="W267" t="str">
            <v xml:space="preserve">0          </v>
          </cell>
          <cell r="X267" t="str">
            <v xml:space="preserve">0          </v>
          </cell>
          <cell r="Y267" t="str">
            <v xml:space="preserve">0          </v>
          </cell>
          <cell r="Z267" t="str">
            <v xml:space="preserve">0          </v>
          </cell>
          <cell r="AA267" t="str">
            <v xml:space="preserve">0          </v>
          </cell>
          <cell r="AB267" t="str">
            <v xml:space="preserve">0          </v>
          </cell>
          <cell r="AC267" t="str">
            <v xml:space="preserve">0          </v>
          </cell>
          <cell r="AD267" t="str">
            <v xml:space="preserve">0          </v>
          </cell>
          <cell r="AE267" t="str">
            <v xml:space="preserve">0          </v>
          </cell>
        </row>
        <row r="268">
          <cell r="B268" t="str">
            <v xml:space="preserve">0          </v>
          </cell>
          <cell r="C268" t="str">
            <v xml:space="preserve">0          </v>
          </cell>
          <cell r="D268" t="str">
            <v xml:space="preserve">0          </v>
          </cell>
          <cell r="E268" t="str">
            <v xml:space="preserve">0          </v>
          </cell>
          <cell r="F268" t="str">
            <v xml:space="preserve">0          </v>
          </cell>
          <cell r="G268" t="str">
            <v xml:space="preserve">0          </v>
          </cell>
          <cell r="H268" t="str">
            <v xml:space="preserve">0          </v>
          </cell>
          <cell r="I268" t="str">
            <v xml:space="preserve">0          </v>
          </cell>
          <cell r="J268" t="str">
            <v xml:space="preserve">0          </v>
          </cell>
          <cell r="K268" t="str">
            <v xml:space="preserve">0          </v>
          </cell>
          <cell r="L268" t="str">
            <v xml:space="preserve">0          </v>
          </cell>
          <cell r="M268" t="str">
            <v xml:space="preserve">0          </v>
          </cell>
          <cell r="N268" t="str">
            <v xml:space="preserve">0          </v>
          </cell>
          <cell r="O268" t="str">
            <v xml:space="preserve">0          </v>
          </cell>
          <cell r="P268" t="str">
            <v xml:space="preserve">0          </v>
          </cell>
          <cell r="Q268" t="str">
            <v xml:space="preserve">0          </v>
          </cell>
          <cell r="R268" t="str">
            <v xml:space="preserve">0          </v>
          </cell>
          <cell r="S268" t="str">
            <v xml:space="preserve">0          </v>
          </cell>
          <cell r="T268" t="str">
            <v xml:space="preserve">0          </v>
          </cell>
          <cell r="U268" t="str">
            <v xml:space="preserve">0          </v>
          </cell>
          <cell r="V268" t="str">
            <v xml:space="preserve">0          </v>
          </cell>
          <cell r="W268" t="str">
            <v xml:space="preserve">0          </v>
          </cell>
          <cell r="X268" t="str">
            <v xml:space="preserve">0          </v>
          </cell>
          <cell r="Y268" t="str">
            <v xml:space="preserve">0          </v>
          </cell>
          <cell r="Z268" t="str">
            <v xml:space="preserve">0          </v>
          </cell>
          <cell r="AA268" t="str">
            <v xml:space="preserve">0          </v>
          </cell>
          <cell r="AB268" t="str">
            <v xml:space="preserve">0          </v>
          </cell>
          <cell r="AC268" t="str">
            <v xml:space="preserve">0          </v>
          </cell>
          <cell r="AD268" t="str">
            <v xml:space="preserve">0          </v>
          </cell>
          <cell r="AE268" t="str">
            <v xml:space="preserve">0          </v>
          </cell>
        </row>
        <row r="269">
          <cell r="B269" t="str">
            <v xml:space="preserve">0          </v>
          </cell>
          <cell r="C269" t="str">
            <v xml:space="preserve">0          </v>
          </cell>
          <cell r="D269" t="str">
            <v xml:space="preserve">0          </v>
          </cell>
          <cell r="E269" t="str">
            <v xml:space="preserve">0          </v>
          </cell>
          <cell r="F269" t="str">
            <v xml:space="preserve">0          </v>
          </cell>
          <cell r="G269" t="str">
            <v xml:space="preserve">0          </v>
          </cell>
          <cell r="H269" t="str">
            <v xml:space="preserve">0          </v>
          </cell>
          <cell r="I269" t="str">
            <v xml:space="preserve">0          </v>
          </cell>
          <cell r="J269" t="str">
            <v xml:space="preserve">0          </v>
          </cell>
          <cell r="K269" t="str">
            <v xml:space="preserve">0          </v>
          </cell>
          <cell r="L269" t="str">
            <v xml:space="preserve">0          </v>
          </cell>
          <cell r="M269" t="str">
            <v xml:space="preserve">0          </v>
          </cell>
          <cell r="N269" t="str">
            <v xml:space="preserve">0          </v>
          </cell>
          <cell r="O269" t="str">
            <v xml:space="preserve">0          </v>
          </cell>
          <cell r="P269" t="str">
            <v xml:space="preserve">0          </v>
          </cell>
          <cell r="Q269" t="str">
            <v xml:space="preserve">0          </v>
          </cell>
          <cell r="R269" t="str">
            <v xml:space="preserve">0          </v>
          </cell>
          <cell r="S269" t="str">
            <v xml:space="preserve">0          </v>
          </cell>
          <cell r="T269" t="str">
            <v xml:space="preserve">0          </v>
          </cell>
          <cell r="U269" t="str">
            <v xml:space="preserve">0          </v>
          </cell>
          <cell r="V269" t="str">
            <v xml:space="preserve">0          </v>
          </cell>
          <cell r="W269" t="str">
            <v xml:space="preserve">0          </v>
          </cell>
          <cell r="X269" t="str">
            <v xml:space="preserve">0          </v>
          </cell>
          <cell r="Y269" t="str">
            <v xml:space="preserve">0          </v>
          </cell>
          <cell r="Z269" t="str">
            <v xml:space="preserve">0          </v>
          </cell>
          <cell r="AA269" t="str">
            <v xml:space="preserve">0          </v>
          </cell>
          <cell r="AB269" t="str">
            <v xml:space="preserve">0          </v>
          </cell>
          <cell r="AC269" t="str">
            <v xml:space="preserve">0          </v>
          </cell>
          <cell r="AD269" t="str">
            <v xml:space="preserve">0          </v>
          </cell>
          <cell r="AE269" t="str">
            <v xml:space="preserve">0          </v>
          </cell>
        </row>
        <row r="270">
          <cell r="B270" t="str">
            <v xml:space="preserve">0          </v>
          </cell>
          <cell r="C270" t="str">
            <v xml:space="preserve">0          </v>
          </cell>
          <cell r="D270" t="str">
            <v xml:space="preserve">0          </v>
          </cell>
          <cell r="E270" t="str">
            <v xml:space="preserve">0          </v>
          </cell>
          <cell r="F270" t="str">
            <v xml:space="preserve">0          </v>
          </cell>
          <cell r="G270" t="str">
            <v xml:space="preserve">0          </v>
          </cell>
          <cell r="H270" t="str">
            <v xml:space="preserve">0          </v>
          </cell>
          <cell r="I270" t="str">
            <v xml:space="preserve">0          </v>
          </cell>
          <cell r="J270" t="str">
            <v xml:space="preserve">0          </v>
          </cell>
          <cell r="K270" t="str">
            <v xml:space="preserve">0          </v>
          </cell>
          <cell r="L270" t="str">
            <v xml:space="preserve">0          </v>
          </cell>
          <cell r="M270" t="str">
            <v xml:space="preserve">0          </v>
          </cell>
          <cell r="N270" t="str">
            <v xml:space="preserve">0          </v>
          </cell>
          <cell r="O270" t="str">
            <v xml:space="preserve">0          </v>
          </cell>
          <cell r="P270" t="str">
            <v xml:space="preserve">0          </v>
          </cell>
          <cell r="Q270" t="str">
            <v xml:space="preserve">0          </v>
          </cell>
          <cell r="R270" t="str">
            <v xml:space="preserve">0          </v>
          </cell>
          <cell r="S270" t="str">
            <v xml:space="preserve">0          </v>
          </cell>
          <cell r="T270" t="str">
            <v xml:space="preserve">0          </v>
          </cell>
          <cell r="U270" t="str">
            <v xml:space="preserve">0          </v>
          </cell>
          <cell r="V270" t="str">
            <v xml:space="preserve">0          </v>
          </cell>
          <cell r="W270" t="str">
            <v xml:space="preserve">0          </v>
          </cell>
          <cell r="X270" t="str">
            <v xml:space="preserve">0          </v>
          </cell>
          <cell r="Y270" t="str">
            <v xml:space="preserve">0          </v>
          </cell>
          <cell r="Z270" t="str">
            <v xml:space="preserve">0          </v>
          </cell>
          <cell r="AA270" t="str">
            <v xml:space="preserve">0          </v>
          </cell>
          <cell r="AB270" t="str">
            <v xml:space="preserve">0          </v>
          </cell>
          <cell r="AC270" t="str">
            <v xml:space="preserve">0          </v>
          </cell>
          <cell r="AD270" t="str">
            <v xml:space="preserve">0          </v>
          </cell>
          <cell r="AE270" t="str">
            <v xml:space="preserve">0          </v>
          </cell>
        </row>
        <row r="271">
          <cell r="B271" t="str">
            <v xml:space="preserve">0          </v>
          </cell>
          <cell r="C271" t="str">
            <v xml:space="preserve">0          </v>
          </cell>
          <cell r="D271" t="str">
            <v xml:space="preserve">0          </v>
          </cell>
          <cell r="E271" t="str">
            <v xml:space="preserve">0          </v>
          </cell>
          <cell r="F271" t="str">
            <v xml:space="preserve">0          </v>
          </cell>
          <cell r="G271" t="str">
            <v xml:space="preserve">0          </v>
          </cell>
          <cell r="H271" t="str">
            <v xml:space="preserve">0          </v>
          </cell>
          <cell r="I271" t="str">
            <v xml:space="preserve">0          </v>
          </cell>
          <cell r="J271" t="str">
            <v xml:space="preserve">0          </v>
          </cell>
          <cell r="K271" t="str">
            <v xml:space="preserve">0          </v>
          </cell>
          <cell r="L271" t="str">
            <v xml:space="preserve">0          </v>
          </cell>
          <cell r="M271" t="str">
            <v xml:space="preserve">0          </v>
          </cell>
          <cell r="N271" t="str">
            <v xml:space="preserve">0          </v>
          </cell>
          <cell r="O271" t="str">
            <v xml:space="preserve">0          </v>
          </cell>
          <cell r="P271" t="str">
            <v xml:space="preserve">0          </v>
          </cell>
          <cell r="Q271" t="str">
            <v xml:space="preserve">0          </v>
          </cell>
          <cell r="R271" t="str">
            <v xml:space="preserve">0          </v>
          </cell>
          <cell r="S271" t="str">
            <v xml:space="preserve">0          </v>
          </cell>
          <cell r="T271" t="str">
            <v xml:space="preserve">0          </v>
          </cell>
          <cell r="U271" t="str">
            <v xml:space="preserve">0          </v>
          </cell>
          <cell r="V271" t="str">
            <v xml:space="preserve">0          </v>
          </cell>
          <cell r="W271" t="str">
            <v xml:space="preserve">0          </v>
          </cell>
          <cell r="X271" t="str">
            <v xml:space="preserve">0          </v>
          </cell>
          <cell r="Y271" t="str">
            <v xml:space="preserve">0          </v>
          </cell>
          <cell r="Z271" t="str">
            <v xml:space="preserve">0          </v>
          </cell>
          <cell r="AA271" t="str">
            <v xml:space="preserve">0          </v>
          </cell>
          <cell r="AB271" t="str">
            <v xml:space="preserve">0          </v>
          </cell>
          <cell r="AC271" t="str">
            <v xml:space="preserve">0          </v>
          </cell>
          <cell r="AD271" t="str">
            <v xml:space="preserve">0          </v>
          </cell>
          <cell r="AE271" t="str">
            <v xml:space="preserve">0          </v>
          </cell>
        </row>
        <row r="272">
          <cell r="B272" t="str">
            <v xml:space="preserve">0          </v>
          </cell>
          <cell r="C272" t="str">
            <v xml:space="preserve">0          </v>
          </cell>
          <cell r="D272" t="str">
            <v xml:space="preserve">0          </v>
          </cell>
          <cell r="E272" t="str">
            <v xml:space="preserve">0          </v>
          </cell>
          <cell r="F272" t="str">
            <v xml:space="preserve">0          </v>
          </cell>
          <cell r="G272" t="str">
            <v xml:space="preserve">0          </v>
          </cell>
          <cell r="H272" t="str">
            <v xml:space="preserve">0          </v>
          </cell>
          <cell r="I272" t="str">
            <v xml:space="preserve">0          </v>
          </cell>
          <cell r="J272" t="str">
            <v xml:space="preserve">0          </v>
          </cell>
          <cell r="K272" t="str">
            <v xml:space="preserve">0          </v>
          </cell>
          <cell r="L272" t="str">
            <v xml:space="preserve">0          </v>
          </cell>
          <cell r="M272" t="str">
            <v xml:space="preserve">0          </v>
          </cell>
          <cell r="N272" t="str">
            <v xml:space="preserve">0          </v>
          </cell>
          <cell r="O272" t="str">
            <v xml:space="preserve">0          </v>
          </cell>
          <cell r="P272" t="str">
            <v xml:space="preserve">0          </v>
          </cell>
          <cell r="Q272" t="str">
            <v xml:space="preserve">0          </v>
          </cell>
          <cell r="R272" t="str">
            <v xml:space="preserve">0          </v>
          </cell>
          <cell r="S272" t="str">
            <v xml:space="preserve">0          </v>
          </cell>
          <cell r="T272" t="str">
            <v xml:space="preserve">0          </v>
          </cell>
          <cell r="U272" t="str">
            <v xml:space="preserve">0          </v>
          </cell>
          <cell r="V272" t="str">
            <v xml:space="preserve">0          </v>
          </cell>
          <cell r="W272" t="str">
            <v xml:space="preserve">0          </v>
          </cell>
          <cell r="X272" t="str">
            <v xml:space="preserve">0          </v>
          </cell>
          <cell r="Y272" t="str">
            <v xml:space="preserve">0          </v>
          </cell>
          <cell r="Z272" t="str">
            <v xml:space="preserve">0          </v>
          </cell>
          <cell r="AA272" t="str">
            <v xml:space="preserve">0          </v>
          </cell>
          <cell r="AB272" t="str">
            <v xml:space="preserve">0          </v>
          </cell>
          <cell r="AC272" t="str">
            <v xml:space="preserve">0          </v>
          </cell>
          <cell r="AD272" t="str">
            <v xml:space="preserve">0          </v>
          </cell>
          <cell r="AE272" t="str">
            <v xml:space="preserve">0          </v>
          </cell>
        </row>
        <row r="273">
          <cell r="B273" t="str">
            <v xml:space="preserve">0          </v>
          </cell>
          <cell r="C273" t="str">
            <v xml:space="preserve">0          </v>
          </cell>
          <cell r="D273" t="str">
            <v xml:space="preserve">0          </v>
          </cell>
          <cell r="E273" t="str">
            <v xml:space="preserve">0          </v>
          </cell>
          <cell r="F273" t="str">
            <v xml:space="preserve">0          </v>
          </cell>
          <cell r="G273" t="str">
            <v xml:space="preserve">0          </v>
          </cell>
          <cell r="H273" t="str">
            <v xml:space="preserve">0          </v>
          </cell>
          <cell r="I273" t="str">
            <v xml:space="preserve">0          </v>
          </cell>
          <cell r="J273" t="str">
            <v xml:space="preserve">0          </v>
          </cell>
          <cell r="K273" t="str">
            <v xml:space="preserve">0          </v>
          </cell>
          <cell r="L273" t="str">
            <v xml:space="preserve">0          </v>
          </cell>
          <cell r="M273" t="str">
            <v xml:space="preserve">0          </v>
          </cell>
          <cell r="N273" t="str">
            <v xml:space="preserve">0          </v>
          </cell>
          <cell r="O273" t="str">
            <v xml:space="preserve">0          </v>
          </cell>
          <cell r="P273" t="str">
            <v xml:space="preserve">0          </v>
          </cell>
          <cell r="Q273" t="str">
            <v xml:space="preserve">0          </v>
          </cell>
          <cell r="R273" t="str">
            <v xml:space="preserve">0          </v>
          </cell>
          <cell r="S273" t="str">
            <v xml:space="preserve">0          </v>
          </cell>
          <cell r="T273" t="str">
            <v xml:space="preserve">0          </v>
          </cell>
          <cell r="U273" t="str">
            <v xml:space="preserve">0          </v>
          </cell>
          <cell r="V273" t="str">
            <v xml:space="preserve">0          </v>
          </cell>
          <cell r="W273" t="str">
            <v xml:space="preserve">0          </v>
          </cell>
          <cell r="X273" t="str">
            <v xml:space="preserve">0          </v>
          </cell>
          <cell r="Y273" t="str">
            <v xml:space="preserve">0          </v>
          </cell>
          <cell r="Z273" t="str">
            <v xml:space="preserve">0          </v>
          </cell>
          <cell r="AA273" t="str">
            <v xml:space="preserve">0          </v>
          </cell>
          <cell r="AB273" t="str">
            <v xml:space="preserve">0          </v>
          </cell>
          <cell r="AC273" t="str">
            <v xml:space="preserve">0          </v>
          </cell>
          <cell r="AD273" t="str">
            <v xml:space="preserve">0          </v>
          </cell>
          <cell r="AE273" t="str">
            <v xml:space="preserve">0          </v>
          </cell>
        </row>
        <row r="274">
          <cell r="B274" t="str">
            <v xml:space="preserve">0          </v>
          </cell>
          <cell r="C274" t="str">
            <v xml:space="preserve">0          </v>
          </cell>
          <cell r="D274" t="str">
            <v xml:space="preserve">0          </v>
          </cell>
          <cell r="E274" t="str">
            <v xml:space="preserve">0          </v>
          </cell>
          <cell r="F274" t="str">
            <v xml:space="preserve">0          </v>
          </cell>
          <cell r="G274" t="str">
            <v xml:space="preserve">0          </v>
          </cell>
          <cell r="H274" t="str">
            <v xml:space="preserve">0          </v>
          </cell>
          <cell r="I274" t="str">
            <v xml:space="preserve">0          </v>
          </cell>
          <cell r="J274" t="str">
            <v xml:space="preserve">0          </v>
          </cell>
          <cell r="K274" t="str">
            <v xml:space="preserve">0          </v>
          </cell>
          <cell r="L274" t="str">
            <v xml:space="preserve">0          </v>
          </cell>
          <cell r="M274" t="str">
            <v xml:space="preserve">0          </v>
          </cell>
          <cell r="N274" t="str">
            <v xml:space="preserve">0          </v>
          </cell>
          <cell r="O274" t="str">
            <v xml:space="preserve">0          </v>
          </cell>
          <cell r="P274" t="str">
            <v xml:space="preserve">0          </v>
          </cell>
          <cell r="Q274" t="str">
            <v xml:space="preserve">0          </v>
          </cell>
          <cell r="R274" t="str">
            <v xml:space="preserve">0          </v>
          </cell>
          <cell r="S274" t="str">
            <v xml:space="preserve">0          </v>
          </cell>
          <cell r="T274" t="str">
            <v xml:space="preserve">0          </v>
          </cell>
          <cell r="U274" t="str">
            <v xml:space="preserve">0          </v>
          </cell>
          <cell r="V274" t="str">
            <v xml:space="preserve">0          </v>
          </cell>
          <cell r="W274" t="str">
            <v xml:space="preserve">0          </v>
          </cell>
          <cell r="X274" t="str">
            <v xml:space="preserve">0          </v>
          </cell>
          <cell r="Y274" t="str">
            <v xml:space="preserve">0          </v>
          </cell>
          <cell r="Z274" t="str">
            <v xml:space="preserve">0          </v>
          </cell>
          <cell r="AA274" t="str">
            <v xml:space="preserve">0          </v>
          </cell>
          <cell r="AB274" t="str">
            <v xml:space="preserve">0          </v>
          </cell>
          <cell r="AC274" t="str">
            <v xml:space="preserve">0          </v>
          </cell>
          <cell r="AD274" t="str">
            <v xml:space="preserve">0          </v>
          </cell>
          <cell r="AE274" t="str">
            <v xml:space="preserve">0          </v>
          </cell>
        </row>
        <row r="275">
          <cell r="B275" t="str">
            <v xml:space="preserve">0          </v>
          </cell>
          <cell r="C275" t="str">
            <v xml:space="preserve">0          </v>
          </cell>
          <cell r="D275" t="str">
            <v xml:space="preserve">0          </v>
          </cell>
          <cell r="E275" t="str">
            <v xml:space="preserve">0          </v>
          </cell>
          <cell r="F275" t="str">
            <v xml:space="preserve">0          </v>
          </cell>
          <cell r="G275" t="str">
            <v xml:space="preserve">0          </v>
          </cell>
          <cell r="H275" t="str">
            <v xml:space="preserve">0          </v>
          </cell>
          <cell r="I275" t="str">
            <v xml:space="preserve">0          </v>
          </cell>
          <cell r="J275" t="str">
            <v xml:space="preserve">0          </v>
          </cell>
          <cell r="K275" t="str">
            <v xml:space="preserve">0          </v>
          </cell>
          <cell r="L275" t="str">
            <v xml:space="preserve">0          </v>
          </cell>
          <cell r="M275" t="str">
            <v xml:space="preserve">0          </v>
          </cell>
          <cell r="N275" t="str">
            <v xml:space="preserve">0          </v>
          </cell>
          <cell r="O275" t="str">
            <v xml:space="preserve">0          </v>
          </cell>
          <cell r="P275" t="str">
            <v xml:space="preserve">0          </v>
          </cell>
          <cell r="Q275" t="str">
            <v xml:space="preserve">0          </v>
          </cell>
          <cell r="R275" t="str">
            <v xml:space="preserve">0          </v>
          </cell>
          <cell r="S275" t="str">
            <v xml:space="preserve">0          </v>
          </cell>
          <cell r="T275" t="str">
            <v xml:space="preserve">0          </v>
          </cell>
          <cell r="U275" t="str">
            <v xml:space="preserve">0          </v>
          </cell>
          <cell r="V275" t="str">
            <v xml:space="preserve">0          </v>
          </cell>
          <cell r="W275" t="str">
            <v xml:space="preserve">0          </v>
          </cell>
          <cell r="X275" t="str">
            <v xml:space="preserve">0          </v>
          </cell>
          <cell r="Y275" t="str">
            <v xml:space="preserve">0          </v>
          </cell>
          <cell r="Z275" t="str">
            <v xml:space="preserve">0          </v>
          </cell>
          <cell r="AA275" t="str">
            <v xml:space="preserve">0          </v>
          </cell>
          <cell r="AB275" t="str">
            <v xml:space="preserve">0          </v>
          </cell>
          <cell r="AC275" t="str">
            <v xml:space="preserve">0          </v>
          </cell>
          <cell r="AD275" t="str">
            <v xml:space="preserve">0          </v>
          </cell>
          <cell r="AE275" t="str">
            <v xml:space="preserve">0          </v>
          </cell>
        </row>
        <row r="276">
          <cell r="B276" t="str">
            <v xml:space="preserve">0          </v>
          </cell>
          <cell r="C276" t="str">
            <v xml:space="preserve">0          </v>
          </cell>
          <cell r="D276" t="str">
            <v xml:space="preserve">0          </v>
          </cell>
          <cell r="E276" t="str">
            <v xml:space="preserve">0          </v>
          </cell>
          <cell r="F276" t="str">
            <v xml:space="preserve">0          </v>
          </cell>
          <cell r="G276" t="str">
            <v xml:space="preserve">0          </v>
          </cell>
          <cell r="H276" t="str">
            <v xml:space="preserve">0          </v>
          </cell>
          <cell r="I276" t="str">
            <v xml:space="preserve">0          </v>
          </cell>
          <cell r="J276" t="str">
            <v xml:space="preserve">0          </v>
          </cell>
          <cell r="K276" t="str">
            <v xml:space="preserve">0          </v>
          </cell>
          <cell r="L276" t="str">
            <v xml:space="preserve">0          </v>
          </cell>
          <cell r="M276" t="str">
            <v xml:space="preserve">0          </v>
          </cell>
          <cell r="N276" t="str">
            <v xml:space="preserve">0          </v>
          </cell>
          <cell r="O276" t="str">
            <v xml:space="preserve">0          </v>
          </cell>
          <cell r="P276" t="str">
            <v xml:space="preserve">0          </v>
          </cell>
          <cell r="Q276" t="str">
            <v xml:space="preserve">0          </v>
          </cell>
          <cell r="R276" t="str">
            <v xml:space="preserve">0          </v>
          </cell>
          <cell r="S276" t="str">
            <v xml:space="preserve">0          </v>
          </cell>
          <cell r="T276" t="str">
            <v xml:space="preserve">0          </v>
          </cell>
          <cell r="U276" t="str">
            <v xml:space="preserve">0          </v>
          </cell>
          <cell r="V276" t="str">
            <v xml:space="preserve">0          </v>
          </cell>
          <cell r="W276" t="str">
            <v xml:space="preserve">0          </v>
          </cell>
          <cell r="X276" t="str">
            <v xml:space="preserve">0          </v>
          </cell>
          <cell r="Y276" t="str">
            <v xml:space="preserve">0          </v>
          </cell>
          <cell r="Z276" t="str">
            <v xml:space="preserve">0          </v>
          </cell>
          <cell r="AA276" t="str">
            <v xml:space="preserve">0          </v>
          </cell>
          <cell r="AB276" t="str">
            <v xml:space="preserve">0          </v>
          </cell>
          <cell r="AC276" t="str">
            <v xml:space="preserve">0          </v>
          </cell>
          <cell r="AD276" t="str">
            <v xml:space="preserve">0          </v>
          </cell>
          <cell r="AE276" t="str">
            <v xml:space="preserve">0          </v>
          </cell>
        </row>
        <row r="277">
          <cell r="B277" t="str">
            <v xml:space="preserve">0          </v>
          </cell>
          <cell r="C277" t="str">
            <v xml:space="preserve">0          </v>
          </cell>
          <cell r="D277" t="str">
            <v xml:space="preserve">0          </v>
          </cell>
          <cell r="E277" t="str">
            <v xml:space="preserve">0          </v>
          </cell>
          <cell r="F277" t="str">
            <v xml:space="preserve">0          </v>
          </cell>
          <cell r="G277" t="str">
            <v xml:space="preserve">0          </v>
          </cell>
          <cell r="H277" t="str">
            <v xml:space="preserve">0          </v>
          </cell>
          <cell r="I277" t="str">
            <v xml:space="preserve">0          </v>
          </cell>
          <cell r="J277" t="str">
            <v xml:space="preserve">0          </v>
          </cell>
          <cell r="K277" t="str">
            <v xml:space="preserve">0          </v>
          </cell>
          <cell r="L277" t="str">
            <v xml:space="preserve">0          </v>
          </cell>
          <cell r="M277" t="str">
            <v xml:space="preserve">0          </v>
          </cell>
          <cell r="N277" t="str">
            <v xml:space="preserve">0          </v>
          </cell>
          <cell r="O277" t="str">
            <v xml:space="preserve">0          </v>
          </cell>
          <cell r="P277" t="str">
            <v xml:space="preserve">0          </v>
          </cell>
          <cell r="Q277" t="str">
            <v xml:space="preserve">0          </v>
          </cell>
          <cell r="R277" t="str">
            <v xml:space="preserve">0          </v>
          </cell>
          <cell r="S277" t="str">
            <v xml:space="preserve">0          </v>
          </cell>
          <cell r="T277" t="str">
            <v xml:space="preserve">0          </v>
          </cell>
          <cell r="U277" t="str">
            <v xml:space="preserve">0          </v>
          </cell>
          <cell r="V277" t="str">
            <v xml:space="preserve">0          </v>
          </cell>
          <cell r="W277" t="str">
            <v xml:space="preserve">0          </v>
          </cell>
          <cell r="X277" t="str">
            <v xml:space="preserve">0          </v>
          </cell>
          <cell r="Y277" t="str">
            <v xml:space="preserve">0          </v>
          </cell>
          <cell r="Z277" t="str">
            <v xml:space="preserve">0          </v>
          </cell>
          <cell r="AA277" t="str">
            <v xml:space="preserve">0          </v>
          </cell>
          <cell r="AB277" t="str">
            <v xml:space="preserve">0          </v>
          </cell>
          <cell r="AC277" t="str">
            <v xml:space="preserve">0          </v>
          </cell>
          <cell r="AD277" t="str">
            <v xml:space="preserve">0          </v>
          </cell>
          <cell r="AE277" t="str">
            <v xml:space="preserve">0          </v>
          </cell>
        </row>
        <row r="278">
          <cell r="B278" t="str">
            <v xml:space="preserve">0          </v>
          </cell>
          <cell r="C278" t="str">
            <v xml:space="preserve">0          </v>
          </cell>
          <cell r="D278" t="str">
            <v xml:space="preserve">0          </v>
          </cell>
          <cell r="E278" t="str">
            <v xml:space="preserve">0          </v>
          </cell>
          <cell r="F278" t="str">
            <v xml:space="preserve">0          </v>
          </cell>
          <cell r="G278" t="str">
            <v xml:space="preserve">0          </v>
          </cell>
          <cell r="H278" t="str">
            <v xml:space="preserve">0          </v>
          </cell>
          <cell r="I278" t="str">
            <v xml:space="preserve">0          </v>
          </cell>
          <cell r="J278" t="str">
            <v xml:space="preserve">0          </v>
          </cell>
          <cell r="K278" t="str">
            <v xml:space="preserve">0          </v>
          </cell>
          <cell r="L278" t="str">
            <v xml:space="preserve">0          </v>
          </cell>
          <cell r="M278" t="str">
            <v xml:space="preserve">0          </v>
          </cell>
          <cell r="N278" t="str">
            <v xml:space="preserve">0          </v>
          </cell>
          <cell r="O278" t="str">
            <v xml:space="preserve">0          </v>
          </cell>
          <cell r="P278" t="str">
            <v xml:space="preserve">0          </v>
          </cell>
          <cell r="Q278" t="str">
            <v xml:space="preserve">0          </v>
          </cell>
          <cell r="R278" t="str">
            <v xml:space="preserve">0          </v>
          </cell>
          <cell r="S278" t="str">
            <v xml:space="preserve">0          </v>
          </cell>
          <cell r="T278" t="str">
            <v xml:space="preserve">0          </v>
          </cell>
          <cell r="U278" t="str">
            <v xml:space="preserve">0          </v>
          </cell>
          <cell r="V278" t="str">
            <v xml:space="preserve">0          </v>
          </cell>
          <cell r="W278" t="str">
            <v xml:space="preserve">0          </v>
          </cell>
          <cell r="X278" t="str">
            <v xml:space="preserve">0          </v>
          </cell>
          <cell r="Y278" t="str">
            <v xml:space="preserve">0          </v>
          </cell>
          <cell r="Z278" t="str">
            <v xml:space="preserve">0          </v>
          </cell>
          <cell r="AA278" t="str">
            <v xml:space="preserve">0          </v>
          </cell>
          <cell r="AB278" t="str">
            <v xml:space="preserve">0          </v>
          </cell>
          <cell r="AC278" t="str">
            <v xml:space="preserve">0          </v>
          </cell>
          <cell r="AD278" t="str">
            <v xml:space="preserve">0          </v>
          </cell>
          <cell r="AE278" t="str">
            <v xml:space="preserve">0          </v>
          </cell>
        </row>
        <row r="279">
          <cell r="B279" t="str">
            <v xml:space="preserve">0          </v>
          </cell>
          <cell r="C279" t="str">
            <v xml:space="preserve">0          </v>
          </cell>
          <cell r="D279" t="str">
            <v xml:space="preserve">0          </v>
          </cell>
          <cell r="E279" t="str">
            <v xml:space="preserve">0          </v>
          </cell>
          <cell r="F279" t="str">
            <v xml:space="preserve">0          </v>
          </cell>
          <cell r="G279" t="str">
            <v xml:space="preserve">0          </v>
          </cell>
          <cell r="H279" t="str">
            <v xml:space="preserve">0          </v>
          </cell>
          <cell r="I279" t="str">
            <v xml:space="preserve">0          </v>
          </cell>
          <cell r="J279" t="str">
            <v xml:space="preserve">0          </v>
          </cell>
          <cell r="K279" t="str">
            <v xml:space="preserve">0          </v>
          </cell>
          <cell r="L279" t="str">
            <v xml:space="preserve">0          </v>
          </cell>
          <cell r="M279" t="str">
            <v xml:space="preserve">0          </v>
          </cell>
          <cell r="N279" t="str">
            <v xml:space="preserve">0          </v>
          </cell>
          <cell r="O279" t="str">
            <v xml:space="preserve">0          </v>
          </cell>
          <cell r="P279" t="str">
            <v xml:space="preserve">0          </v>
          </cell>
          <cell r="Q279" t="str">
            <v xml:space="preserve">0          </v>
          </cell>
          <cell r="R279" t="str">
            <v xml:space="preserve">0          </v>
          </cell>
          <cell r="S279" t="str">
            <v xml:space="preserve">0          </v>
          </cell>
          <cell r="T279" t="str">
            <v xml:space="preserve">0          </v>
          </cell>
          <cell r="U279" t="str">
            <v xml:space="preserve">0          </v>
          </cell>
          <cell r="V279" t="str">
            <v xml:space="preserve">0          </v>
          </cell>
          <cell r="W279" t="str">
            <v xml:space="preserve">0          </v>
          </cell>
          <cell r="X279" t="str">
            <v xml:space="preserve">0          </v>
          </cell>
          <cell r="Y279" t="str">
            <v xml:space="preserve">0          </v>
          </cell>
          <cell r="Z279" t="str">
            <v xml:space="preserve">0          </v>
          </cell>
          <cell r="AA279" t="str">
            <v xml:space="preserve">0          </v>
          </cell>
          <cell r="AB279" t="str">
            <v xml:space="preserve">0          </v>
          </cell>
          <cell r="AC279" t="str">
            <v xml:space="preserve">0          </v>
          </cell>
          <cell r="AD279" t="str">
            <v xml:space="preserve">0          </v>
          </cell>
          <cell r="AE279" t="str">
            <v xml:space="preserve">0          </v>
          </cell>
        </row>
        <row r="280">
          <cell r="B280" t="str">
            <v xml:space="preserve">0          </v>
          </cell>
          <cell r="C280" t="str">
            <v xml:space="preserve">0          </v>
          </cell>
          <cell r="D280" t="str">
            <v xml:space="preserve">0          </v>
          </cell>
          <cell r="E280" t="str">
            <v xml:space="preserve">0          </v>
          </cell>
          <cell r="F280" t="str">
            <v xml:space="preserve">0          </v>
          </cell>
          <cell r="G280" t="str">
            <v xml:space="preserve">0          </v>
          </cell>
          <cell r="H280" t="str">
            <v xml:space="preserve">0          </v>
          </cell>
          <cell r="I280" t="str">
            <v xml:space="preserve">0          </v>
          </cell>
          <cell r="J280" t="str">
            <v xml:space="preserve">0          </v>
          </cell>
          <cell r="K280" t="str">
            <v xml:space="preserve">0          </v>
          </cell>
          <cell r="L280" t="str">
            <v xml:space="preserve">0          </v>
          </cell>
          <cell r="M280" t="str">
            <v xml:space="preserve">0          </v>
          </cell>
          <cell r="N280" t="str">
            <v xml:space="preserve">0          </v>
          </cell>
          <cell r="O280" t="str">
            <v xml:space="preserve">0          </v>
          </cell>
          <cell r="P280" t="str">
            <v xml:space="preserve">0          </v>
          </cell>
          <cell r="Q280" t="str">
            <v xml:space="preserve">0          </v>
          </cell>
          <cell r="R280" t="str">
            <v xml:space="preserve">0          </v>
          </cell>
          <cell r="S280" t="str">
            <v xml:space="preserve">0          </v>
          </cell>
          <cell r="T280" t="str">
            <v xml:space="preserve">0          </v>
          </cell>
          <cell r="U280" t="str">
            <v xml:space="preserve">0          </v>
          </cell>
          <cell r="V280" t="str">
            <v xml:space="preserve">0          </v>
          </cell>
          <cell r="W280" t="str">
            <v xml:space="preserve">0          </v>
          </cell>
          <cell r="X280" t="str">
            <v xml:space="preserve">0          </v>
          </cell>
          <cell r="Y280" t="str">
            <v xml:space="preserve">0          </v>
          </cell>
          <cell r="Z280" t="str">
            <v xml:space="preserve">0          </v>
          </cell>
          <cell r="AA280" t="str">
            <v xml:space="preserve">0          </v>
          </cell>
          <cell r="AB280" t="str">
            <v xml:space="preserve">0          </v>
          </cell>
          <cell r="AC280" t="str">
            <v xml:space="preserve">0          </v>
          </cell>
          <cell r="AD280" t="str">
            <v xml:space="preserve">0          </v>
          </cell>
          <cell r="AE280" t="str">
            <v xml:space="preserve">0          </v>
          </cell>
        </row>
        <row r="281">
          <cell r="B281" t="str">
            <v xml:space="preserve">0          </v>
          </cell>
          <cell r="C281" t="str">
            <v xml:space="preserve">0          </v>
          </cell>
          <cell r="D281" t="str">
            <v xml:space="preserve">0          </v>
          </cell>
          <cell r="E281" t="str">
            <v xml:space="preserve">0          </v>
          </cell>
          <cell r="F281" t="str">
            <v xml:space="preserve">0          </v>
          </cell>
          <cell r="G281" t="str">
            <v xml:space="preserve">0          </v>
          </cell>
          <cell r="H281" t="str">
            <v xml:space="preserve">0          </v>
          </cell>
          <cell r="I281" t="str">
            <v xml:space="preserve">0          </v>
          </cell>
          <cell r="J281" t="str">
            <v xml:space="preserve">0          </v>
          </cell>
          <cell r="K281" t="str">
            <v xml:space="preserve">0          </v>
          </cell>
          <cell r="L281" t="str">
            <v xml:space="preserve">0          </v>
          </cell>
          <cell r="M281" t="str">
            <v xml:space="preserve">0          </v>
          </cell>
          <cell r="N281" t="str">
            <v xml:space="preserve">0          </v>
          </cell>
          <cell r="O281" t="str">
            <v xml:space="preserve">0          </v>
          </cell>
          <cell r="P281" t="str">
            <v xml:space="preserve">0          </v>
          </cell>
          <cell r="Q281" t="str">
            <v xml:space="preserve">0          </v>
          </cell>
          <cell r="R281" t="str">
            <v xml:space="preserve">0          </v>
          </cell>
          <cell r="S281" t="str">
            <v xml:space="preserve">0          </v>
          </cell>
          <cell r="T281" t="str">
            <v xml:space="preserve">0          </v>
          </cell>
          <cell r="U281" t="str">
            <v xml:space="preserve">0          </v>
          </cell>
          <cell r="V281" t="str">
            <v xml:space="preserve">0          </v>
          </cell>
          <cell r="W281" t="str">
            <v xml:space="preserve">0          </v>
          </cell>
          <cell r="X281" t="str">
            <v xml:space="preserve">0          </v>
          </cell>
          <cell r="Y281" t="str">
            <v xml:space="preserve">0          </v>
          </cell>
          <cell r="Z281" t="str">
            <v xml:space="preserve">0          </v>
          </cell>
          <cell r="AA281" t="str">
            <v xml:space="preserve">0          </v>
          </cell>
          <cell r="AB281" t="str">
            <v xml:space="preserve">0          </v>
          </cell>
          <cell r="AC281" t="str">
            <v xml:space="preserve">0          </v>
          </cell>
          <cell r="AD281" t="str">
            <v xml:space="preserve">0          </v>
          </cell>
          <cell r="AE281" t="str">
            <v xml:space="preserve">0          </v>
          </cell>
        </row>
        <row r="282">
          <cell r="B282" t="str">
            <v xml:space="preserve">0          </v>
          </cell>
          <cell r="C282" t="str">
            <v xml:space="preserve">0          </v>
          </cell>
          <cell r="D282" t="str">
            <v xml:space="preserve">0          </v>
          </cell>
          <cell r="E282" t="str">
            <v xml:space="preserve">0          </v>
          </cell>
          <cell r="F282" t="str">
            <v xml:space="preserve">0          </v>
          </cell>
          <cell r="G282" t="str">
            <v xml:space="preserve">0          </v>
          </cell>
          <cell r="H282" t="str">
            <v xml:space="preserve">0          </v>
          </cell>
          <cell r="I282" t="str">
            <v xml:space="preserve">0          </v>
          </cell>
          <cell r="J282" t="str">
            <v xml:space="preserve">0          </v>
          </cell>
          <cell r="K282" t="str">
            <v xml:space="preserve">0          </v>
          </cell>
          <cell r="L282" t="str">
            <v xml:space="preserve">0          </v>
          </cell>
          <cell r="M282" t="str">
            <v xml:space="preserve">0          </v>
          </cell>
          <cell r="N282" t="str">
            <v xml:space="preserve">0          </v>
          </cell>
          <cell r="O282" t="str">
            <v xml:space="preserve">0          </v>
          </cell>
          <cell r="P282" t="str">
            <v xml:space="preserve">0          </v>
          </cell>
          <cell r="Q282" t="str">
            <v xml:space="preserve">0          </v>
          </cell>
          <cell r="R282" t="str">
            <v xml:space="preserve">0          </v>
          </cell>
          <cell r="S282" t="str">
            <v xml:space="preserve">0          </v>
          </cell>
          <cell r="T282" t="str">
            <v xml:space="preserve">0          </v>
          </cell>
          <cell r="U282" t="str">
            <v xml:space="preserve">0          </v>
          </cell>
          <cell r="V282" t="str">
            <v xml:space="preserve">0          </v>
          </cell>
          <cell r="W282" t="str">
            <v xml:space="preserve">0          </v>
          </cell>
          <cell r="X282" t="str">
            <v xml:space="preserve">0          </v>
          </cell>
          <cell r="Y282" t="str">
            <v xml:space="preserve">0          </v>
          </cell>
          <cell r="Z282" t="str">
            <v xml:space="preserve">0          </v>
          </cell>
          <cell r="AA282" t="str">
            <v xml:space="preserve">0          </v>
          </cell>
          <cell r="AB282" t="str">
            <v xml:space="preserve">0          </v>
          </cell>
          <cell r="AC282" t="str">
            <v xml:space="preserve">0          </v>
          </cell>
          <cell r="AD282" t="str">
            <v xml:space="preserve">0          </v>
          </cell>
          <cell r="AE282" t="str">
            <v xml:space="preserve">0          </v>
          </cell>
        </row>
        <row r="283">
          <cell r="B283" t="str">
            <v xml:space="preserve">0          </v>
          </cell>
          <cell r="C283" t="str">
            <v xml:space="preserve">0          </v>
          </cell>
          <cell r="D283" t="str">
            <v xml:space="preserve">0          </v>
          </cell>
          <cell r="E283" t="str">
            <v xml:space="preserve">0          </v>
          </cell>
          <cell r="F283" t="str">
            <v xml:space="preserve">0          </v>
          </cell>
          <cell r="G283" t="str">
            <v xml:space="preserve">0          </v>
          </cell>
          <cell r="H283" t="str">
            <v xml:space="preserve">0          </v>
          </cell>
          <cell r="I283" t="str">
            <v xml:space="preserve">0          </v>
          </cell>
          <cell r="J283" t="str">
            <v xml:space="preserve">0          </v>
          </cell>
          <cell r="K283" t="str">
            <v xml:space="preserve">0          </v>
          </cell>
          <cell r="L283" t="str">
            <v xml:space="preserve">0          </v>
          </cell>
          <cell r="M283" t="str">
            <v xml:space="preserve">0          </v>
          </cell>
          <cell r="N283" t="str">
            <v xml:space="preserve">0          </v>
          </cell>
          <cell r="O283" t="str">
            <v xml:space="preserve">0          </v>
          </cell>
          <cell r="P283" t="str">
            <v xml:space="preserve">0          </v>
          </cell>
          <cell r="Q283" t="str">
            <v xml:space="preserve">0          </v>
          </cell>
          <cell r="R283" t="str">
            <v xml:space="preserve">0          </v>
          </cell>
          <cell r="S283" t="str">
            <v xml:space="preserve">0          </v>
          </cell>
          <cell r="T283" t="str">
            <v xml:space="preserve">0          </v>
          </cell>
          <cell r="U283" t="str">
            <v xml:space="preserve">0          </v>
          </cell>
          <cell r="V283" t="str">
            <v xml:space="preserve">0          </v>
          </cell>
          <cell r="W283" t="str">
            <v xml:space="preserve">0          </v>
          </cell>
          <cell r="X283" t="str">
            <v xml:space="preserve">0          </v>
          </cell>
          <cell r="Y283" t="str">
            <v xml:space="preserve">0          </v>
          </cell>
          <cell r="Z283" t="str">
            <v xml:space="preserve">0          </v>
          </cell>
          <cell r="AA283" t="str">
            <v xml:space="preserve">0          </v>
          </cell>
          <cell r="AB283" t="str">
            <v xml:space="preserve">0          </v>
          </cell>
          <cell r="AC283" t="str">
            <v xml:space="preserve">0          </v>
          </cell>
          <cell r="AD283" t="str">
            <v xml:space="preserve">0          </v>
          </cell>
          <cell r="AE283" t="str">
            <v xml:space="preserve">0          </v>
          </cell>
        </row>
        <row r="284">
          <cell r="B284" t="str">
            <v xml:space="preserve">0          </v>
          </cell>
          <cell r="C284" t="str">
            <v xml:space="preserve">0          </v>
          </cell>
          <cell r="D284" t="str">
            <v xml:space="preserve">0          </v>
          </cell>
          <cell r="E284" t="str">
            <v xml:space="preserve">0          </v>
          </cell>
          <cell r="F284" t="str">
            <v xml:space="preserve">0          </v>
          </cell>
          <cell r="G284" t="str">
            <v xml:space="preserve">0          </v>
          </cell>
          <cell r="H284" t="str">
            <v xml:space="preserve">0          </v>
          </cell>
          <cell r="I284" t="str">
            <v xml:space="preserve">0          </v>
          </cell>
          <cell r="J284" t="str">
            <v xml:space="preserve">0          </v>
          </cell>
          <cell r="K284" t="str">
            <v xml:space="preserve">0          </v>
          </cell>
          <cell r="L284" t="str">
            <v xml:space="preserve">0          </v>
          </cell>
          <cell r="M284" t="str">
            <v xml:space="preserve">0          </v>
          </cell>
          <cell r="N284" t="str">
            <v xml:space="preserve">0          </v>
          </cell>
          <cell r="O284" t="str">
            <v xml:space="preserve">0          </v>
          </cell>
          <cell r="P284" t="str">
            <v xml:space="preserve">0          </v>
          </cell>
          <cell r="Q284" t="str">
            <v xml:space="preserve">0          </v>
          </cell>
          <cell r="R284" t="str">
            <v xml:space="preserve">0          </v>
          </cell>
          <cell r="S284" t="str">
            <v xml:space="preserve">0          </v>
          </cell>
          <cell r="T284" t="str">
            <v xml:space="preserve">0          </v>
          </cell>
          <cell r="U284" t="str">
            <v xml:space="preserve">0          </v>
          </cell>
          <cell r="V284" t="str">
            <v xml:space="preserve">0          </v>
          </cell>
          <cell r="W284" t="str">
            <v xml:space="preserve">0          </v>
          </cell>
          <cell r="X284" t="str">
            <v xml:space="preserve">0          </v>
          </cell>
          <cell r="Y284" t="str">
            <v xml:space="preserve">0          </v>
          </cell>
          <cell r="Z284" t="str">
            <v xml:space="preserve">0          </v>
          </cell>
          <cell r="AA284" t="str">
            <v xml:space="preserve">0          </v>
          </cell>
          <cell r="AB284" t="str">
            <v xml:space="preserve">0          </v>
          </cell>
          <cell r="AC284" t="str">
            <v xml:space="preserve">0          </v>
          </cell>
          <cell r="AD284" t="str">
            <v xml:space="preserve">0          </v>
          </cell>
          <cell r="AE284" t="str">
            <v xml:space="preserve">0          </v>
          </cell>
        </row>
        <row r="285">
          <cell r="B285" t="str">
            <v xml:space="preserve">0          </v>
          </cell>
          <cell r="C285" t="str">
            <v xml:space="preserve">0          </v>
          </cell>
          <cell r="D285" t="str">
            <v xml:space="preserve">0          </v>
          </cell>
          <cell r="E285" t="str">
            <v xml:space="preserve">0          </v>
          </cell>
          <cell r="F285" t="str">
            <v xml:space="preserve">0          </v>
          </cell>
          <cell r="G285" t="str">
            <v xml:space="preserve">0          </v>
          </cell>
          <cell r="H285" t="str">
            <v xml:space="preserve">0          </v>
          </cell>
          <cell r="I285" t="str">
            <v xml:space="preserve">0          </v>
          </cell>
          <cell r="J285" t="str">
            <v xml:space="preserve">0          </v>
          </cell>
          <cell r="K285" t="str">
            <v xml:space="preserve">0          </v>
          </cell>
          <cell r="L285" t="str">
            <v xml:space="preserve">0          </v>
          </cell>
          <cell r="M285" t="str">
            <v xml:space="preserve">0          </v>
          </cell>
          <cell r="N285" t="str">
            <v xml:space="preserve">0          </v>
          </cell>
          <cell r="O285" t="str">
            <v xml:space="preserve">0          </v>
          </cell>
          <cell r="P285" t="str">
            <v xml:space="preserve">0          </v>
          </cell>
          <cell r="Q285" t="str">
            <v xml:space="preserve">0          </v>
          </cell>
          <cell r="R285" t="str">
            <v xml:space="preserve">0          </v>
          </cell>
          <cell r="S285" t="str">
            <v xml:space="preserve">0          </v>
          </cell>
          <cell r="T285" t="str">
            <v xml:space="preserve">0          </v>
          </cell>
          <cell r="U285" t="str">
            <v xml:space="preserve">0          </v>
          </cell>
          <cell r="V285" t="str">
            <v xml:space="preserve">0          </v>
          </cell>
          <cell r="W285" t="str">
            <v xml:space="preserve">0          </v>
          </cell>
          <cell r="X285" t="str">
            <v xml:space="preserve">0          </v>
          </cell>
          <cell r="Y285" t="str">
            <v xml:space="preserve">0          </v>
          </cell>
          <cell r="Z285" t="str">
            <v xml:space="preserve">0          </v>
          </cell>
          <cell r="AA285" t="str">
            <v xml:space="preserve">0          </v>
          </cell>
          <cell r="AB285" t="str">
            <v xml:space="preserve">0          </v>
          </cell>
          <cell r="AC285" t="str">
            <v xml:space="preserve">0          </v>
          </cell>
          <cell r="AD285" t="str">
            <v xml:space="preserve">0          </v>
          </cell>
          <cell r="AE285" t="str">
            <v xml:space="preserve">0          </v>
          </cell>
        </row>
        <row r="286">
          <cell r="B286" t="str">
            <v xml:space="preserve">0          </v>
          </cell>
          <cell r="C286" t="str">
            <v xml:space="preserve">0          </v>
          </cell>
          <cell r="D286" t="str">
            <v xml:space="preserve">0          </v>
          </cell>
          <cell r="E286" t="str">
            <v xml:space="preserve">0          </v>
          </cell>
          <cell r="F286" t="str">
            <v xml:space="preserve">0          </v>
          </cell>
          <cell r="G286" t="str">
            <v xml:space="preserve">0          </v>
          </cell>
          <cell r="H286" t="str">
            <v xml:space="preserve">0          </v>
          </cell>
          <cell r="I286" t="str">
            <v xml:space="preserve">0          </v>
          </cell>
          <cell r="J286" t="str">
            <v xml:space="preserve">0          </v>
          </cell>
          <cell r="K286" t="str">
            <v xml:space="preserve">0          </v>
          </cell>
          <cell r="L286" t="str">
            <v xml:space="preserve">0          </v>
          </cell>
          <cell r="M286" t="str">
            <v xml:space="preserve">0          </v>
          </cell>
          <cell r="N286" t="str">
            <v xml:space="preserve">0          </v>
          </cell>
          <cell r="O286" t="str">
            <v xml:space="preserve">0          </v>
          </cell>
          <cell r="P286" t="str">
            <v xml:space="preserve">0          </v>
          </cell>
          <cell r="Q286" t="str">
            <v xml:space="preserve">0          </v>
          </cell>
          <cell r="R286" t="str">
            <v xml:space="preserve">0          </v>
          </cell>
          <cell r="S286" t="str">
            <v xml:space="preserve">0          </v>
          </cell>
          <cell r="T286" t="str">
            <v xml:space="preserve">0          </v>
          </cell>
          <cell r="U286" t="str">
            <v xml:space="preserve">0          </v>
          </cell>
          <cell r="V286" t="str">
            <v xml:space="preserve">0          </v>
          </cell>
          <cell r="W286" t="str">
            <v xml:space="preserve">0          </v>
          </cell>
          <cell r="X286" t="str">
            <v xml:space="preserve">0          </v>
          </cell>
          <cell r="Y286" t="str">
            <v xml:space="preserve">0          </v>
          </cell>
          <cell r="Z286" t="str">
            <v xml:space="preserve">0          </v>
          </cell>
          <cell r="AA286" t="str">
            <v xml:space="preserve">0          </v>
          </cell>
          <cell r="AB286" t="str">
            <v xml:space="preserve">0          </v>
          </cell>
          <cell r="AC286" t="str">
            <v xml:space="preserve">0          </v>
          </cell>
          <cell r="AD286" t="str">
            <v xml:space="preserve">0          </v>
          </cell>
          <cell r="AE286" t="str">
            <v xml:space="preserve">0          </v>
          </cell>
        </row>
        <row r="287">
          <cell r="B287" t="str">
            <v xml:space="preserve">0          </v>
          </cell>
          <cell r="C287" t="str">
            <v xml:space="preserve">0          </v>
          </cell>
          <cell r="D287" t="str">
            <v xml:space="preserve">0          </v>
          </cell>
          <cell r="E287" t="str">
            <v xml:space="preserve">0          </v>
          </cell>
          <cell r="F287" t="str">
            <v xml:space="preserve">0          </v>
          </cell>
          <cell r="G287" t="str">
            <v xml:space="preserve">0          </v>
          </cell>
          <cell r="H287" t="str">
            <v xml:space="preserve">0          </v>
          </cell>
          <cell r="I287" t="str">
            <v xml:space="preserve">0          </v>
          </cell>
          <cell r="J287" t="str">
            <v xml:space="preserve">0          </v>
          </cell>
          <cell r="K287" t="str">
            <v xml:space="preserve">0          </v>
          </cell>
          <cell r="L287" t="str">
            <v xml:space="preserve">0          </v>
          </cell>
          <cell r="M287" t="str">
            <v xml:space="preserve">0          </v>
          </cell>
          <cell r="N287" t="str">
            <v xml:space="preserve">0          </v>
          </cell>
          <cell r="O287" t="str">
            <v xml:space="preserve">0          </v>
          </cell>
          <cell r="P287" t="str">
            <v xml:space="preserve">0          </v>
          </cell>
          <cell r="Q287" t="str">
            <v xml:space="preserve">0          </v>
          </cell>
          <cell r="R287" t="str">
            <v xml:space="preserve">0          </v>
          </cell>
          <cell r="S287" t="str">
            <v xml:space="preserve">0          </v>
          </cell>
          <cell r="T287" t="str">
            <v xml:space="preserve">0          </v>
          </cell>
          <cell r="U287" t="str">
            <v xml:space="preserve">0          </v>
          </cell>
          <cell r="V287" t="str">
            <v xml:space="preserve">0          </v>
          </cell>
          <cell r="W287" t="str">
            <v xml:space="preserve">0          </v>
          </cell>
          <cell r="X287" t="str">
            <v xml:space="preserve">0          </v>
          </cell>
          <cell r="Y287" t="str">
            <v xml:space="preserve">0          </v>
          </cell>
          <cell r="Z287" t="str">
            <v xml:space="preserve">0          </v>
          </cell>
          <cell r="AA287" t="str">
            <v xml:space="preserve">0          </v>
          </cell>
          <cell r="AB287" t="str">
            <v xml:space="preserve">0          </v>
          </cell>
          <cell r="AC287" t="str">
            <v xml:space="preserve">0          </v>
          </cell>
          <cell r="AD287" t="str">
            <v xml:space="preserve">0          </v>
          </cell>
          <cell r="AE287" t="str">
            <v xml:space="preserve">0          </v>
          </cell>
        </row>
        <row r="288">
          <cell r="B288" t="str">
            <v xml:space="preserve">0          </v>
          </cell>
          <cell r="C288" t="str">
            <v xml:space="preserve">0          </v>
          </cell>
          <cell r="D288" t="str">
            <v xml:space="preserve">0          </v>
          </cell>
          <cell r="E288" t="str">
            <v xml:space="preserve">0          </v>
          </cell>
          <cell r="F288" t="str">
            <v xml:space="preserve">0          </v>
          </cell>
          <cell r="G288" t="str">
            <v xml:space="preserve">0          </v>
          </cell>
          <cell r="H288" t="str">
            <v xml:space="preserve">0          </v>
          </cell>
          <cell r="I288" t="str">
            <v xml:space="preserve">0          </v>
          </cell>
          <cell r="J288" t="str">
            <v xml:space="preserve">0          </v>
          </cell>
          <cell r="K288" t="str">
            <v xml:space="preserve">0          </v>
          </cell>
          <cell r="L288" t="str">
            <v xml:space="preserve">0          </v>
          </cell>
          <cell r="M288" t="str">
            <v xml:space="preserve">0          </v>
          </cell>
          <cell r="N288" t="str">
            <v xml:space="preserve">0          </v>
          </cell>
          <cell r="O288" t="str">
            <v xml:space="preserve">0          </v>
          </cell>
          <cell r="P288" t="str">
            <v xml:space="preserve">0          </v>
          </cell>
          <cell r="Q288" t="str">
            <v xml:space="preserve">0          </v>
          </cell>
          <cell r="R288" t="str">
            <v xml:space="preserve">0          </v>
          </cell>
          <cell r="S288" t="str">
            <v xml:space="preserve">0          </v>
          </cell>
          <cell r="T288" t="str">
            <v xml:space="preserve">0          </v>
          </cell>
          <cell r="U288" t="str">
            <v xml:space="preserve">0          </v>
          </cell>
          <cell r="V288" t="str">
            <v xml:space="preserve">0          </v>
          </cell>
          <cell r="W288" t="str">
            <v xml:space="preserve">0          </v>
          </cell>
          <cell r="X288" t="str">
            <v xml:space="preserve">0          </v>
          </cell>
          <cell r="Y288" t="str">
            <v xml:space="preserve">0          </v>
          </cell>
          <cell r="Z288" t="str">
            <v xml:space="preserve">0          </v>
          </cell>
          <cell r="AA288" t="str">
            <v xml:space="preserve">0          </v>
          </cell>
          <cell r="AB288" t="str">
            <v xml:space="preserve">0          </v>
          </cell>
          <cell r="AC288" t="str">
            <v xml:space="preserve">0          </v>
          </cell>
          <cell r="AD288" t="str">
            <v xml:space="preserve">0          </v>
          </cell>
          <cell r="AE288" t="str">
            <v xml:space="preserve">0          </v>
          </cell>
        </row>
        <row r="289">
          <cell r="B289" t="str">
            <v xml:space="preserve">0          </v>
          </cell>
          <cell r="C289" t="str">
            <v xml:space="preserve">0          </v>
          </cell>
          <cell r="D289" t="str">
            <v xml:space="preserve">0          </v>
          </cell>
          <cell r="E289" t="str">
            <v xml:space="preserve">0          </v>
          </cell>
          <cell r="F289" t="str">
            <v xml:space="preserve">0          </v>
          </cell>
          <cell r="G289" t="str">
            <v xml:space="preserve">0          </v>
          </cell>
          <cell r="H289" t="str">
            <v xml:space="preserve">0          </v>
          </cell>
          <cell r="I289" t="str">
            <v xml:space="preserve">0          </v>
          </cell>
          <cell r="J289" t="str">
            <v xml:space="preserve">0          </v>
          </cell>
          <cell r="K289" t="str">
            <v xml:space="preserve">0          </v>
          </cell>
          <cell r="L289" t="str">
            <v xml:space="preserve">0          </v>
          </cell>
          <cell r="M289" t="str">
            <v xml:space="preserve">0          </v>
          </cell>
          <cell r="N289" t="str">
            <v xml:space="preserve">0          </v>
          </cell>
          <cell r="O289" t="str">
            <v xml:space="preserve">0          </v>
          </cell>
          <cell r="P289" t="str">
            <v xml:space="preserve">0          </v>
          </cell>
          <cell r="Q289" t="str">
            <v xml:space="preserve">0          </v>
          </cell>
          <cell r="R289" t="str">
            <v xml:space="preserve">0          </v>
          </cell>
          <cell r="S289" t="str">
            <v xml:space="preserve">0          </v>
          </cell>
          <cell r="T289" t="str">
            <v xml:space="preserve">0          </v>
          </cell>
          <cell r="U289" t="str">
            <v xml:space="preserve">0          </v>
          </cell>
          <cell r="V289" t="str">
            <v xml:space="preserve">0          </v>
          </cell>
          <cell r="W289" t="str">
            <v xml:space="preserve">0          </v>
          </cell>
          <cell r="X289" t="str">
            <v xml:space="preserve">0          </v>
          </cell>
          <cell r="Y289" t="str">
            <v xml:space="preserve">0          </v>
          </cell>
          <cell r="Z289" t="str">
            <v xml:space="preserve">0          </v>
          </cell>
          <cell r="AA289" t="str">
            <v xml:space="preserve">0          </v>
          </cell>
          <cell r="AB289" t="str">
            <v xml:space="preserve">0          </v>
          </cell>
          <cell r="AC289" t="str">
            <v xml:space="preserve">0          </v>
          </cell>
          <cell r="AD289" t="str">
            <v xml:space="preserve">0          </v>
          </cell>
          <cell r="AE289" t="str">
            <v xml:space="preserve">0          </v>
          </cell>
        </row>
        <row r="290">
          <cell r="B290" t="str">
            <v xml:space="preserve">0          </v>
          </cell>
          <cell r="C290" t="str">
            <v xml:space="preserve">0          </v>
          </cell>
          <cell r="D290" t="str">
            <v xml:space="preserve">0          </v>
          </cell>
          <cell r="E290" t="str">
            <v xml:space="preserve">0          </v>
          </cell>
          <cell r="F290" t="str">
            <v xml:space="preserve">0          </v>
          </cell>
          <cell r="G290" t="str">
            <v xml:space="preserve">0          </v>
          </cell>
          <cell r="H290" t="str">
            <v xml:space="preserve">0          </v>
          </cell>
          <cell r="I290" t="str">
            <v xml:space="preserve">0          </v>
          </cell>
          <cell r="J290" t="str">
            <v xml:space="preserve">0          </v>
          </cell>
          <cell r="K290" t="str">
            <v xml:space="preserve">0          </v>
          </cell>
          <cell r="L290" t="str">
            <v xml:space="preserve">0          </v>
          </cell>
          <cell r="M290" t="str">
            <v xml:space="preserve">0          </v>
          </cell>
          <cell r="N290" t="str">
            <v xml:space="preserve">0          </v>
          </cell>
          <cell r="O290" t="str">
            <v xml:space="preserve">0          </v>
          </cell>
          <cell r="P290" t="str">
            <v xml:space="preserve">0          </v>
          </cell>
          <cell r="Q290" t="str">
            <v xml:space="preserve">0          </v>
          </cell>
          <cell r="R290" t="str">
            <v xml:space="preserve">0          </v>
          </cell>
          <cell r="S290" t="str">
            <v xml:space="preserve">0          </v>
          </cell>
          <cell r="T290" t="str">
            <v xml:space="preserve">0          </v>
          </cell>
          <cell r="U290" t="str">
            <v xml:space="preserve">0          </v>
          </cell>
          <cell r="V290" t="str">
            <v xml:space="preserve">0          </v>
          </cell>
          <cell r="W290" t="str">
            <v xml:space="preserve">0          </v>
          </cell>
          <cell r="X290" t="str">
            <v xml:space="preserve">0          </v>
          </cell>
          <cell r="Y290" t="str">
            <v xml:space="preserve">0          </v>
          </cell>
          <cell r="Z290" t="str">
            <v xml:space="preserve">0          </v>
          </cell>
          <cell r="AA290" t="str">
            <v xml:space="preserve">0          </v>
          </cell>
          <cell r="AB290" t="str">
            <v xml:space="preserve">0          </v>
          </cell>
          <cell r="AC290" t="str">
            <v xml:space="preserve">0          </v>
          </cell>
          <cell r="AD290" t="str">
            <v xml:space="preserve">0          </v>
          </cell>
          <cell r="AE290" t="str">
            <v xml:space="preserve">0          </v>
          </cell>
        </row>
        <row r="291">
          <cell r="B291" t="str">
            <v xml:space="preserve">0          </v>
          </cell>
          <cell r="C291" t="str">
            <v xml:space="preserve">0          </v>
          </cell>
          <cell r="D291" t="str">
            <v xml:space="preserve">0          </v>
          </cell>
          <cell r="E291" t="str">
            <v xml:space="preserve">0          </v>
          </cell>
          <cell r="F291" t="str">
            <v xml:space="preserve">0          </v>
          </cell>
          <cell r="G291" t="str">
            <v xml:space="preserve">0          </v>
          </cell>
          <cell r="H291" t="str">
            <v xml:space="preserve">0          </v>
          </cell>
          <cell r="I291" t="str">
            <v xml:space="preserve">0          </v>
          </cell>
          <cell r="J291" t="str">
            <v xml:space="preserve">0          </v>
          </cell>
          <cell r="K291" t="str">
            <v xml:space="preserve">0          </v>
          </cell>
          <cell r="L291" t="str">
            <v xml:space="preserve">0          </v>
          </cell>
          <cell r="M291" t="str">
            <v xml:space="preserve">0          </v>
          </cell>
          <cell r="N291" t="str">
            <v xml:space="preserve">0          </v>
          </cell>
          <cell r="O291" t="str">
            <v xml:space="preserve">0          </v>
          </cell>
          <cell r="P291" t="str">
            <v xml:space="preserve">0          </v>
          </cell>
          <cell r="Q291" t="str">
            <v xml:space="preserve">0          </v>
          </cell>
          <cell r="R291" t="str">
            <v xml:space="preserve">0          </v>
          </cell>
          <cell r="S291" t="str">
            <v xml:space="preserve">0          </v>
          </cell>
          <cell r="T291" t="str">
            <v xml:space="preserve">0          </v>
          </cell>
          <cell r="U291" t="str">
            <v xml:space="preserve">0          </v>
          </cell>
          <cell r="V291" t="str">
            <v xml:space="preserve">0          </v>
          </cell>
          <cell r="W291" t="str">
            <v xml:space="preserve">0          </v>
          </cell>
          <cell r="X291" t="str">
            <v xml:space="preserve">0          </v>
          </cell>
          <cell r="Y291" t="str">
            <v xml:space="preserve">0          </v>
          </cell>
          <cell r="Z291" t="str">
            <v xml:space="preserve">0          </v>
          </cell>
          <cell r="AA291" t="str">
            <v xml:space="preserve">0          </v>
          </cell>
          <cell r="AB291" t="str">
            <v xml:space="preserve">0          </v>
          </cell>
          <cell r="AC291" t="str">
            <v xml:space="preserve">0          </v>
          </cell>
          <cell r="AD291" t="str">
            <v xml:space="preserve">0          </v>
          </cell>
          <cell r="AE291" t="str">
            <v xml:space="preserve">0          </v>
          </cell>
        </row>
        <row r="292">
          <cell r="B292" t="str">
            <v xml:space="preserve">0          </v>
          </cell>
          <cell r="C292" t="str">
            <v xml:space="preserve">0          </v>
          </cell>
          <cell r="D292" t="str">
            <v xml:space="preserve">0          </v>
          </cell>
          <cell r="E292" t="str">
            <v xml:space="preserve">0          </v>
          </cell>
          <cell r="F292" t="str">
            <v xml:space="preserve">0          </v>
          </cell>
          <cell r="G292" t="str">
            <v xml:space="preserve">0          </v>
          </cell>
          <cell r="H292" t="str">
            <v xml:space="preserve">0          </v>
          </cell>
          <cell r="I292" t="str">
            <v xml:space="preserve">0          </v>
          </cell>
          <cell r="J292" t="str">
            <v xml:space="preserve">0          </v>
          </cell>
          <cell r="K292" t="str">
            <v xml:space="preserve">0          </v>
          </cell>
          <cell r="L292" t="str">
            <v xml:space="preserve">0          </v>
          </cell>
          <cell r="M292" t="str">
            <v xml:space="preserve">0          </v>
          </cell>
          <cell r="N292" t="str">
            <v xml:space="preserve">0          </v>
          </cell>
          <cell r="O292" t="str">
            <v xml:space="preserve">0          </v>
          </cell>
          <cell r="P292" t="str">
            <v xml:space="preserve">0          </v>
          </cell>
          <cell r="Q292" t="str">
            <v xml:space="preserve">0          </v>
          </cell>
          <cell r="R292" t="str">
            <v xml:space="preserve">0          </v>
          </cell>
          <cell r="S292" t="str">
            <v xml:space="preserve">0          </v>
          </cell>
          <cell r="T292" t="str">
            <v xml:space="preserve">0          </v>
          </cell>
          <cell r="U292" t="str">
            <v xml:space="preserve">0          </v>
          </cell>
          <cell r="V292" t="str">
            <v xml:space="preserve">0          </v>
          </cell>
          <cell r="W292" t="str">
            <v xml:space="preserve">0          </v>
          </cell>
          <cell r="X292" t="str">
            <v xml:space="preserve">0          </v>
          </cell>
          <cell r="Y292" t="str">
            <v xml:space="preserve">0          </v>
          </cell>
          <cell r="Z292" t="str">
            <v xml:space="preserve">0          </v>
          </cell>
          <cell r="AA292" t="str">
            <v xml:space="preserve">0          </v>
          </cell>
          <cell r="AB292" t="str">
            <v xml:space="preserve">0          </v>
          </cell>
          <cell r="AC292" t="str">
            <v xml:space="preserve">0          </v>
          </cell>
          <cell r="AD292" t="str">
            <v xml:space="preserve">0          </v>
          </cell>
          <cell r="AE292" t="str">
            <v xml:space="preserve">0          </v>
          </cell>
        </row>
        <row r="293">
          <cell r="B293" t="str">
            <v xml:space="preserve">0          </v>
          </cell>
          <cell r="C293" t="str">
            <v xml:space="preserve">0          </v>
          </cell>
          <cell r="D293" t="str">
            <v xml:space="preserve">0          </v>
          </cell>
          <cell r="E293" t="str">
            <v xml:space="preserve">0          </v>
          </cell>
          <cell r="F293" t="str">
            <v xml:space="preserve">0          </v>
          </cell>
          <cell r="G293" t="str">
            <v xml:space="preserve">0          </v>
          </cell>
          <cell r="H293" t="str">
            <v xml:space="preserve">0          </v>
          </cell>
          <cell r="I293" t="str">
            <v xml:space="preserve">0          </v>
          </cell>
          <cell r="J293" t="str">
            <v xml:space="preserve">0          </v>
          </cell>
          <cell r="K293" t="str">
            <v xml:space="preserve">0          </v>
          </cell>
          <cell r="L293" t="str">
            <v xml:space="preserve">0          </v>
          </cell>
          <cell r="M293" t="str">
            <v xml:space="preserve">0          </v>
          </cell>
          <cell r="N293" t="str">
            <v xml:space="preserve">0          </v>
          </cell>
          <cell r="O293" t="str">
            <v xml:space="preserve">0          </v>
          </cell>
          <cell r="P293" t="str">
            <v xml:space="preserve">0          </v>
          </cell>
          <cell r="Q293" t="str">
            <v xml:space="preserve">0          </v>
          </cell>
          <cell r="R293" t="str">
            <v xml:space="preserve">0          </v>
          </cell>
          <cell r="S293" t="str">
            <v xml:space="preserve">0          </v>
          </cell>
          <cell r="T293" t="str">
            <v xml:space="preserve">0          </v>
          </cell>
          <cell r="U293" t="str">
            <v xml:space="preserve">0          </v>
          </cell>
          <cell r="V293" t="str">
            <v xml:space="preserve">0          </v>
          </cell>
          <cell r="W293" t="str">
            <v xml:space="preserve">0          </v>
          </cell>
          <cell r="X293" t="str">
            <v xml:space="preserve">0          </v>
          </cell>
          <cell r="Y293" t="str">
            <v xml:space="preserve">0          </v>
          </cell>
          <cell r="Z293" t="str">
            <v xml:space="preserve">0          </v>
          </cell>
          <cell r="AA293" t="str">
            <v xml:space="preserve">0          </v>
          </cell>
          <cell r="AB293" t="str">
            <v xml:space="preserve">0          </v>
          </cell>
          <cell r="AC293" t="str">
            <v xml:space="preserve">0          </v>
          </cell>
          <cell r="AD293" t="str">
            <v xml:space="preserve">0          </v>
          </cell>
          <cell r="AE293" t="str">
            <v xml:space="preserve">0          </v>
          </cell>
        </row>
        <row r="294">
          <cell r="B294" t="str">
            <v xml:space="preserve">0          </v>
          </cell>
          <cell r="C294" t="str">
            <v xml:space="preserve">0          </v>
          </cell>
          <cell r="D294" t="str">
            <v xml:space="preserve">0          </v>
          </cell>
          <cell r="E294" t="str">
            <v xml:space="preserve">0          </v>
          </cell>
          <cell r="F294" t="str">
            <v xml:space="preserve">0          </v>
          </cell>
          <cell r="G294" t="str">
            <v xml:space="preserve">0          </v>
          </cell>
          <cell r="H294" t="str">
            <v xml:space="preserve">0          </v>
          </cell>
          <cell r="I294" t="str">
            <v xml:space="preserve">0          </v>
          </cell>
          <cell r="J294" t="str">
            <v xml:space="preserve">0          </v>
          </cell>
          <cell r="K294" t="str">
            <v xml:space="preserve">0          </v>
          </cell>
          <cell r="L294" t="str">
            <v xml:space="preserve">0          </v>
          </cell>
          <cell r="M294" t="str">
            <v xml:space="preserve">0          </v>
          </cell>
          <cell r="N294" t="str">
            <v xml:space="preserve">0          </v>
          </cell>
          <cell r="O294" t="str">
            <v xml:space="preserve">0          </v>
          </cell>
          <cell r="P294" t="str">
            <v xml:space="preserve">0          </v>
          </cell>
          <cell r="Q294" t="str">
            <v xml:space="preserve">0          </v>
          </cell>
          <cell r="R294" t="str">
            <v xml:space="preserve">0          </v>
          </cell>
          <cell r="S294" t="str">
            <v xml:space="preserve">0          </v>
          </cell>
          <cell r="T294" t="str">
            <v xml:space="preserve">0          </v>
          </cell>
          <cell r="U294" t="str">
            <v xml:space="preserve">0          </v>
          </cell>
          <cell r="V294" t="str">
            <v xml:space="preserve">0          </v>
          </cell>
          <cell r="W294" t="str">
            <v xml:space="preserve">0          </v>
          </cell>
          <cell r="X294" t="str">
            <v xml:space="preserve">0          </v>
          </cell>
          <cell r="Y294" t="str">
            <v xml:space="preserve">0          </v>
          </cell>
          <cell r="Z294" t="str">
            <v xml:space="preserve">0          </v>
          </cell>
          <cell r="AA294" t="str">
            <v xml:space="preserve">0          </v>
          </cell>
          <cell r="AB294" t="str">
            <v xml:space="preserve">0          </v>
          </cell>
          <cell r="AC294" t="str">
            <v xml:space="preserve">0          </v>
          </cell>
          <cell r="AD294" t="str">
            <v xml:space="preserve">0          </v>
          </cell>
          <cell r="AE294" t="str">
            <v xml:space="preserve">0          </v>
          </cell>
        </row>
        <row r="295">
          <cell r="B295" t="str">
            <v xml:space="preserve">0          </v>
          </cell>
          <cell r="C295" t="str">
            <v xml:space="preserve">0          </v>
          </cell>
          <cell r="D295" t="str">
            <v xml:space="preserve">0          </v>
          </cell>
          <cell r="E295" t="str">
            <v xml:space="preserve">0          </v>
          </cell>
          <cell r="F295" t="str">
            <v xml:space="preserve">0          </v>
          </cell>
          <cell r="G295" t="str">
            <v xml:space="preserve">0          </v>
          </cell>
          <cell r="H295" t="str">
            <v xml:space="preserve">0          </v>
          </cell>
          <cell r="I295" t="str">
            <v xml:space="preserve">0          </v>
          </cell>
          <cell r="J295" t="str">
            <v xml:space="preserve">0          </v>
          </cell>
          <cell r="K295" t="str">
            <v xml:space="preserve">0          </v>
          </cell>
          <cell r="L295" t="str">
            <v xml:space="preserve">0          </v>
          </cell>
          <cell r="M295" t="str">
            <v xml:space="preserve">0          </v>
          </cell>
          <cell r="N295" t="str">
            <v xml:space="preserve">0          </v>
          </cell>
          <cell r="O295" t="str">
            <v xml:space="preserve">0          </v>
          </cell>
          <cell r="P295" t="str">
            <v xml:space="preserve">0          </v>
          </cell>
          <cell r="Q295" t="str">
            <v xml:space="preserve">0          </v>
          </cell>
          <cell r="R295" t="str">
            <v xml:space="preserve">0          </v>
          </cell>
          <cell r="S295" t="str">
            <v xml:space="preserve">0          </v>
          </cell>
          <cell r="T295" t="str">
            <v xml:space="preserve">0          </v>
          </cell>
          <cell r="U295" t="str">
            <v xml:space="preserve">0          </v>
          </cell>
          <cell r="V295" t="str">
            <v xml:space="preserve">0          </v>
          </cell>
          <cell r="W295" t="str">
            <v xml:space="preserve">0          </v>
          </cell>
          <cell r="X295" t="str">
            <v xml:space="preserve">0          </v>
          </cell>
          <cell r="Y295" t="str">
            <v xml:space="preserve">0          </v>
          </cell>
          <cell r="Z295" t="str">
            <v xml:space="preserve">0          </v>
          </cell>
          <cell r="AA295" t="str">
            <v xml:space="preserve">0          </v>
          </cell>
          <cell r="AB295" t="str">
            <v xml:space="preserve">0          </v>
          </cell>
          <cell r="AC295" t="str">
            <v xml:space="preserve">0          </v>
          </cell>
          <cell r="AD295" t="str">
            <v xml:space="preserve">0          </v>
          </cell>
          <cell r="AE295" t="str">
            <v xml:space="preserve">0          </v>
          </cell>
        </row>
        <row r="296">
          <cell r="B296" t="str">
            <v xml:space="preserve">0          </v>
          </cell>
          <cell r="C296" t="str">
            <v xml:space="preserve">0          </v>
          </cell>
          <cell r="D296" t="str">
            <v xml:space="preserve">0          </v>
          </cell>
          <cell r="E296" t="str">
            <v xml:space="preserve">0          </v>
          </cell>
          <cell r="F296" t="str">
            <v xml:space="preserve">0          </v>
          </cell>
          <cell r="G296" t="str">
            <v xml:space="preserve">0          </v>
          </cell>
          <cell r="H296" t="str">
            <v xml:space="preserve">0          </v>
          </cell>
          <cell r="I296" t="str">
            <v xml:space="preserve">0          </v>
          </cell>
          <cell r="J296" t="str">
            <v xml:space="preserve">0          </v>
          </cell>
          <cell r="K296" t="str">
            <v xml:space="preserve">0          </v>
          </cell>
          <cell r="L296" t="str">
            <v xml:space="preserve">0          </v>
          </cell>
          <cell r="M296" t="str">
            <v xml:space="preserve">0          </v>
          </cell>
          <cell r="N296" t="str">
            <v xml:space="preserve">0          </v>
          </cell>
          <cell r="O296" t="str">
            <v xml:space="preserve">0          </v>
          </cell>
          <cell r="P296" t="str">
            <v xml:space="preserve">0          </v>
          </cell>
          <cell r="Q296" t="str">
            <v xml:space="preserve">0          </v>
          </cell>
          <cell r="R296" t="str">
            <v xml:space="preserve">0          </v>
          </cell>
          <cell r="S296" t="str">
            <v xml:space="preserve">0          </v>
          </cell>
          <cell r="T296" t="str">
            <v xml:space="preserve">0          </v>
          </cell>
          <cell r="U296" t="str">
            <v xml:space="preserve">0          </v>
          </cell>
          <cell r="V296" t="str">
            <v xml:space="preserve">0          </v>
          </cell>
          <cell r="W296" t="str">
            <v xml:space="preserve">0          </v>
          </cell>
          <cell r="X296" t="str">
            <v xml:space="preserve">0          </v>
          </cell>
          <cell r="Y296" t="str">
            <v xml:space="preserve">0          </v>
          </cell>
          <cell r="Z296" t="str">
            <v xml:space="preserve">0          </v>
          </cell>
          <cell r="AA296" t="str">
            <v xml:space="preserve">0          </v>
          </cell>
          <cell r="AB296" t="str">
            <v xml:space="preserve">0          </v>
          </cell>
          <cell r="AC296" t="str">
            <v xml:space="preserve">0          </v>
          </cell>
          <cell r="AD296" t="str">
            <v xml:space="preserve">0          </v>
          </cell>
          <cell r="AE296" t="str">
            <v xml:space="preserve">0          </v>
          </cell>
        </row>
        <row r="297">
          <cell r="B297" t="str">
            <v xml:space="preserve">0          </v>
          </cell>
          <cell r="C297" t="str">
            <v xml:space="preserve">0          </v>
          </cell>
          <cell r="D297" t="str">
            <v xml:space="preserve">0          </v>
          </cell>
          <cell r="E297" t="str">
            <v xml:space="preserve">0          </v>
          </cell>
          <cell r="F297" t="str">
            <v xml:space="preserve">0          </v>
          </cell>
          <cell r="G297" t="str">
            <v xml:space="preserve">0          </v>
          </cell>
          <cell r="H297" t="str">
            <v xml:space="preserve">0          </v>
          </cell>
          <cell r="I297" t="str">
            <v xml:space="preserve">0          </v>
          </cell>
          <cell r="J297" t="str">
            <v xml:space="preserve">0          </v>
          </cell>
          <cell r="K297" t="str">
            <v xml:space="preserve">0          </v>
          </cell>
          <cell r="L297" t="str">
            <v xml:space="preserve">0          </v>
          </cell>
          <cell r="M297" t="str">
            <v xml:space="preserve">0          </v>
          </cell>
          <cell r="N297" t="str">
            <v xml:space="preserve">0          </v>
          </cell>
          <cell r="O297" t="str">
            <v xml:space="preserve">0          </v>
          </cell>
          <cell r="P297" t="str">
            <v xml:space="preserve">0          </v>
          </cell>
          <cell r="Q297" t="str">
            <v xml:space="preserve">0          </v>
          </cell>
          <cell r="R297" t="str">
            <v xml:space="preserve">0          </v>
          </cell>
          <cell r="S297" t="str">
            <v xml:space="preserve">0          </v>
          </cell>
          <cell r="T297" t="str">
            <v xml:space="preserve">0          </v>
          </cell>
          <cell r="U297" t="str">
            <v xml:space="preserve">0          </v>
          </cell>
          <cell r="V297" t="str">
            <v xml:space="preserve">0          </v>
          </cell>
          <cell r="W297" t="str">
            <v xml:space="preserve">0          </v>
          </cell>
          <cell r="X297" t="str">
            <v xml:space="preserve">0          </v>
          </cell>
          <cell r="Y297" t="str">
            <v xml:space="preserve">0          </v>
          </cell>
          <cell r="Z297" t="str">
            <v xml:space="preserve">0          </v>
          </cell>
          <cell r="AA297" t="str">
            <v xml:space="preserve">0          </v>
          </cell>
          <cell r="AB297" t="str">
            <v xml:space="preserve">0          </v>
          </cell>
          <cell r="AC297" t="str">
            <v xml:space="preserve">0          </v>
          </cell>
          <cell r="AD297" t="str">
            <v xml:space="preserve">0          </v>
          </cell>
          <cell r="AE297" t="str">
            <v xml:space="preserve">0          </v>
          </cell>
        </row>
        <row r="298">
          <cell r="B298" t="str">
            <v xml:space="preserve">0          </v>
          </cell>
          <cell r="C298" t="str">
            <v xml:space="preserve">0          </v>
          </cell>
          <cell r="D298" t="str">
            <v xml:space="preserve">0          </v>
          </cell>
          <cell r="E298" t="str">
            <v xml:space="preserve">0          </v>
          </cell>
          <cell r="F298" t="str">
            <v xml:space="preserve">0          </v>
          </cell>
          <cell r="G298" t="str">
            <v xml:space="preserve">0          </v>
          </cell>
          <cell r="H298" t="str">
            <v xml:space="preserve">0          </v>
          </cell>
          <cell r="I298" t="str">
            <v xml:space="preserve">0          </v>
          </cell>
          <cell r="J298" t="str">
            <v xml:space="preserve">0          </v>
          </cell>
          <cell r="K298" t="str">
            <v xml:space="preserve">0          </v>
          </cell>
          <cell r="L298" t="str">
            <v xml:space="preserve">0          </v>
          </cell>
          <cell r="M298" t="str">
            <v xml:space="preserve">0          </v>
          </cell>
          <cell r="N298" t="str">
            <v xml:space="preserve">0          </v>
          </cell>
          <cell r="O298" t="str">
            <v xml:space="preserve">0          </v>
          </cell>
          <cell r="P298" t="str">
            <v xml:space="preserve">0          </v>
          </cell>
          <cell r="Q298" t="str">
            <v xml:space="preserve">0          </v>
          </cell>
          <cell r="R298" t="str">
            <v xml:space="preserve">0          </v>
          </cell>
          <cell r="S298" t="str">
            <v xml:space="preserve">0          </v>
          </cell>
          <cell r="T298" t="str">
            <v xml:space="preserve">0          </v>
          </cell>
          <cell r="U298" t="str">
            <v xml:space="preserve">0          </v>
          </cell>
          <cell r="V298" t="str">
            <v xml:space="preserve">0          </v>
          </cell>
          <cell r="W298" t="str">
            <v xml:space="preserve">0          </v>
          </cell>
          <cell r="X298" t="str">
            <v xml:space="preserve">0          </v>
          </cell>
          <cell r="Y298" t="str">
            <v xml:space="preserve">0          </v>
          </cell>
          <cell r="Z298" t="str">
            <v xml:space="preserve">0          </v>
          </cell>
          <cell r="AA298" t="str">
            <v xml:space="preserve">0          </v>
          </cell>
          <cell r="AB298" t="str">
            <v xml:space="preserve">0          </v>
          </cell>
          <cell r="AC298" t="str">
            <v xml:space="preserve">0          </v>
          </cell>
          <cell r="AD298" t="str">
            <v xml:space="preserve">0          </v>
          </cell>
          <cell r="AE298" t="str">
            <v xml:space="preserve">0          </v>
          </cell>
        </row>
        <row r="299">
          <cell r="B299" t="str">
            <v xml:space="preserve">0          </v>
          </cell>
          <cell r="C299" t="str">
            <v xml:space="preserve">0          </v>
          </cell>
          <cell r="D299" t="str">
            <v xml:space="preserve">0          </v>
          </cell>
          <cell r="E299" t="str">
            <v xml:space="preserve">0          </v>
          </cell>
          <cell r="F299" t="str">
            <v xml:space="preserve">0          </v>
          </cell>
          <cell r="G299" t="str">
            <v xml:space="preserve">0          </v>
          </cell>
          <cell r="H299" t="str">
            <v xml:space="preserve">0          </v>
          </cell>
          <cell r="I299" t="str">
            <v xml:space="preserve">0          </v>
          </cell>
          <cell r="J299" t="str">
            <v xml:space="preserve">0          </v>
          </cell>
          <cell r="K299" t="str">
            <v xml:space="preserve">0          </v>
          </cell>
          <cell r="L299" t="str">
            <v xml:space="preserve">0          </v>
          </cell>
          <cell r="M299" t="str">
            <v xml:space="preserve">0          </v>
          </cell>
          <cell r="N299" t="str">
            <v xml:space="preserve">0          </v>
          </cell>
          <cell r="O299" t="str">
            <v xml:space="preserve">0          </v>
          </cell>
          <cell r="P299" t="str">
            <v xml:space="preserve">0          </v>
          </cell>
          <cell r="Q299" t="str">
            <v xml:space="preserve">0          </v>
          </cell>
          <cell r="R299" t="str">
            <v xml:space="preserve">0          </v>
          </cell>
          <cell r="S299" t="str">
            <v xml:space="preserve">0          </v>
          </cell>
          <cell r="T299" t="str">
            <v xml:space="preserve">0          </v>
          </cell>
          <cell r="U299" t="str">
            <v xml:space="preserve">0          </v>
          </cell>
          <cell r="V299" t="str">
            <v xml:space="preserve">0          </v>
          </cell>
          <cell r="W299" t="str">
            <v xml:space="preserve">0          </v>
          </cell>
          <cell r="X299" t="str">
            <v xml:space="preserve">0          </v>
          </cell>
          <cell r="Y299" t="str">
            <v xml:space="preserve">0          </v>
          </cell>
          <cell r="Z299" t="str">
            <v xml:space="preserve">0          </v>
          </cell>
          <cell r="AA299" t="str">
            <v xml:space="preserve">0          </v>
          </cell>
          <cell r="AB299" t="str">
            <v xml:space="preserve">0          </v>
          </cell>
          <cell r="AC299" t="str">
            <v xml:space="preserve">0          </v>
          </cell>
          <cell r="AD299" t="str">
            <v xml:space="preserve">0          </v>
          </cell>
          <cell r="AE299" t="str">
            <v xml:space="preserve">0          </v>
          </cell>
        </row>
        <row r="300">
          <cell r="B300" t="str">
            <v xml:space="preserve">0          </v>
          </cell>
          <cell r="C300" t="str">
            <v xml:space="preserve">0          </v>
          </cell>
          <cell r="D300" t="str">
            <v xml:space="preserve">0          </v>
          </cell>
          <cell r="E300" t="str">
            <v xml:space="preserve">0          </v>
          </cell>
          <cell r="F300" t="str">
            <v xml:space="preserve">0          </v>
          </cell>
          <cell r="G300" t="str">
            <v xml:space="preserve">0          </v>
          </cell>
          <cell r="H300" t="str">
            <v xml:space="preserve">0          </v>
          </cell>
          <cell r="I300" t="str">
            <v xml:space="preserve">0          </v>
          </cell>
          <cell r="J300" t="str">
            <v xml:space="preserve">0          </v>
          </cell>
          <cell r="K300" t="str">
            <v xml:space="preserve">0          </v>
          </cell>
          <cell r="L300" t="str">
            <v xml:space="preserve">0          </v>
          </cell>
          <cell r="M300" t="str">
            <v xml:space="preserve">0          </v>
          </cell>
          <cell r="N300" t="str">
            <v xml:space="preserve">0          </v>
          </cell>
          <cell r="O300" t="str">
            <v xml:space="preserve">0          </v>
          </cell>
          <cell r="P300" t="str">
            <v xml:space="preserve">0          </v>
          </cell>
          <cell r="Q300" t="str">
            <v xml:space="preserve">0          </v>
          </cell>
          <cell r="R300" t="str">
            <v xml:space="preserve">0          </v>
          </cell>
          <cell r="S300" t="str">
            <v xml:space="preserve">0          </v>
          </cell>
          <cell r="T300" t="str">
            <v xml:space="preserve">0          </v>
          </cell>
          <cell r="U300" t="str">
            <v xml:space="preserve">0          </v>
          </cell>
          <cell r="V300" t="str">
            <v xml:space="preserve">0          </v>
          </cell>
          <cell r="W300" t="str">
            <v xml:space="preserve">0          </v>
          </cell>
          <cell r="X300" t="str">
            <v xml:space="preserve">0          </v>
          </cell>
          <cell r="Y300" t="str">
            <v xml:space="preserve">0          </v>
          </cell>
          <cell r="Z300" t="str">
            <v xml:space="preserve">0          </v>
          </cell>
          <cell r="AA300" t="str">
            <v xml:space="preserve">0          </v>
          </cell>
          <cell r="AB300" t="str">
            <v xml:space="preserve">0          </v>
          </cell>
          <cell r="AC300" t="str">
            <v xml:space="preserve">0          </v>
          </cell>
          <cell r="AD300" t="str">
            <v xml:space="preserve">0          </v>
          </cell>
          <cell r="AE300" t="str">
            <v xml:space="preserve">0          </v>
          </cell>
        </row>
        <row r="301">
          <cell r="B301" t="str">
            <v xml:space="preserve">0          </v>
          </cell>
          <cell r="C301" t="str">
            <v xml:space="preserve">0          </v>
          </cell>
          <cell r="D301" t="str">
            <v xml:space="preserve">0          </v>
          </cell>
          <cell r="E301" t="str">
            <v xml:space="preserve">0          </v>
          </cell>
          <cell r="F301" t="str">
            <v xml:space="preserve">0          </v>
          </cell>
          <cell r="G301" t="str">
            <v xml:space="preserve">0          </v>
          </cell>
          <cell r="H301" t="str">
            <v xml:space="preserve">0          </v>
          </cell>
          <cell r="I301" t="str">
            <v xml:space="preserve">0          </v>
          </cell>
          <cell r="J301" t="str">
            <v xml:space="preserve">0          </v>
          </cell>
          <cell r="K301" t="str">
            <v xml:space="preserve">0          </v>
          </cell>
          <cell r="L301" t="str">
            <v xml:space="preserve">0          </v>
          </cell>
          <cell r="M301" t="str">
            <v xml:space="preserve">0          </v>
          </cell>
          <cell r="N301" t="str">
            <v xml:space="preserve">0          </v>
          </cell>
          <cell r="O301" t="str">
            <v xml:space="preserve">0          </v>
          </cell>
          <cell r="P301" t="str">
            <v xml:space="preserve">0          </v>
          </cell>
          <cell r="Q301" t="str">
            <v xml:space="preserve">0          </v>
          </cell>
          <cell r="R301" t="str">
            <v xml:space="preserve">0          </v>
          </cell>
          <cell r="S301" t="str">
            <v xml:space="preserve">0          </v>
          </cell>
          <cell r="T301" t="str">
            <v xml:space="preserve">0          </v>
          </cell>
          <cell r="U301" t="str">
            <v xml:space="preserve">0          </v>
          </cell>
          <cell r="V301" t="str">
            <v xml:space="preserve">0          </v>
          </cell>
          <cell r="W301" t="str">
            <v xml:space="preserve">0          </v>
          </cell>
          <cell r="X301" t="str">
            <v xml:space="preserve">0          </v>
          </cell>
          <cell r="Y301" t="str">
            <v xml:space="preserve">0          </v>
          </cell>
          <cell r="Z301" t="str">
            <v xml:space="preserve">0          </v>
          </cell>
          <cell r="AA301" t="str">
            <v xml:space="preserve">0          </v>
          </cell>
          <cell r="AB301" t="str">
            <v xml:space="preserve">0          </v>
          </cell>
          <cell r="AC301" t="str">
            <v xml:space="preserve">0          </v>
          </cell>
          <cell r="AD301" t="str">
            <v xml:space="preserve">0          </v>
          </cell>
          <cell r="AE301" t="str">
            <v xml:space="preserve">0          </v>
          </cell>
        </row>
        <row r="302">
          <cell r="B302" t="str">
            <v xml:space="preserve">0          </v>
          </cell>
          <cell r="C302" t="str">
            <v xml:space="preserve">0          </v>
          </cell>
          <cell r="D302" t="str">
            <v xml:space="preserve">0          </v>
          </cell>
          <cell r="E302" t="str">
            <v xml:space="preserve">0          </v>
          </cell>
          <cell r="F302" t="str">
            <v xml:space="preserve">0          </v>
          </cell>
          <cell r="G302" t="str">
            <v xml:space="preserve">0          </v>
          </cell>
          <cell r="H302" t="str">
            <v xml:space="preserve">0          </v>
          </cell>
          <cell r="I302" t="str">
            <v xml:space="preserve">0          </v>
          </cell>
          <cell r="J302" t="str">
            <v xml:space="preserve">0          </v>
          </cell>
          <cell r="K302" t="str">
            <v xml:space="preserve">0          </v>
          </cell>
          <cell r="L302" t="str">
            <v xml:space="preserve">0          </v>
          </cell>
          <cell r="M302" t="str">
            <v xml:space="preserve">0          </v>
          </cell>
          <cell r="N302" t="str">
            <v xml:space="preserve">0          </v>
          </cell>
          <cell r="O302" t="str">
            <v xml:space="preserve">0          </v>
          </cell>
          <cell r="P302" t="str">
            <v xml:space="preserve">0          </v>
          </cell>
          <cell r="Q302" t="str">
            <v xml:space="preserve">0          </v>
          </cell>
          <cell r="R302" t="str">
            <v xml:space="preserve">0          </v>
          </cell>
          <cell r="S302" t="str">
            <v xml:space="preserve">0          </v>
          </cell>
          <cell r="T302" t="str">
            <v xml:space="preserve">0          </v>
          </cell>
          <cell r="U302" t="str">
            <v xml:space="preserve">0          </v>
          </cell>
          <cell r="V302" t="str">
            <v xml:space="preserve">0          </v>
          </cell>
          <cell r="W302" t="str">
            <v xml:space="preserve">0          </v>
          </cell>
          <cell r="X302" t="str">
            <v xml:space="preserve">0          </v>
          </cell>
          <cell r="Y302" t="str">
            <v xml:space="preserve">0          </v>
          </cell>
          <cell r="Z302" t="str">
            <v xml:space="preserve">0          </v>
          </cell>
          <cell r="AA302" t="str">
            <v xml:space="preserve">0          </v>
          </cell>
          <cell r="AB302" t="str">
            <v xml:space="preserve">0          </v>
          </cell>
          <cell r="AC302" t="str">
            <v xml:space="preserve">0          </v>
          </cell>
          <cell r="AD302" t="str">
            <v xml:space="preserve">0          </v>
          </cell>
          <cell r="AE302" t="str">
            <v xml:space="preserve">0          </v>
          </cell>
        </row>
        <row r="303">
          <cell r="B303" t="str">
            <v xml:space="preserve">0          </v>
          </cell>
          <cell r="C303" t="str">
            <v xml:space="preserve">0          </v>
          </cell>
          <cell r="D303" t="str">
            <v xml:space="preserve">0          </v>
          </cell>
          <cell r="E303" t="str">
            <v xml:space="preserve">0          </v>
          </cell>
          <cell r="F303" t="str">
            <v xml:space="preserve">0          </v>
          </cell>
          <cell r="G303" t="str">
            <v xml:space="preserve">0          </v>
          </cell>
          <cell r="H303" t="str">
            <v xml:space="preserve">0          </v>
          </cell>
          <cell r="I303" t="str">
            <v xml:space="preserve">0          </v>
          </cell>
          <cell r="J303" t="str">
            <v xml:space="preserve">0          </v>
          </cell>
          <cell r="K303" t="str">
            <v xml:space="preserve">0          </v>
          </cell>
          <cell r="L303" t="str">
            <v xml:space="preserve">0          </v>
          </cell>
          <cell r="M303" t="str">
            <v xml:space="preserve">0          </v>
          </cell>
          <cell r="N303" t="str">
            <v xml:space="preserve">0          </v>
          </cell>
          <cell r="O303" t="str">
            <v xml:space="preserve">0          </v>
          </cell>
          <cell r="P303" t="str">
            <v xml:space="preserve">0          </v>
          </cell>
          <cell r="Q303" t="str">
            <v xml:space="preserve">0          </v>
          </cell>
          <cell r="R303" t="str">
            <v xml:space="preserve">0          </v>
          </cell>
          <cell r="S303" t="str">
            <v xml:space="preserve">0          </v>
          </cell>
          <cell r="T303" t="str">
            <v xml:space="preserve">0          </v>
          </cell>
          <cell r="U303" t="str">
            <v xml:space="preserve">0          </v>
          </cell>
          <cell r="V303" t="str">
            <v xml:space="preserve">0          </v>
          </cell>
          <cell r="W303" t="str">
            <v xml:space="preserve">0          </v>
          </cell>
          <cell r="X303" t="str">
            <v xml:space="preserve">0          </v>
          </cell>
          <cell r="Y303" t="str">
            <v xml:space="preserve">0          </v>
          </cell>
          <cell r="Z303" t="str">
            <v xml:space="preserve">0          </v>
          </cell>
          <cell r="AA303" t="str">
            <v xml:space="preserve">0          </v>
          </cell>
          <cell r="AB303" t="str">
            <v xml:space="preserve">0          </v>
          </cell>
          <cell r="AC303" t="str">
            <v xml:space="preserve">0          </v>
          </cell>
          <cell r="AD303" t="str">
            <v xml:space="preserve">0          </v>
          </cell>
          <cell r="AE303" t="str">
            <v xml:space="preserve">0          </v>
          </cell>
        </row>
        <row r="304">
          <cell r="B304" t="str">
            <v xml:space="preserve">0          </v>
          </cell>
          <cell r="C304" t="str">
            <v xml:space="preserve">0          </v>
          </cell>
          <cell r="D304" t="str">
            <v xml:space="preserve">0          </v>
          </cell>
          <cell r="E304" t="str">
            <v xml:space="preserve">0          </v>
          </cell>
          <cell r="F304" t="str">
            <v xml:space="preserve">0          </v>
          </cell>
          <cell r="G304" t="str">
            <v xml:space="preserve">0          </v>
          </cell>
          <cell r="H304" t="str">
            <v xml:space="preserve">0          </v>
          </cell>
          <cell r="I304" t="str">
            <v xml:space="preserve">0          </v>
          </cell>
          <cell r="J304" t="str">
            <v xml:space="preserve">0          </v>
          </cell>
          <cell r="K304" t="str">
            <v xml:space="preserve">0          </v>
          </cell>
          <cell r="L304" t="str">
            <v xml:space="preserve">0          </v>
          </cell>
          <cell r="M304" t="str">
            <v xml:space="preserve">0          </v>
          </cell>
          <cell r="N304" t="str">
            <v xml:space="preserve">0          </v>
          </cell>
          <cell r="O304" t="str">
            <v xml:space="preserve">0          </v>
          </cell>
          <cell r="P304" t="str">
            <v xml:space="preserve">0          </v>
          </cell>
          <cell r="Q304" t="str">
            <v xml:space="preserve">0          </v>
          </cell>
          <cell r="R304" t="str">
            <v xml:space="preserve">0          </v>
          </cell>
          <cell r="S304" t="str">
            <v xml:space="preserve">0          </v>
          </cell>
          <cell r="T304" t="str">
            <v xml:space="preserve">0          </v>
          </cell>
          <cell r="U304" t="str">
            <v xml:space="preserve">0          </v>
          </cell>
          <cell r="V304" t="str">
            <v xml:space="preserve">0          </v>
          </cell>
          <cell r="W304" t="str">
            <v xml:space="preserve">0          </v>
          </cell>
          <cell r="X304" t="str">
            <v xml:space="preserve">0          </v>
          </cell>
          <cell r="Y304" t="str">
            <v xml:space="preserve">0          </v>
          </cell>
          <cell r="Z304" t="str">
            <v xml:space="preserve">0          </v>
          </cell>
          <cell r="AA304" t="str">
            <v xml:space="preserve">0          </v>
          </cell>
          <cell r="AB304" t="str">
            <v xml:space="preserve">0          </v>
          </cell>
          <cell r="AC304" t="str">
            <v xml:space="preserve">0          </v>
          </cell>
          <cell r="AD304" t="str">
            <v xml:space="preserve">0          </v>
          </cell>
          <cell r="AE304" t="str">
            <v xml:space="preserve">0          </v>
          </cell>
        </row>
        <row r="305">
          <cell r="B305" t="str">
            <v xml:space="preserve">0          </v>
          </cell>
          <cell r="C305" t="str">
            <v xml:space="preserve">0          </v>
          </cell>
          <cell r="D305" t="str">
            <v xml:space="preserve">0          </v>
          </cell>
          <cell r="E305" t="str">
            <v xml:space="preserve">0          </v>
          </cell>
          <cell r="F305" t="str">
            <v xml:space="preserve">0          </v>
          </cell>
          <cell r="G305" t="str">
            <v xml:space="preserve">0          </v>
          </cell>
          <cell r="H305" t="str">
            <v xml:space="preserve">0          </v>
          </cell>
          <cell r="I305" t="str">
            <v xml:space="preserve">0          </v>
          </cell>
          <cell r="J305" t="str">
            <v xml:space="preserve">0          </v>
          </cell>
          <cell r="K305" t="str">
            <v xml:space="preserve">0          </v>
          </cell>
          <cell r="L305" t="str">
            <v xml:space="preserve">0          </v>
          </cell>
          <cell r="M305" t="str">
            <v xml:space="preserve">0          </v>
          </cell>
          <cell r="N305" t="str">
            <v xml:space="preserve">0          </v>
          </cell>
          <cell r="O305" t="str">
            <v xml:space="preserve">0          </v>
          </cell>
          <cell r="P305" t="str">
            <v xml:space="preserve">0          </v>
          </cell>
          <cell r="Q305" t="str">
            <v xml:space="preserve">0          </v>
          </cell>
          <cell r="R305" t="str">
            <v xml:space="preserve">0          </v>
          </cell>
          <cell r="S305" t="str">
            <v xml:space="preserve">0          </v>
          </cell>
          <cell r="T305" t="str">
            <v xml:space="preserve">0          </v>
          </cell>
          <cell r="U305" t="str">
            <v xml:space="preserve">0          </v>
          </cell>
          <cell r="V305" t="str">
            <v xml:space="preserve">0          </v>
          </cell>
          <cell r="W305" t="str">
            <v xml:space="preserve">0          </v>
          </cell>
          <cell r="X305" t="str">
            <v xml:space="preserve">0          </v>
          </cell>
          <cell r="Y305" t="str">
            <v xml:space="preserve">0          </v>
          </cell>
          <cell r="Z305" t="str">
            <v xml:space="preserve">0          </v>
          </cell>
          <cell r="AA305" t="str">
            <v xml:space="preserve">0          </v>
          </cell>
          <cell r="AB305" t="str">
            <v xml:space="preserve">0          </v>
          </cell>
          <cell r="AC305" t="str">
            <v xml:space="preserve">0          </v>
          </cell>
          <cell r="AD305" t="str">
            <v xml:space="preserve">0          </v>
          </cell>
          <cell r="AE305" t="str">
            <v xml:space="preserve">0          </v>
          </cell>
        </row>
        <row r="306">
          <cell r="B306" t="str">
            <v xml:space="preserve">0          </v>
          </cell>
          <cell r="C306" t="str">
            <v xml:space="preserve">0          </v>
          </cell>
          <cell r="D306" t="str">
            <v xml:space="preserve">0          </v>
          </cell>
          <cell r="E306" t="str">
            <v xml:space="preserve">0          </v>
          </cell>
          <cell r="F306" t="str">
            <v xml:space="preserve">0          </v>
          </cell>
          <cell r="G306" t="str">
            <v xml:space="preserve">0          </v>
          </cell>
          <cell r="H306" t="str">
            <v xml:space="preserve">0          </v>
          </cell>
          <cell r="I306" t="str">
            <v xml:space="preserve">0          </v>
          </cell>
          <cell r="J306" t="str">
            <v xml:space="preserve">0          </v>
          </cell>
          <cell r="K306" t="str">
            <v xml:space="preserve">0          </v>
          </cell>
          <cell r="L306" t="str">
            <v xml:space="preserve">0          </v>
          </cell>
          <cell r="M306" t="str">
            <v xml:space="preserve">0          </v>
          </cell>
          <cell r="N306" t="str">
            <v xml:space="preserve">0          </v>
          </cell>
          <cell r="O306" t="str">
            <v xml:space="preserve">0          </v>
          </cell>
          <cell r="P306" t="str">
            <v xml:space="preserve">0          </v>
          </cell>
          <cell r="Q306" t="str">
            <v xml:space="preserve">0          </v>
          </cell>
          <cell r="R306" t="str">
            <v xml:space="preserve">0          </v>
          </cell>
          <cell r="S306" t="str">
            <v xml:space="preserve">0          </v>
          </cell>
          <cell r="T306" t="str">
            <v xml:space="preserve">0          </v>
          </cell>
          <cell r="U306" t="str">
            <v xml:space="preserve">0          </v>
          </cell>
          <cell r="V306" t="str">
            <v xml:space="preserve">0          </v>
          </cell>
          <cell r="W306" t="str">
            <v xml:space="preserve">0          </v>
          </cell>
          <cell r="X306" t="str">
            <v xml:space="preserve">0          </v>
          </cell>
          <cell r="Y306" t="str">
            <v xml:space="preserve">0          </v>
          </cell>
          <cell r="Z306" t="str">
            <v xml:space="preserve">0          </v>
          </cell>
          <cell r="AA306" t="str">
            <v xml:space="preserve">0          </v>
          </cell>
          <cell r="AB306" t="str">
            <v xml:space="preserve">0          </v>
          </cell>
          <cell r="AC306" t="str">
            <v xml:space="preserve">0          </v>
          </cell>
          <cell r="AD306" t="str">
            <v xml:space="preserve">0          </v>
          </cell>
          <cell r="AE306" t="str">
            <v xml:space="preserve">0          </v>
          </cell>
        </row>
        <row r="307">
          <cell r="B307" t="str">
            <v xml:space="preserve">0          </v>
          </cell>
          <cell r="C307" t="str">
            <v xml:space="preserve">0          </v>
          </cell>
          <cell r="D307" t="str">
            <v xml:space="preserve">0          </v>
          </cell>
          <cell r="E307" t="str">
            <v xml:space="preserve">0          </v>
          </cell>
          <cell r="F307" t="str">
            <v xml:space="preserve">0          </v>
          </cell>
          <cell r="G307" t="str">
            <v xml:space="preserve">0          </v>
          </cell>
          <cell r="H307" t="str">
            <v xml:space="preserve">0          </v>
          </cell>
          <cell r="I307" t="str">
            <v xml:space="preserve">0          </v>
          </cell>
          <cell r="J307" t="str">
            <v xml:space="preserve">0          </v>
          </cell>
          <cell r="K307" t="str">
            <v xml:space="preserve">0          </v>
          </cell>
          <cell r="L307" t="str">
            <v xml:space="preserve">0          </v>
          </cell>
          <cell r="M307" t="str">
            <v xml:space="preserve">0          </v>
          </cell>
          <cell r="N307" t="str">
            <v xml:space="preserve">0          </v>
          </cell>
          <cell r="O307" t="str">
            <v xml:space="preserve">0          </v>
          </cell>
          <cell r="P307" t="str">
            <v xml:space="preserve">0          </v>
          </cell>
          <cell r="Q307" t="str">
            <v xml:space="preserve">0          </v>
          </cell>
          <cell r="R307" t="str">
            <v xml:space="preserve">0          </v>
          </cell>
          <cell r="S307" t="str">
            <v xml:space="preserve">0          </v>
          </cell>
          <cell r="T307" t="str">
            <v xml:space="preserve">0          </v>
          </cell>
          <cell r="U307" t="str">
            <v xml:space="preserve">0          </v>
          </cell>
          <cell r="V307" t="str">
            <v xml:space="preserve">0          </v>
          </cell>
          <cell r="W307" t="str">
            <v xml:space="preserve">0          </v>
          </cell>
          <cell r="X307" t="str">
            <v xml:space="preserve">0          </v>
          </cell>
          <cell r="Y307" t="str">
            <v xml:space="preserve">0          </v>
          </cell>
          <cell r="Z307" t="str">
            <v xml:space="preserve">0          </v>
          </cell>
          <cell r="AA307" t="str">
            <v xml:space="preserve">0          </v>
          </cell>
          <cell r="AB307" t="str">
            <v xml:space="preserve">0          </v>
          </cell>
          <cell r="AC307" t="str">
            <v xml:space="preserve">0          </v>
          </cell>
          <cell r="AD307" t="str">
            <v xml:space="preserve">0          </v>
          </cell>
          <cell r="AE307" t="str">
            <v xml:space="preserve">0          </v>
          </cell>
        </row>
        <row r="308">
          <cell r="B308" t="str">
            <v xml:space="preserve">0          </v>
          </cell>
          <cell r="C308" t="str">
            <v xml:space="preserve">0          </v>
          </cell>
          <cell r="D308" t="str">
            <v xml:space="preserve">0          </v>
          </cell>
          <cell r="E308" t="str">
            <v xml:space="preserve">0          </v>
          </cell>
          <cell r="F308" t="str">
            <v xml:space="preserve">0          </v>
          </cell>
          <cell r="G308" t="str">
            <v xml:space="preserve">0          </v>
          </cell>
          <cell r="H308" t="str">
            <v xml:space="preserve">0          </v>
          </cell>
          <cell r="I308" t="str">
            <v xml:space="preserve">0          </v>
          </cell>
          <cell r="J308" t="str">
            <v xml:space="preserve">0          </v>
          </cell>
          <cell r="K308" t="str">
            <v xml:space="preserve">0          </v>
          </cell>
          <cell r="L308" t="str">
            <v xml:space="preserve">0          </v>
          </cell>
          <cell r="M308" t="str">
            <v xml:space="preserve">0          </v>
          </cell>
          <cell r="N308" t="str">
            <v xml:space="preserve">0          </v>
          </cell>
          <cell r="O308" t="str">
            <v xml:space="preserve">0          </v>
          </cell>
          <cell r="P308" t="str">
            <v xml:space="preserve">0          </v>
          </cell>
          <cell r="Q308" t="str">
            <v xml:space="preserve">0          </v>
          </cell>
          <cell r="R308" t="str">
            <v xml:space="preserve">0          </v>
          </cell>
          <cell r="S308" t="str">
            <v xml:space="preserve">0          </v>
          </cell>
          <cell r="T308" t="str">
            <v xml:space="preserve">0          </v>
          </cell>
          <cell r="U308" t="str">
            <v xml:space="preserve">0          </v>
          </cell>
          <cell r="V308" t="str">
            <v xml:space="preserve">0          </v>
          </cell>
          <cell r="W308" t="str">
            <v xml:space="preserve">0          </v>
          </cell>
          <cell r="X308" t="str">
            <v xml:space="preserve">0          </v>
          </cell>
          <cell r="Y308" t="str">
            <v xml:space="preserve">0          </v>
          </cell>
          <cell r="Z308" t="str">
            <v xml:space="preserve">0          </v>
          </cell>
          <cell r="AA308" t="str">
            <v xml:space="preserve">0          </v>
          </cell>
          <cell r="AB308" t="str">
            <v xml:space="preserve">0          </v>
          </cell>
          <cell r="AC308" t="str">
            <v xml:space="preserve">0          </v>
          </cell>
          <cell r="AD308" t="str">
            <v xml:space="preserve">0          </v>
          </cell>
          <cell r="AE308" t="str">
            <v xml:space="preserve">0          </v>
          </cell>
        </row>
        <row r="309">
          <cell r="B309" t="str">
            <v xml:space="preserve">0          </v>
          </cell>
          <cell r="C309" t="str">
            <v xml:space="preserve">0          </v>
          </cell>
          <cell r="D309" t="str">
            <v xml:space="preserve">0          </v>
          </cell>
          <cell r="E309" t="str">
            <v xml:space="preserve">0          </v>
          </cell>
          <cell r="F309" t="str">
            <v xml:space="preserve">0          </v>
          </cell>
          <cell r="G309" t="str">
            <v xml:space="preserve">0          </v>
          </cell>
          <cell r="H309" t="str">
            <v xml:space="preserve">0          </v>
          </cell>
          <cell r="I309" t="str">
            <v xml:space="preserve">0          </v>
          </cell>
          <cell r="J309" t="str">
            <v xml:space="preserve">0          </v>
          </cell>
          <cell r="K309" t="str">
            <v xml:space="preserve">0          </v>
          </cell>
          <cell r="L309" t="str">
            <v xml:space="preserve">0          </v>
          </cell>
          <cell r="M309" t="str">
            <v xml:space="preserve">0          </v>
          </cell>
          <cell r="N309" t="str">
            <v xml:space="preserve">0          </v>
          </cell>
          <cell r="O309" t="str">
            <v xml:space="preserve">0          </v>
          </cell>
          <cell r="P309" t="str">
            <v xml:space="preserve">0          </v>
          </cell>
          <cell r="Q309" t="str">
            <v xml:space="preserve">0          </v>
          </cell>
          <cell r="R309" t="str">
            <v xml:space="preserve">0          </v>
          </cell>
          <cell r="S309" t="str">
            <v xml:space="preserve">0          </v>
          </cell>
          <cell r="T309" t="str">
            <v xml:space="preserve">0          </v>
          </cell>
          <cell r="U309" t="str">
            <v xml:space="preserve">0          </v>
          </cell>
          <cell r="V309" t="str">
            <v xml:space="preserve">0          </v>
          </cell>
          <cell r="W309" t="str">
            <v xml:space="preserve">0          </v>
          </cell>
          <cell r="X309" t="str">
            <v xml:space="preserve">0          </v>
          </cell>
          <cell r="Y309" t="str">
            <v xml:space="preserve">0          </v>
          </cell>
          <cell r="Z309" t="str">
            <v xml:space="preserve">0          </v>
          </cell>
          <cell r="AA309" t="str">
            <v xml:space="preserve">0          </v>
          </cell>
          <cell r="AB309" t="str">
            <v xml:space="preserve">0          </v>
          </cell>
          <cell r="AC309" t="str">
            <v xml:space="preserve">0          </v>
          </cell>
          <cell r="AD309" t="str">
            <v xml:space="preserve">0          </v>
          </cell>
          <cell r="AE309" t="str">
            <v xml:space="preserve">0          </v>
          </cell>
        </row>
        <row r="310">
          <cell r="B310" t="str">
            <v xml:space="preserve">0          </v>
          </cell>
          <cell r="C310" t="str">
            <v xml:space="preserve">0          </v>
          </cell>
          <cell r="D310" t="str">
            <v xml:space="preserve">0          </v>
          </cell>
          <cell r="E310" t="str">
            <v xml:space="preserve">0          </v>
          </cell>
          <cell r="F310" t="str">
            <v xml:space="preserve">0          </v>
          </cell>
          <cell r="G310" t="str">
            <v xml:space="preserve">0          </v>
          </cell>
          <cell r="H310" t="str">
            <v xml:space="preserve">0          </v>
          </cell>
          <cell r="I310" t="str">
            <v xml:space="preserve">0          </v>
          </cell>
          <cell r="J310" t="str">
            <v xml:space="preserve">0          </v>
          </cell>
          <cell r="K310" t="str">
            <v xml:space="preserve">0          </v>
          </cell>
          <cell r="L310" t="str">
            <v xml:space="preserve">0          </v>
          </cell>
          <cell r="M310" t="str">
            <v xml:space="preserve">0          </v>
          </cell>
          <cell r="N310" t="str">
            <v xml:space="preserve">0          </v>
          </cell>
          <cell r="O310" t="str">
            <v xml:space="preserve">0          </v>
          </cell>
          <cell r="P310" t="str">
            <v xml:space="preserve">0          </v>
          </cell>
          <cell r="Q310" t="str">
            <v xml:space="preserve">0          </v>
          </cell>
          <cell r="R310" t="str">
            <v xml:space="preserve">0          </v>
          </cell>
          <cell r="S310" t="str">
            <v xml:space="preserve">0          </v>
          </cell>
          <cell r="T310" t="str">
            <v xml:space="preserve">0          </v>
          </cell>
          <cell r="U310" t="str">
            <v xml:space="preserve">0          </v>
          </cell>
          <cell r="V310" t="str">
            <v xml:space="preserve">0          </v>
          </cell>
          <cell r="W310" t="str">
            <v xml:space="preserve">0          </v>
          </cell>
          <cell r="X310" t="str">
            <v xml:space="preserve">0          </v>
          </cell>
          <cell r="Y310" t="str">
            <v xml:space="preserve">0          </v>
          </cell>
          <cell r="Z310" t="str">
            <v xml:space="preserve">0          </v>
          </cell>
          <cell r="AA310" t="str">
            <v xml:space="preserve">0          </v>
          </cell>
          <cell r="AB310" t="str">
            <v xml:space="preserve">0          </v>
          </cell>
          <cell r="AC310" t="str">
            <v xml:space="preserve">0          </v>
          </cell>
          <cell r="AD310" t="str">
            <v xml:space="preserve">0          </v>
          </cell>
          <cell r="AE310" t="str">
            <v xml:space="preserve">0          </v>
          </cell>
        </row>
        <row r="311">
          <cell r="B311" t="str">
            <v xml:space="preserve">0          </v>
          </cell>
          <cell r="C311" t="str">
            <v xml:space="preserve">0          </v>
          </cell>
          <cell r="D311" t="str">
            <v xml:space="preserve">0          </v>
          </cell>
          <cell r="E311" t="str">
            <v xml:space="preserve">0          </v>
          </cell>
          <cell r="F311" t="str">
            <v xml:space="preserve">0          </v>
          </cell>
          <cell r="G311" t="str">
            <v xml:space="preserve">0          </v>
          </cell>
          <cell r="H311" t="str">
            <v xml:space="preserve">0          </v>
          </cell>
          <cell r="I311" t="str">
            <v xml:space="preserve">0          </v>
          </cell>
          <cell r="J311" t="str">
            <v xml:space="preserve">0          </v>
          </cell>
          <cell r="K311" t="str">
            <v xml:space="preserve">0          </v>
          </cell>
          <cell r="L311" t="str">
            <v xml:space="preserve">0          </v>
          </cell>
          <cell r="M311" t="str">
            <v xml:space="preserve">0          </v>
          </cell>
          <cell r="N311" t="str">
            <v xml:space="preserve">0          </v>
          </cell>
          <cell r="O311" t="str">
            <v xml:space="preserve">0          </v>
          </cell>
          <cell r="P311" t="str">
            <v xml:space="preserve">0          </v>
          </cell>
          <cell r="Q311" t="str">
            <v xml:space="preserve">0          </v>
          </cell>
          <cell r="R311" t="str">
            <v xml:space="preserve">0          </v>
          </cell>
          <cell r="S311" t="str">
            <v xml:space="preserve">0          </v>
          </cell>
          <cell r="T311" t="str">
            <v xml:space="preserve">0          </v>
          </cell>
          <cell r="U311" t="str">
            <v xml:space="preserve">0          </v>
          </cell>
          <cell r="V311" t="str">
            <v xml:space="preserve">0          </v>
          </cell>
          <cell r="W311" t="str">
            <v xml:space="preserve">0          </v>
          </cell>
          <cell r="X311" t="str">
            <v xml:space="preserve">0          </v>
          </cell>
          <cell r="Y311" t="str">
            <v xml:space="preserve">0          </v>
          </cell>
          <cell r="Z311" t="str">
            <v xml:space="preserve">0          </v>
          </cell>
          <cell r="AA311" t="str">
            <v xml:space="preserve">0          </v>
          </cell>
          <cell r="AB311" t="str">
            <v xml:space="preserve">0          </v>
          </cell>
          <cell r="AC311" t="str">
            <v xml:space="preserve">0          </v>
          </cell>
          <cell r="AD311" t="str">
            <v xml:space="preserve">0          </v>
          </cell>
          <cell r="AE311" t="str">
            <v xml:space="preserve">0          </v>
          </cell>
        </row>
        <row r="312">
          <cell r="B312" t="str">
            <v xml:space="preserve">0          </v>
          </cell>
          <cell r="C312" t="str">
            <v xml:space="preserve">0          </v>
          </cell>
          <cell r="D312" t="str">
            <v xml:space="preserve">0          </v>
          </cell>
          <cell r="E312" t="str">
            <v xml:space="preserve">0          </v>
          </cell>
          <cell r="F312" t="str">
            <v xml:space="preserve">0          </v>
          </cell>
          <cell r="G312" t="str">
            <v xml:space="preserve">0          </v>
          </cell>
          <cell r="H312" t="str">
            <v xml:space="preserve">0          </v>
          </cell>
          <cell r="I312" t="str">
            <v xml:space="preserve">0          </v>
          </cell>
          <cell r="J312" t="str">
            <v xml:space="preserve">0          </v>
          </cell>
          <cell r="K312" t="str">
            <v xml:space="preserve">0          </v>
          </cell>
          <cell r="L312" t="str">
            <v xml:space="preserve">0          </v>
          </cell>
          <cell r="M312" t="str">
            <v xml:space="preserve">0          </v>
          </cell>
          <cell r="N312" t="str">
            <v xml:space="preserve">0          </v>
          </cell>
          <cell r="O312" t="str">
            <v xml:space="preserve">0          </v>
          </cell>
          <cell r="P312" t="str">
            <v xml:space="preserve">0          </v>
          </cell>
          <cell r="Q312" t="str">
            <v xml:space="preserve">0          </v>
          </cell>
          <cell r="R312" t="str">
            <v xml:space="preserve">0          </v>
          </cell>
          <cell r="S312" t="str">
            <v xml:space="preserve">0          </v>
          </cell>
          <cell r="T312" t="str">
            <v xml:space="preserve">0          </v>
          </cell>
          <cell r="U312" t="str">
            <v xml:space="preserve">0          </v>
          </cell>
          <cell r="V312" t="str">
            <v xml:space="preserve">0          </v>
          </cell>
          <cell r="W312" t="str">
            <v xml:space="preserve">0          </v>
          </cell>
          <cell r="X312" t="str">
            <v xml:space="preserve">0          </v>
          </cell>
          <cell r="Y312" t="str">
            <v xml:space="preserve">0          </v>
          </cell>
          <cell r="Z312" t="str">
            <v xml:space="preserve">0          </v>
          </cell>
          <cell r="AA312" t="str">
            <v xml:space="preserve">0          </v>
          </cell>
          <cell r="AB312" t="str">
            <v xml:space="preserve">0          </v>
          </cell>
          <cell r="AC312" t="str">
            <v xml:space="preserve">0          </v>
          </cell>
          <cell r="AD312" t="str">
            <v xml:space="preserve">0          </v>
          </cell>
          <cell r="AE312" t="str">
            <v xml:space="preserve">0          </v>
          </cell>
        </row>
        <row r="313">
          <cell r="B313" t="str">
            <v xml:space="preserve">0          </v>
          </cell>
          <cell r="C313" t="str">
            <v xml:space="preserve">0          </v>
          </cell>
          <cell r="D313" t="str">
            <v xml:space="preserve">0          </v>
          </cell>
          <cell r="E313" t="str">
            <v xml:space="preserve">0          </v>
          </cell>
          <cell r="F313" t="str">
            <v xml:space="preserve">0          </v>
          </cell>
          <cell r="G313" t="str">
            <v xml:space="preserve">0          </v>
          </cell>
          <cell r="H313" t="str">
            <v xml:space="preserve">0          </v>
          </cell>
          <cell r="I313" t="str">
            <v xml:space="preserve">0          </v>
          </cell>
          <cell r="J313" t="str">
            <v xml:space="preserve">0          </v>
          </cell>
          <cell r="K313" t="str">
            <v xml:space="preserve">0          </v>
          </cell>
          <cell r="L313" t="str">
            <v xml:space="preserve">0          </v>
          </cell>
          <cell r="M313" t="str">
            <v xml:space="preserve">0          </v>
          </cell>
          <cell r="N313" t="str">
            <v xml:space="preserve">0          </v>
          </cell>
          <cell r="O313" t="str">
            <v xml:space="preserve">0          </v>
          </cell>
          <cell r="P313" t="str">
            <v xml:space="preserve">0          </v>
          </cell>
          <cell r="Q313" t="str">
            <v xml:space="preserve">0          </v>
          </cell>
          <cell r="R313" t="str">
            <v xml:space="preserve">0          </v>
          </cell>
          <cell r="S313" t="str">
            <v xml:space="preserve">0          </v>
          </cell>
          <cell r="T313" t="str">
            <v xml:space="preserve">0          </v>
          </cell>
          <cell r="U313" t="str">
            <v xml:space="preserve">0          </v>
          </cell>
          <cell r="V313" t="str">
            <v xml:space="preserve">0          </v>
          </cell>
          <cell r="W313" t="str">
            <v xml:space="preserve">0          </v>
          </cell>
          <cell r="X313" t="str">
            <v xml:space="preserve">0          </v>
          </cell>
          <cell r="Y313" t="str">
            <v xml:space="preserve">0          </v>
          </cell>
          <cell r="Z313" t="str">
            <v xml:space="preserve">0          </v>
          </cell>
          <cell r="AA313" t="str">
            <v xml:space="preserve">0          </v>
          </cell>
          <cell r="AB313" t="str">
            <v xml:space="preserve">0          </v>
          </cell>
          <cell r="AC313" t="str">
            <v xml:space="preserve">0          </v>
          </cell>
          <cell r="AD313" t="str">
            <v xml:space="preserve">0          </v>
          </cell>
          <cell r="AE313" t="str">
            <v xml:space="preserve">0          </v>
          </cell>
        </row>
        <row r="314">
          <cell r="B314" t="str">
            <v xml:space="preserve">0          </v>
          </cell>
          <cell r="C314" t="str">
            <v xml:space="preserve">0          </v>
          </cell>
          <cell r="D314" t="str">
            <v xml:space="preserve">0          </v>
          </cell>
          <cell r="E314" t="str">
            <v xml:space="preserve">0          </v>
          </cell>
          <cell r="F314" t="str">
            <v xml:space="preserve">0          </v>
          </cell>
          <cell r="G314" t="str">
            <v xml:space="preserve">0          </v>
          </cell>
          <cell r="H314" t="str">
            <v xml:space="preserve">0          </v>
          </cell>
          <cell r="I314" t="str">
            <v xml:space="preserve">0          </v>
          </cell>
          <cell r="J314" t="str">
            <v xml:space="preserve">0          </v>
          </cell>
          <cell r="K314" t="str">
            <v xml:space="preserve">0          </v>
          </cell>
          <cell r="L314" t="str">
            <v xml:space="preserve">0          </v>
          </cell>
          <cell r="M314" t="str">
            <v xml:space="preserve">0          </v>
          </cell>
          <cell r="N314" t="str">
            <v xml:space="preserve">0          </v>
          </cell>
          <cell r="O314" t="str">
            <v xml:space="preserve">0          </v>
          </cell>
          <cell r="P314" t="str">
            <v xml:space="preserve">0          </v>
          </cell>
          <cell r="Q314" t="str">
            <v xml:space="preserve">0          </v>
          </cell>
          <cell r="R314" t="str">
            <v xml:space="preserve">0          </v>
          </cell>
          <cell r="S314" t="str">
            <v xml:space="preserve">0          </v>
          </cell>
          <cell r="T314" t="str">
            <v xml:space="preserve">0          </v>
          </cell>
          <cell r="U314" t="str">
            <v xml:space="preserve">0          </v>
          </cell>
          <cell r="V314" t="str">
            <v xml:space="preserve">0          </v>
          </cell>
          <cell r="W314" t="str">
            <v xml:space="preserve">0          </v>
          </cell>
          <cell r="X314" t="str">
            <v xml:space="preserve">0          </v>
          </cell>
          <cell r="Y314" t="str">
            <v xml:space="preserve">0          </v>
          </cell>
          <cell r="Z314" t="str">
            <v xml:space="preserve">0          </v>
          </cell>
          <cell r="AA314" t="str">
            <v xml:space="preserve">0          </v>
          </cell>
          <cell r="AB314" t="str">
            <v xml:space="preserve">0          </v>
          </cell>
          <cell r="AC314" t="str">
            <v xml:space="preserve">0          </v>
          </cell>
          <cell r="AD314" t="str">
            <v xml:space="preserve">0          </v>
          </cell>
          <cell r="AE314" t="str">
            <v xml:space="preserve">0          </v>
          </cell>
        </row>
        <row r="315">
          <cell r="B315" t="str">
            <v xml:space="preserve">0          </v>
          </cell>
          <cell r="C315" t="str">
            <v xml:space="preserve">0          </v>
          </cell>
          <cell r="D315" t="str">
            <v xml:space="preserve">0          </v>
          </cell>
          <cell r="E315" t="str">
            <v xml:space="preserve">0          </v>
          </cell>
          <cell r="F315" t="str">
            <v xml:space="preserve">0          </v>
          </cell>
          <cell r="G315" t="str">
            <v xml:space="preserve">0          </v>
          </cell>
          <cell r="H315" t="str">
            <v xml:space="preserve">0          </v>
          </cell>
          <cell r="I315" t="str">
            <v xml:space="preserve">0          </v>
          </cell>
          <cell r="J315" t="str">
            <v xml:space="preserve">0          </v>
          </cell>
          <cell r="K315" t="str">
            <v xml:space="preserve">0          </v>
          </cell>
          <cell r="L315" t="str">
            <v xml:space="preserve">0          </v>
          </cell>
          <cell r="M315" t="str">
            <v xml:space="preserve">0          </v>
          </cell>
          <cell r="N315" t="str">
            <v xml:space="preserve">0          </v>
          </cell>
          <cell r="O315" t="str">
            <v xml:space="preserve">0          </v>
          </cell>
          <cell r="P315" t="str">
            <v xml:space="preserve">0          </v>
          </cell>
          <cell r="Q315" t="str">
            <v xml:space="preserve">0          </v>
          </cell>
          <cell r="R315" t="str">
            <v xml:space="preserve">0          </v>
          </cell>
          <cell r="S315" t="str">
            <v xml:space="preserve">0          </v>
          </cell>
          <cell r="T315" t="str">
            <v xml:space="preserve">0          </v>
          </cell>
          <cell r="U315" t="str">
            <v xml:space="preserve">0          </v>
          </cell>
          <cell r="V315" t="str">
            <v xml:space="preserve">0          </v>
          </cell>
          <cell r="W315" t="str">
            <v xml:space="preserve">0          </v>
          </cell>
          <cell r="X315" t="str">
            <v xml:space="preserve">0          </v>
          </cell>
          <cell r="Y315" t="str">
            <v xml:space="preserve">0          </v>
          </cell>
          <cell r="Z315" t="str">
            <v xml:space="preserve">0          </v>
          </cell>
          <cell r="AA315" t="str">
            <v xml:space="preserve">0          </v>
          </cell>
          <cell r="AB315" t="str">
            <v xml:space="preserve">0          </v>
          </cell>
          <cell r="AC315" t="str">
            <v xml:space="preserve">0          </v>
          </cell>
          <cell r="AD315" t="str">
            <v xml:space="preserve">0          </v>
          </cell>
          <cell r="AE315" t="str">
            <v xml:space="preserve">0          </v>
          </cell>
        </row>
        <row r="316">
          <cell r="B316" t="str">
            <v xml:space="preserve">0          </v>
          </cell>
          <cell r="C316" t="str">
            <v xml:space="preserve">0          </v>
          </cell>
          <cell r="D316" t="str">
            <v xml:space="preserve">0          </v>
          </cell>
          <cell r="E316" t="str">
            <v xml:space="preserve">0          </v>
          </cell>
          <cell r="F316" t="str">
            <v xml:space="preserve">0          </v>
          </cell>
          <cell r="G316" t="str">
            <v xml:space="preserve">0          </v>
          </cell>
          <cell r="H316" t="str">
            <v xml:space="preserve">0          </v>
          </cell>
          <cell r="I316" t="str">
            <v xml:space="preserve">0          </v>
          </cell>
          <cell r="J316" t="str">
            <v xml:space="preserve">0          </v>
          </cell>
          <cell r="K316" t="str">
            <v xml:space="preserve">0          </v>
          </cell>
          <cell r="L316" t="str">
            <v xml:space="preserve">0          </v>
          </cell>
          <cell r="M316" t="str">
            <v xml:space="preserve">0          </v>
          </cell>
          <cell r="N316" t="str">
            <v xml:space="preserve">0          </v>
          </cell>
          <cell r="O316" t="str">
            <v xml:space="preserve">0          </v>
          </cell>
          <cell r="P316" t="str">
            <v xml:space="preserve">0          </v>
          </cell>
          <cell r="Q316" t="str">
            <v xml:space="preserve">0          </v>
          </cell>
          <cell r="R316" t="str">
            <v xml:space="preserve">0          </v>
          </cell>
          <cell r="S316" t="str">
            <v xml:space="preserve">0          </v>
          </cell>
          <cell r="T316" t="str">
            <v xml:space="preserve">0          </v>
          </cell>
          <cell r="U316" t="str">
            <v xml:space="preserve">0          </v>
          </cell>
          <cell r="V316" t="str">
            <v xml:space="preserve">0          </v>
          </cell>
          <cell r="W316" t="str">
            <v xml:space="preserve">0          </v>
          </cell>
          <cell r="X316" t="str">
            <v xml:space="preserve">0          </v>
          </cell>
          <cell r="Y316" t="str">
            <v xml:space="preserve">0          </v>
          </cell>
          <cell r="Z316" t="str">
            <v xml:space="preserve">0          </v>
          </cell>
          <cell r="AA316" t="str">
            <v xml:space="preserve">0          </v>
          </cell>
          <cell r="AB316" t="str">
            <v xml:space="preserve">0          </v>
          </cell>
          <cell r="AC316" t="str">
            <v xml:space="preserve">0          </v>
          </cell>
          <cell r="AD316" t="str">
            <v xml:space="preserve">0          </v>
          </cell>
          <cell r="AE316" t="str">
            <v xml:space="preserve">0          </v>
          </cell>
        </row>
        <row r="317">
          <cell r="B317" t="str">
            <v xml:space="preserve">0          </v>
          </cell>
          <cell r="C317" t="str">
            <v xml:space="preserve">0          </v>
          </cell>
          <cell r="D317" t="str">
            <v xml:space="preserve">0          </v>
          </cell>
          <cell r="E317" t="str">
            <v xml:space="preserve">0          </v>
          </cell>
          <cell r="F317" t="str">
            <v xml:space="preserve">0          </v>
          </cell>
          <cell r="G317" t="str">
            <v xml:space="preserve">0          </v>
          </cell>
          <cell r="H317" t="str">
            <v xml:space="preserve">0          </v>
          </cell>
          <cell r="I317" t="str">
            <v xml:space="preserve">0          </v>
          </cell>
          <cell r="J317" t="str">
            <v xml:space="preserve">0          </v>
          </cell>
          <cell r="K317" t="str">
            <v xml:space="preserve">0          </v>
          </cell>
          <cell r="L317" t="str">
            <v xml:space="preserve">0          </v>
          </cell>
          <cell r="M317" t="str">
            <v xml:space="preserve">0          </v>
          </cell>
          <cell r="N317" t="str">
            <v xml:space="preserve">0          </v>
          </cell>
          <cell r="O317" t="str">
            <v xml:space="preserve">0          </v>
          </cell>
          <cell r="P317" t="str">
            <v xml:space="preserve">0          </v>
          </cell>
          <cell r="Q317" t="str">
            <v xml:space="preserve">0          </v>
          </cell>
          <cell r="R317" t="str">
            <v xml:space="preserve">0          </v>
          </cell>
          <cell r="S317" t="str">
            <v xml:space="preserve">0          </v>
          </cell>
          <cell r="T317" t="str">
            <v xml:space="preserve">0          </v>
          </cell>
          <cell r="U317" t="str">
            <v xml:space="preserve">0          </v>
          </cell>
          <cell r="V317" t="str">
            <v xml:space="preserve">0          </v>
          </cell>
          <cell r="W317" t="str">
            <v xml:space="preserve">0          </v>
          </cell>
          <cell r="X317" t="str">
            <v xml:space="preserve">0          </v>
          </cell>
          <cell r="Y317" t="str">
            <v xml:space="preserve">0          </v>
          </cell>
          <cell r="Z317" t="str">
            <v xml:space="preserve">0          </v>
          </cell>
          <cell r="AA317" t="str">
            <v xml:space="preserve">0          </v>
          </cell>
          <cell r="AB317" t="str">
            <v xml:space="preserve">0          </v>
          </cell>
          <cell r="AC317" t="str">
            <v xml:space="preserve">0          </v>
          </cell>
          <cell r="AD317" t="str">
            <v xml:space="preserve">0          </v>
          </cell>
          <cell r="AE317" t="str">
            <v xml:space="preserve">0          </v>
          </cell>
        </row>
        <row r="318">
          <cell r="B318" t="str">
            <v xml:space="preserve">0          </v>
          </cell>
          <cell r="C318" t="str">
            <v xml:space="preserve">0          </v>
          </cell>
          <cell r="D318" t="str">
            <v xml:space="preserve">0          </v>
          </cell>
          <cell r="E318" t="str">
            <v xml:space="preserve">0          </v>
          </cell>
          <cell r="F318" t="str">
            <v xml:space="preserve">0          </v>
          </cell>
          <cell r="G318" t="str">
            <v xml:space="preserve">0          </v>
          </cell>
          <cell r="H318" t="str">
            <v xml:space="preserve">0          </v>
          </cell>
          <cell r="I318" t="str">
            <v xml:space="preserve">0          </v>
          </cell>
          <cell r="J318" t="str">
            <v xml:space="preserve">0          </v>
          </cell>
          <cell r="K318" t="str">
            <v xml:space="preserve">0          </v>
          </cell>
          <cell r="L318" t="str">
            <v xml:space="preserve">0          </v>
          </cell>
          <cell r="M318" t="str">
            <v xml:space="preserve">0          </v>
          </cell>
          <cell r="N318" t="str">
            <v xml:space="preserve">0          </v>
          </cell>
          <cell r="O318" t="str">
            <v xml:space="preserve">0          </v>
          </cell>
          <cell r="P318" t="str">
            <v xml:space="preserve">0          </v>
          </cell>
          <cell r="Q318" t="str">
            <v xml:space="preserve">0          </v>
          </cell>
          <cell r="R318" t="str">
            <v xml:space="preserve">0          </v>
          </cell>
          <cell r="S318" t="str">
            <v xml:space="preserve">0          </v>
          </cell>
          <cell r="T318" t="str">
            <v xml:space="preserve">0          </v>
          </cell>
          <cell r="U318" t="str">
            <v xml:space="preserve">0          </v>
          </cell>
          <cell r="V318" t="str">
            <v xml:space="preserve">0          </v>
          </cell>
          <cell r="W318" t="str">
            <v xml:space="preserve">0          </v>
          </cell>
          <cell r="X318" t="str">
            <v xml:space="preserve">0          </v>
          </cell>
          <cell r="Y318" t="str">
            <v xml:space="preserve">0          </v>
          </cell>
          <cell r="Z318" t="str">
            <v xml:space="preserve">0          </v>
          </cell>
          <cell r="AA318" t="str">
            <v xml:space="preserve">0          </v>
          </cell>
          <cell r="AB318" t="str">
            <v xml:space="preserve">0          </v>
          </cell>
          <cell r="AC318" t="str">
            <v xml:space="preserve">0          </v>
          </cell>
          <cell r="AD318" t="str">
            <v xml:space="preserve">0          </v>
          </cell>
          <cell r="AE318" t="str">
            <v xml:space="preserve">0          </v>
          </cell>
        </row>
        <row r="319">
          <cell r="B319" t="str">
            <v xml:space="preserve">0          </v>
          </cell>
          <cell r="C319" t="str">
            <v xml:space="preserve">0          </v>
          </cell>
          <cell r="D319" t="str">
            <v xml:space="preserve">0          </v>
          </cell>
          <cell r="E319" t="str">
            <v xml:space="preserve">0          </v>
          </cell>
          <cell r="F319" t="str">
            <v xml:space="preserve">0          </v>
          </cell>
          <cell r="G319" t="str">
            <v xml:space="preserve">0          </v>
          </cell>
          <cell r="H319" t="str">
            <v xml:space="preserve">0          </v>
          </cell>
          <cell r="I319" t="str">
            <v xml:space="preserve">0          </v>
          </cell>
          <cell r="J319" t="str">
            <v xml:space="preserve">0          </v>
          </cell>
          <cell r="K319" t="str">
            <v xml:space="preserve">0          </v>
          </cell>
          <cell r="L319" t="str">
            <v xml:space="preserve">0          </v>
          </cell>
          <cell r="M319" t="str">
            <v xml:space="preserve">0          </v>
          </cell>
          <cell r="N319" t="str">
            <v xml:space="preserve">0          </v>
          </cell>
          <cell r="O319" t="str">
            <v xml:space="preserve">0          </v>
          </cell>
          <cell r="P319" t="str">
            <v xml:space="preserve">0          </v>
          </cell>
          <cell r="Q319" t="str">
            <v xml:space="preserve">0          </v>
          </cell>
          <cell r="R319" t="str">
            <v xml:space="preserve">0          </v>
          </cell>
          <cell r="S319" t="str">
            <v xml:space="preserve">0          </v>
          </cell>
          <cell r="T319" t="str">
            <v xml:space="preserve">0          </v>
          </cell>
          <cell r="U319" t="str">
            <v xml:space="preserve">0          </v>
          </cell>
          <cell r="V319" t="str">
            <v xml:space="preserve">0          </v>
          </cell>
          <cell r="W319" t="str">
            <v xml:space="preserve">0          </v>
          </cell>
          <cell r="X319" t="str">
            <v xml:space="preserve">0          </v>
          </cell>
          <cell r="Y319" t="str">
            <v xml:space="preserve">0          </v>
          </cell>
          <cell r="Z319" t="str">
            <v xml:space="preserve">0          </v>
          </cell>
          <cell r="AA319" t="str">
            <v xml:space="preserve">0          </v>
          </cell>
          <cell r="AB319" t="str">
            <v xml:space="preserve">0          </v>
          </cell>
          <cell r="AC319" t="str">
            <v xml:space="preserve">0          </v>
          </cell>
          <cell r="AD319" t="str">
            <v xml:space="preserve">0          </v>
          </cell>
          <cell r="AE319" t="str">
            <v xml:space="preserve">0          </v>
          </cell>
        </row>
        <row r="320">
          <cell r="B320" t="str">
            <v xml:space="preserve">0          </v>
          </cell>
          <cell r="C320" t="str">
            <v xml:space="preserve">0          </v>
          </cell>
          <cell r="D320" t="str">
            <v xml:space="preserve">0          </v>
          </cell>
          <cell r="E320" t="str">
            <v xml:space="preserve">0          </v>
          </cell>
          <cell r="F320" t="str">
            <v xml:space="preserve">0          </v>
          </cell>
          <cell r="G320" t="str">
            <v xml:space="preserve">0          </v>
          </cell>
          <cell r="H320" t="str">
            <v xml:space="preserve">0          </v>
          </cell>
          <cell r="I320" t="str">
            <v xml:space="preserve">0          </v>
          </cell>
          <cell r="J320" t="str">
            <v xml:space="preserve">0          </v>
          </cell>
          <cell r="K320" t="str">
            <v xml:space="preserve">0          </v>
          </cell>
          <cell r="L320" t="str">
            <v xml:space="preserve">0          </v>
          </cell>
          <cell r="M320" t="str">
            <v xml:space="preserve">0          </v>
          </cell>
          <cell r="N320" t="str">
            <v xml:space="preserve">0          </v>
          </cell>
          <cell r="O320" t="str">
            <v xml:space="preserve">0          </v>
          </cell>
          <cell r="P320" t="str">
            <v xml:space="preserve">0          </v>
          </cell>
          <cell r="Q320" t="str">
            <v xml:space="preserve">0          </v>
          </cell>
          <cell r="R320" t="str">
            <v xml:space="preserve">0          </v>
          </cell>
          <cell r="S320" t="str">
            <v xml:space="preserve">0          </v>
          </cell>
          <cell r="T320" t="str">
            <v xml:space="preserve">0          </v>
          </cell>
          <cell r="U320" t="str">
            <v xml:space="preserve">0          </v>
          </cell>
          <cell r="V320" t="str">
            <v xml:space="preserve">0          </v>
          </cell>
          <cell r="W320" t="str">
            <v xml:space="preserve">0          </v>
          </cell>
          <cell r="X320" t="str">
            <v xml:space="preserve">0          </v>
          </cell>
          <cell r="Y320" t="str">
            <v xml:space="preserve">0          </v>
          </cell>
          <cell r="Z320" t="str">
            <v xml:space="preserve">0          </v>
          </cell>
          <cell r="AA320" t="str">
            <v xml:space="preserve">0          </v>
          </cell>
          <cell r="AB320" t="str">
            <v xml:space="preserve">0          </v>
          </cell>
          <cell r="AC320" t="str">
            <v xml:space="preserve">0          </v>
          </cell>
          <cell r="AD320" t="str">
            <v xml:space="preserve">0          </v>
          </cell>
          <cell r="AE320" t="str">
            <v xml:space="preserve">0          </v>
          </cell>
        </row>
        <row r="321">
          <cell r="B321" t="str">
            <v xml:space="preserve">0          </v>
          </cell>
          <cell r="C321" t="str">
            <v xml:space="preserve">0          </v>
          </cell>
          <cell r="D321" t="str">
            <v xml:space="preserve">0          </v>
          </cell>
          <cell r="E321" t="str">
            <v xml:space="preserve">0          </v>
          </cell>
          <cell r="F321" t="str">
            <v xml:space="preserve">0          </v>
          </cell>
          <cell r="G321" t="str">
            <v xml:space="preserve">0          </v>
          </cell>
          <cell r="H321" t="str">
            <v xml:space="preserve">0          </v>
          </cell>
          <cell r="I321" t="str">
            <v xml:space="preserve">0          </v>
          </cell>
          <cell r="J321" t="str">
            <v xml:space="preserve">0          </v>
          </cell>
          <cell r="K321" t="str">
            <v xml:space="preserve">0          </v>
          </cell>
          <cell r="L321" t="str">
            <v xml:space="preserve">0          </v>
          </cell>
          <cell r="M321" t="str">
            <v xml:space="preserve">0          </v>
          </cell>
          <cell r="N321" t="str">
            <v xml:space="preserve">0          </v>
          </cell>
          <cell r="O321" t="str">
            <v xml:space="preserve">0          </v>
          </cell>
          <cell r="P321" t="str">
            <v xml:space="preserve">0          </v>
          </cell>
          <cell r="Q321" t="str">
            <v xml:space="preserve">0          </v>
          </cell>
          <cell r="R321" t="str">
            <v xml:space="preserve">0          </v>
          </cell>
          <cell r="S321" t="str">
            <v xml:space="preserve">0          </v>
          </cell>
          <cell r="T321" t="str">
            <v xml:space="preserve">0          </v>
          </cell>
          <cell r="U321" t="str">
            <v xml:space="preserve">0          </v>
          </cell>
          <cell r="V321" t="str">
            <v xml:space="preserve">0          </v>
          </cell>
          <cell r="W321" t="str">
            <v xml:space="preserve">0          </v>
          </cell>
          <cell r="X321" t="str">
            <v xml:space="preserve">0          </v>
          </cell>
          <cell r="Y321" t="str">
            <v xml:space="preserve">0          </v>
          </cell>
          <cell r="Z321" t="str">
            <v xml:space="preserve">0          </v>
          </cell>
          <cell r="AA321" t="str">
            <v xml:space="preserve">0          </v>
          </cell>
          <cell r="AB321" t="str">
            <v xml:space="preserve">0          </v>
          </cell>
          <cell r="AC321" t="str">
            <v xml:space="preserve">0          </v>
          </cell>
          <cell r="AD321" t="str">
            <v xml:space="preserve">0          </v>
          </cell>
          <cell r="AE321" t="str">
            <v xml:space="preserve">0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alc Layout"/>
      <sheetName val="example diagram"/>
      <sheetName val="heat map"/>
      <sheetName val="PMTable"/>
      <sheetName val="Randm_PMIndex"/>
      <sheetName val="SIPmath Chart Data"/>
    </sheetNames>
    <sheetDataSet>
      <sheetData sheetId="0" refreshError="1"/>
      <sheetData sheetId="1" refreshError="1"/>
      <sheetData sheetId="2" refreshError="1"/>
      <sheetData sheetId="3" refreshError="1"/>
      <sheetData sheetId="4">
        <row r="1">
          <cell r="A1">
            <v>610</v>
          </cell>
        </row>
      </sheetData>
      <sheetData sheetId="5">
        <row r="4">
          <cell r="C4">
            <v>896</v>
          </cell>
        </row>
      </sheetData>
      <sheetData sheetId="6">
        <row r="6">
          <cell r="B6">
            <v>10</v>
          </cell>
        </row>
        <row r="15">
          <cell r="B15">
            <v>0</v>
          </cell>
        </row>
        <row r="16">
          <cell r="B16">
            <v>0</v>
          </cell>
        </row>
        <row r="17">
          <cell r="B17">
            <v>0</v>
          </cell>
        </row>
        <row r="18">
          <cell r="B18">
            <v>0</v>
          </cell>
        </row>
        <row r="19">
          <cell r="B19">
            <v>0</v>
          </cell>
        </row>
        <row r="20">
          <cell r="B20">
            <v>0</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B42">
            <v>0</v>
          </cell>
        </row>
        <row r="43">
          <cell r="B43">
            <v>0</v>
          </cell>
        </row>
        <row r="44">
          <cell r="B44">
            <v>0</v>
          </cell>
        </row>
        <row r="45">
          <cell r="B45">
            <v>0</v>
          </cell>
        </row>
        <row r="46">
          <cell r="B46">
            <v>0</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row r="74">
          <cell r="B74">
            <v>0</v>
          </cell>
        </row>
        <row r="75">
          <cell r="B75">
            <v>0</v>
          </cell>
        </row>
        <row r="76">
          <cell r="B76">
            <v>0</v>
          </cell>
        </row>
        <row r="77">
          <cell r="B77">
            <v>0</v>
          </cell>
        </row>
        <row r="78">
          <cell r="B78">
            <v>0</v>
          </cell>
        </row>
        <row r="79">
          <cell r="B79">
            <v>0</v>
          </cell>
        </row>
        <row r="80">
          <cell r="B80">
            <v>0</v>
          </cell>
        </row>
        <row r="81">
          <cell r="B81">
            <v>0</v>
          </cell>
        </row>
        <row r="82">
          <cell r="B82">
            <v>0</v>
          </cell>
        </row>
        <row r="83">
          <cell r="B83">
            <v>0</v>
          </cell>
        </row>
        <row r="84">
          <cell r="B84">
            <v>0</v>
          </cell>
        </row>
        <row r="85">
          <cell r="B85">
            <v>0</v>
          </cell>
        </row>
        <row r="86">
          <cell r="B86">
            <v>0</v>
          </cell>
        </row>
        <row r="87">
          <cell r="B87">
            <v>0</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row r="106">
          <cell r="B106">
            <v>0</v>
          </cell>
        </row>
        <row r="107">
          <cell r="B107">
            <v>0</v>
          </cell>
        </row>
        <row r="108">
          <cell r="B108">
            <v>0</v>
          </cell>
        </row>
        <row r="109">
          <cell r="B109">
            <v>0</v>
          </cell>
        </row>
        <row r="110">
          <cell r="B110">
            <v>0</v>
          </cell>
        </row>
        <row r="111">
          <cell r="B111">
            <v>0</v>
          </cell>
        </row>
        <row r="112">
          <cell r="B112">
            <v>0</v>
          </cell>
        </row>
        <row r="113">
          <cell r="B113">
            <v>0</v>
          </cell>
        </row>
        <row r="114">
          <cell r="B114">
            <v>0</v>
          </cell>
        </row>
        <row r="115">
          <cell r="B115">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utThisModel"/>
      <sheetName val="Main Menu"/>
      <sheetName val="Initialization"/>
      <sheetName val="Objectives"/>
      <sheetName val="Category 1"/>
      <sheetName val="Category 2"/>
      <sheetName val="Category 3"/>
      <sheetName val="Category 4"/>
      <sheetName val="Costs &amp; Loss"/>
      <sheetName val="Impact &amp; Treatment"/>
      <sheetName val="Scenario Timeline"/>
      <sheetName val="Mitigation Registry"/>
      <sheetName val="Distribution 1"/>
      <sheetName val="Distribution 2"/>
      <sheetName val="Distribution 3"/>
      <sheetName val="Distribution 4"/>
      <sheetName val="Trending"/>
      <sheetName val="Scratchpad"/>
      <sheetName val="Environment Risks"/>
      <sheetName val="Environment Impacts"/>
      <sheetName val="System Risks"/>
      <sheetName val="System Impacts"/>
      <sheetName val="Management Dashboard 1"/>
      <sheetName val="Management Dashboard 2"/>
      <sheetName val="Management Dashboard 3"/>
      <sheetName val="Management Dashboard 4"/>
      <sheetName val="SIPmath Chart Data"/>
      <sheetName val="PMTable"/>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B6">
            <v>10</v>
          </cell>
        </row>
        <row r="15">
          <cell r="B15" t="e">
            <v>#VALUE!</v>
          </cell>
          <cell r="C15" t="e">
            <v>#VALUE!</v>
          </cell>
          <cell r="D15" t="e">
            <v>#VALUE!</v>
          </cell>
          <cell r="E15" t="e">
            <v>#VALUE!</v>
          </cell>
          <cell r="F15" t="e">
            <v>#VALUE!</v>
          </cell>
          <cell r="G15" t="e">
            <v>#VALUE!</v>
          </cell>
          <cell r="H15" t="e">
            <v>#VALUE!</v>
          </cell>
          <cell r="I15" t="e">
            <v>#VALUE!</v>
          </cell>
          <cell r="J15" t="e">
            <v>#VALUE!</v>
          </cell>
          <cell r="K15" t="e">
            <v>#VALUE!</v>
          </cell>
          <cell r="L15" t="e">
            <v>#VALUE!</v>
          </cell>
          <cell r="M15" t="e">
            <v>#VALUE!</v>
          </cell>
          <cell r="N15" t="e">
            <v>#VALUE!</v>
          </cell>
          <cell r="O15" t="e">
            <v>#VALUE!</v>
          </cell>
          <cell r="P15" t="e">
            <v>#VALUE!</v>
          </cell>
          <cell r="Q15" t="e">
            <v>#VALUE!</v>
          </cell>
          <cell r="R15" t="e">
            <v>#VALUE!</v>
          </cell>
          <cell r="S15" t="e">
            <v>#VALUE!</v>
          </cell>
          <cell r="T15" t="e">
            <v>#VALUE!</v>
          </cell>
          <cell r="U15" t="e">
            <v>#VALUE!</v>
          </cell>
          <cell r="V15" t="e">
            <v>#VALUE!</v>
          </cell>
          <cell r="W15" t="e">
            <v>#VALUE!</v>
          </cell>
          <cell r="X15" t="e">
            <v>#VALUE!</v>
          </cell>
          <cell r="Y15" t="e">
            <v>#VALUE!</v>
          </cell>
          <cell r="Z15" t="e">
            <v>#VALUE!</v>
          </cell>
          <cell r="AA15" t="e">
            <v>#VALUE!</v>
          </cell>
          <cell r="AB15" t="e">
            <v>#VALUE!</v>
          </cell>
          <cell r="AC15" t="e">
            <v>#VALUE!</v>
          </cell>
          <cell r="AD15" t="e">
            <v>#VALUE!</v>
          </cell>
          <cell r="AE15" t="e">
            <v>#VALUE!</v>
          </cell>
          <cell r="AF15" t="e">
            <v>#VALUE!</v>
          </cell>
          <cell r="AG15" t="e">
            <v>#VALUE!</v>
          </cell>
          <cell r="AH15" t="e">
            <v>#VALUE!</v>
          </cell>
          <cell r="AI15" t="e">
            <v>#VALUE!</v>
          </cell>
          <cell r="AJ15" t="e">
            <v>#VALUE!</v>
          </cell>
          <cell r="AK15" t="e">
            <v>#VALUE!</v>
          </cell>
        </row>
        <row r="16">
          <cell r="B16" t="e">
            <v>#VALUE!</v>
          </cell>
          <cell r="C16" t="e">
            <v>#VALUE!</v>
          </cell>
          <cell r="D16" t="e">
            <v>#VALUE!</v>
          </cell>
          <cell r="E16" t="e">
            <v>#VALUE!</v>
          </cell>
          <cell r="F16" t="e">
            <v>#VALUE!</v>
          </cell>
          <cell r="G16" t="e">
            <v>#VALUE!</v>
          </cell>
          <cell r="H16" t="e">
            <v>#VALUE!</v>
          </cell>
          <cell r="I16" t="e">
            <v>#VALUE!</v>
          </cell>
          <cell r="J16" t="e">
            <v>#VALUE!</v>
          </cell>
          <cell r="K16" t="e">
            <v>#VALUE!</v>
          </cell>
          <cell r="L16" t="e">
            <v>#VALUE!</v>
          </cell>
          <cell r="M16" t="e">
            <v>#VALUE!</v>
          </cell>
          <cell r="N16" t="e">
            <v>#VALUE!</v>
          </cell>
          <cell r="O16" t="e">
            <v>#VALUE!</v>
          </cell>
          <cell r="P16" t="e">
            <v>#VALUE!</v>
          </cell>
          <cell r="Q16" t="e">
            <v>#VALUE!</v>
          </cell>
          <cell r="R16" t="e">
            <v>#VALUE!</v>
          </cell>
          <cell r="S16" t="e">
            <v>#VALUE!</v>
          </cell>
          <cell r="T16" t="e">
            <v>#VALUE!</v>
          </cell>
          <cell r="U16" t="e">
            <v>#VALUE!</v>
          </cell>
          <cell r="V16" t="e">
            <v>#VALUE!</v>
          </cell>
          <cell r="W16" t="e">
            <v>#VALUE!</v>
          </cell>
          <cell r="X16" t="e">
            <v>#VALUE!</v>
          </cell>
          <cell r="Y16" t="e">
            <v>#VALUE!</v>
          </cell>
          <cell r="Z16" t="e">
            <v>#VALUE!</v>
          </cell>
          <cell r="AA16" t="e">
            <v>#VALUE!</v>
          </cell>
          <cell r="AB16" t="e">
            <v>#VALUE!</v>
          </cell>
          <cell r="AC16" t="e">
            <v>#VALUE!</v>
          </cell>
          <cell r="AD16" t="e">
            <v>#VALUE!</v>
          </cell>
          <cell r="AE16" t="e">
            <v>#VALUE!</v>
          </cell>
          <cell r="AF16" t="e">
            <v>#VALUE!</v>
          </cell>
          <cell r="AG16" t="e">
            <v>#VALUE!</v>
          </cell>
          <cell r="AH16" t="e">
            <v>#VALUE!</v>
          </cell>
          <cell r="AI16" t="e">
            <v>#VALUE!</v>
          </cell>
          <cell r="AJ16" t="e">
            <v>#VALUE!</v>
          </cell>
          <cell r="AK16" t="e">
            <v>#VALUE!</v>
          </cell>
        </row>
        <row r="17">
          <cell r="B17" t="e">
            <v>#VALUE!</v>
          </cell>
          <cell r="C17" t="e">
            <v>#VALUE!</v>
          </cell>
          <cell r="D17" t="e">
            <v>#VALUE!</v>
          </cell>
          <cell r="E17" t="e">
            <v>#VALUE!</v>
          </cell>
          <cell r="F17" t="e">
            <v>#VALUE!</v>
          </cell>
          <cell r="G17" t="e">
            <v>#VALUE!</v>
          </cell>
          <cell r="H17" t="e">
            <v>#VALUE!</v>
          </cell>
          <cell r="I17" t="e">
            <v>#VALUE!</v>
          </cell>
          <cell r="J17" t="e">
            <v>#VALUE!</v>
          </cell>
          <cell r="K17" t="e">
            <v>#VALUE!</v>
          </cell>
          <cell r="L17" t="e">
            <v>#VALUE!</v>
          </cell>
          <cell r="M17" t="e">
            <v>#VALUE!</v>
          </cell>
          <cell r="N17" t="e">
            <v>#VALUE!</v>
          </cell>
          <cell r="O17" t="e">
            <v>#VALUE!</v>
          </cell>
          <cell r="P17" t="e">
            <v>#VALUE!</v>
          </cell>
          <cell r="Q17" t="e">
            <v>#VALUE!</v>
          </cell>
          <cell r="R17" t="e">
            <v>#VALUE!</v>
          </cell>
          <cell r="S17" t="e">
            <v>#VALUE!</v>
          </cell>
          <cell r="T17" t="e">
            <v>#VALUE!</v>
          </cell>
          <cell r="U17" t="e">
            <v>#VALUE!</v>
          </cell>
          <cell r="V17" t="e">
            <v>#VALUE!</v>
          </cell>
          <cell r="W17" t="e">
            <v>#VALUE!</v>
          </cell>
          <cell r="X17" t="e">
            <v>#VALUE!</v>
          </cell>
          <cell r="Y17" t="e">
            <v>#VALUE!</v>
          </cell>
          <cell r="Z17" t="e">
            <v>#VALUE!</v>
          </cell>
          <cell r="AA17" t="e">
            <v>#VALUE!</v>
          </cell>
          <cell r="AB17" t="e">
            <v>#VALUE!</v>
          </cell>
          <cell r="AC17" t="e">
            <v>#VALUE!</v>
          </cell>
          <cell r="AD17" t="e">
            <v>#VALUE!</v>
          </cell>
          <cell r="AE17" t="e">
            <v>#VALUE!</v>
          </cell>
          <cell r="AF17" t="e">
            <v>#VALUE!</v>
          </cell>
          <cell r="AG17" t="e">
            <v>#VALUE!</v>
          </cell>
          <cell r="AH17" t="e">
            <v>#VALUE!</v>
          </cell>
          <cell r="AI17" t="e">
            <v>#VALUE!</v>
          </cell>
          <cell r="AJ17" t="e">
            <v>#VALUE!</v>
          </cell>
          <cell r="AK17" t="e">
            <v>#VALUE!</v>
          </cell>
        </row>
        <row r="18">
          <cell r="B18" t="e">
            <v>#VALUE!</v>
          </cell>
          <cell r="C18" t="e">
            <v>#VALUE!</v>
          </cell>
          <cell r="D18" t="e">
            <v>#VALUE!</v>
          </cell>
          <cell r="E18" t="e">
            <v>#VALUE!</v>
          </cell>
          <cell r="F18" t="e">
            <v>#VALUE!</v>
          </cell>
          <cell r="G18" t="e">
            <v>#VALUE!</v>
          </cell>
          <cell r="H18" t="e">
            <v>#VALUE!</v>
          </cell>
          <cell r="I18" t="e">
            <v>#VALUE!</v>
          </cell>
          <cell r="J18" t="e">
            <v>#VALUE!</v>
          </cell>
          <cell r="K18" t="e">
            <v>#VALUE!</v>
          </cell>
          <cell r="L18" t="e">
            <v>#VALUE!</v>
          </cell>
          <cell r="M18" t="e">
            <v>#VALUE!</v>
          </cell>
          <cell r="N18" t="e">
            <v>#VALUE!</v>
          </cell>
          <cell r="O18" t="e">
            <v>#VALUE!</v>
          </cell>
          <cell r="P18" t="e">
            <v>#VALUE!</v>
          </cell>
          <cell r="Q18" t="e">
            <v>#VALUE!</v>
          </cell>
          <cell r="R18" t="e">
            <v>#VALUE!</v>
          </cell>
          <cell r="S18" t="e">
            <v>#VALUE!</v>
          </cell>
          <cell r="T18" t="e">
            <v>#VALUE!</v>
          </cell>
          <cell r="U18" t="e">
            <v>#VALUE!</v>
          </cell>
          <cell r="V18" t="e">
            <v>#VALUE!</v>
          </cell>
          <cell r="W18" t="e">
            <v>#VALUE!</v>
          </cell>
          <cell r="X18" t="e">
            <v>#VALUE!</v>
          </cell>
          <cell r="Y18" t="e">
            <v>#VALUE!</v>
          </cell>
          <cell r="Z18" t="e">
            <v>#VALUE!</v>
          </cell>
          <cell r="AA18" t="e">
            <v>#VALUE!</v>
          </cell>
          <cell r="AB18" t="e">
            <v>#VALUE!</v>
          </cell>
          <cell r="AC18" t="e">
            <v>#VALUE!</v>
          </cell>
          <cell r="AD18" t="e">
            <v>#VALUE!</v>
          </cell>
          <cell r="AE18" t="e">
            <v>#VALUE!</v>
          </cell>
          <cell r="AF18" t="e">
            <v>#VALUE!</v>
          </cell>
          <cell r="AG18" t="e">
            <v>#VALUE!</v>
          </cell>
          <cell r="AH18" t="e">
            <v>#VALUE!</v>
          </cell>
          <cell r="AI18" t="e">
            <v>#VALUE!</v>
          </cell>
          <cell r="AJ18" t="e">
            <v>#VALUE!</v>
          </cell>
          <cell r="AK18" t="e">
            <v>#VALUE!</v>
          </cell>
        </row>
        <row r="19">
          <cell r="B19" t="e">
            <v>#VALUE!</v>
          </cell>
          <cell r="C19" t="e">
            <v>#VALUE!</v>
          </cell>
          <cell r="D19" t="e">
            <v>#VALUE!</v>
          </cell>
          <cell r="E19" t="e">
            <v>#VALUE!</v>
          </cell>
          <cell r="F19" t="e">
            <v>#VALUE!</v>
          </cell>
          <cell r="G19" t="e">
            <v>#VALUE!</v>
          </cell>
          <cell r="H19" t="e">
            <v>#VALUE!</v>
          </cell>
          <cell r="I19" t="e">
            <v>#VALUE!</v>
          </cell>
          <cell r="J19" t="e">
            <v>#VALUE!</v>
          </cell>
          <cell r="K19" t="e">
            <v>#VALUE!</v>
          </cell>
          <cell r="L19" t="e">
            <v>#VALUE!</v>
          </cell>
          <cell r="M19" t="e">
            <v>#VALUE!</v>
          </cell>
          <cell r="N19" t="e">
            <v>#VALUE!</v>
          </cell>
          <cell r="O19" t="e">
            <v>#VALUE!</v>
          </cell>
          <cell r="P19" t="e">
            <v>#VALUE!</v>
          </cell>
          <cell r="Q19" t="e">
            <v>#VALUE!</v>
          </cell>
          <cell r="R19" t="e">
            <v>#VALUE!</v>
          </cell>
          <cell r="S19" t="e">
            <v>#VALUE!</v>
          </cell>
          <cell r="T19" t="e">
            <v>#VALUE!</v>
          </cell>
          <cell r="U19" t="e">
            <v>#VALUE!</v>
          </cell>
          <cell r="V19" t="e">
            <v>#VALUE!</v>
          </cell>
          <cell r="W19" t="e">
            <v>#VALUE!</v>
          </cell>
          <cell r="X19" t="e">
            <v>#VALUE!</v>
          </cell>
          <cell r="Y19" t="e">
            <v>#VALUE!</v>
          </cell>
          <cell r="Z19" t="e">
            <v>#VALUE!</v>
          </cell>
          <cell r="AA19" t="e">
            <v>#VALUE!</v>
          </cell>
          <cell r="AB19" t="e">
            <v>#VALUE!</v>
          </cell>
          <cell r="AC19" t="e">
            <v>#VALUE!</v>
          </cell>
          <cell r="AD19" t="e">
            <v>#VALUE!</v>
          </cell>
          <cell r="AE19" t="e">
            <v>#VALUE!</v>
          </cell>
          <cell r="AF19" t="e">
            <v>#VALUE!</v>
          </cell>
          <cell r="AG19" t="e">
            <v>#VALUE!</v>
          </cell>
          <cell r="AH19" t="e">
            <v>#VALUE!</v>
          </cell>
          <cell r="AI19" t="e">
            <v>#VALUE!</v>
          </cell>
          <cell r="AJ19" t="e">
            <v>#VALUE!</v>
          </cell>
          <cell r="AK19" t="e">
            <v>#VALUE!</v>
          </cell>
        </row>
        <row r="20">
          <cell r="B20" t="e">
            <v>#VALUE!</v>
          </cell>
          <cell r="C20" t="e">
            <v>#VALUE!</v>
          </cell>
          <cell r="D20" t="e">
            <v>#VALUE!</v>
          </cell>
          <cell r="E20" t="e">
            <v>#VALUE!</v>
          </cell>
          <cell r="F20" t="e">
            <v>#VALUE!</v>
          </cell>
          <cell r="G20" t="e">
            <v>#VALUE!</v>
          </cell>
          <cell r="H20" t="e">
            <v>#VALUE!</v>
          </cell>
          <cell r="I20" t="e">
            <v>#VALUE!</v>
          </cell>
          <cell r="J20" t="e">
            <v>#VALUE!</v>
          </cell>
          <cell r="K20" t="e">
            <v>#VALUE!</v>
          </cell>
          <cell r="L20" t="e">
            <v>#VALUE!</v>
          </cell>
          <cell r="M20" t="e">
            <v>#VALUE!</v>
          </cell>
          <cell r="N20" t="e">
            <v>#VALUE!</v>
          </cell>
          <cell r="O20" t="e">
            <v>#VALUE!</v>
          </cell>
          <cell r="P20" t="e">
            <v>#VALUE!</v>
          </cell>
          <cell r="Q20" t="e">
            <v>#VALUE!</v>
          </cell>
          <cell r="R20" t="e">
            <v>#VALUE!</v>
          </cell>
          <cell r="S20" t="e">
            <v>#VALUE!</v>
          </cell>
          <cell r="T20" t="e">
            <v>#VALUE!</v>
          </cell>
          <cell r="U20" t="e">
            <v>#VALUE!</v>
          </cell>
          <cell r="V20" t="e">
            <v>#VALUE!</v>
          </cell>
          <cell r="W20" t="e">
            <v>#VALUE!</v>
          </cell>
          <cell r="X20" t="e">
            <v>#VALUE!</v>
          </cell>
          <cell r="Y20" t="e">
            <v>#VALUE!</v>
          </cell>
          <cell r="Z20" t="e">
            <v>#VALUE!</v>
          </cell>
          <cell r="AA20" t="e">
            <v>#VALUE!</v>
          </cell>
          <cell r="AB20" t="e">
            <v>#VALUE!</v>
          </cell>
          <cell r="AC20" t="e">
            <v>#VALUE!</v>
          </cell>
          <cell r="AD20" t="e">
            <v>#VALUE!</v>
          </cell>
          <cell r="AE20" t="e">
            <v>#VALUE!</v>
          </cell>
          <cell r="AF20" t="e">
            <v>#VALUE!</v>
          </cell>
          <cell r="AG20" t="e">
            <v>#VALUE!</v>
          </cell>
          <cell r="AH20" t="e">
            <v>#VALUE!</v>
          </cell>
          <cell r="AI20" t="e">
            <v>#VALUE!</v>
          </cell>
          <cell r="AJ20" t="e">
            <v>#VALUE!</v>
          </cell>
          <cell r="AK20" t="e">
            <v>#VALUE!</v>
          </cell>
        </row>
        <row r="21">
          <cell r="B21" t="e">
            <v>#VALUE!</v>
          </cell>
          <cell r="C21" t="e">
            <v>#VALUE!</v>
          </cell>
          <cell r="D21" t="e">
            <v>#VALUE!</v>
          </cell>
          <cell r="E21" t="e">
            <v>#VALUE!</v>
          </cell>
          <cell r="F21" t="e">
            <v>#VALUE!</v>
          </cell>
          <cell r="G21" t="e">
            <v>#VALUE!</v>
          </cell>
          <cell r="H21" t="e">
            <v>#VALUE!</v>
          </cell>
          <cell r="I21" t="e">
            <v>#VALUE!</v>
          </cell>
          <cell r="J21" t="e">
            <v>#VALUE!</v>
          </cell>
          <cell r="K21" t="e">
            <v>#VALUE!</v>
          </cell>
          <cell r="L21" t="e">
            <v>#VALUE!</v>
          </cell>
          <cell r="M21" t="e">
            <v>#VALUE!</v>
          </cell>
          <cell r="N21" t="e">
            <v>#VALUE!</v>
          </cell>
          <cell r="O21" t="e">
            <v>#VALUE!</v>
          </cell>
          <cell r="P21" t="e">
            <v>#VALUE!</v>
          </cell>
          <cell r="Q21" t="e">
            <v>#VALUE!</v>
          </cell>
          <cell r="R21" t="e">
            <v>#VALUE!</v>
          </cell>
          <cell r="S21" t="e">
            <v>#VALUE!</v>
          </cell>
          <cell r="T21" t="e">
            <v>#VALUE!</v>
          </cell>
          <cell r="U21" t="e">
            <v>#VALUE!</v>
          </cell>
          <cell r="V21" t="e">
            <v>#VALUE!</v>
          </cell>
          <cell r="W21" t="e">
            <v>#VALUE!</v>
          </cell>
          <cell r="X21" t="e">
            <v>#VALUE!</v>
          </cell>
          <cell r="Y21" t="e">
            <v>#VALUE!</v>
          </cell>
          <cell r="Z21" t="e">
            <v>#VALUE!</v>
          </cell>
          <cell r="AA21" t="e">
            <v>#VALUE!</v>
          </cell>
          <cell r="AB21" t="e">
            <v>#VALUE!</v>
          </cell>
          <cell r="AC21" t="e">
            <v>#VALUE!</v>
          </cell>
          <cell r="AD21" t="e">
            <v>#VALUE!</v>
          </cell>
          <cell r="AE21" t="e">
            <v>#VALUE!</v>
          </cell>
          <cell r="AF21" t="e">
            <v>#VALUE!</v>
          </cell>
          <cell r="AG21" t="e">
            <v>#VALUE!</v>
          </cell>
          <cell r="AH21" t="e">
            <v>#VALUE!</v>
          </cell>
          <cell r="AI21" t="e">
            <v>#VALUE!</v>
          </cell>
          <cell r="AJ21" t="e">
            <v>#VALUE!</v>
          </cell>
          <cell r="AK21" t="e">
            <v>#VALUE!</v>
          </cell>
        </row>
        <row r="22">
          <cell r="B22" t="e">
            <v>#VALUE!</v>
          </cell>
          <cell r="C22" t="e">
            <v>#VALUE!</v>
          </cell>
          <cell r="D22" t="e">
            <v>#VALUE!</v>
          </cell>
          <cell r="E22" t="e">
            <v>#VALUE!</v>
          </cell>
          <cell r="F22" t="e">
            <v>#VALUE!</v>
          </cell>
          <cell r="G22" t="e">
            <v>#VALUE!</v>
          </cell>
          <cell r="H22" t="e">
            <v>#VALUE!</v>
          </cell>
          <cell r="I22" t="e">
            <v>#VALUE!</v>
          </cell>
          <cell r="J22" t="e">
            <v>#VALUE!</v>
          </cell>
          <cell r="K22" t="e">
            <v>#VALUE!</v>
          </cell>
          <cell r="L22" t="e">
            <v>#VALUE!</v>
          </cell>
          <cell r="M22" t="e">
            <v>#VALUE!</v>
          </cell>
          <cell r="N22" t="e">
            <v>#VALUE!</v>
          </cell>
          <cell r="O22" t="e">
            <v>#VALUE!</v>
          </cell>
          <cell r="P22" t="e">
            <v>#VALUE!</v>
          </cell>
          <cell r="Q22" t="e">
            <v>#VALUE!</v>
          </cell>
          <cell r="R22" t="e">
            <v>#VALUE!</v>
          </cell>
          <cell r="S22" t="e">
            <v>#VALUE!</v>
          </cell>
          <cell r="T22" t="e">
            <v>#VALUE!</v>
          </cell>
          <cell r="U22" t="e">
            <v>#VALUE!</v>
          </cell>
          <cell r="V22" t="e">
            <v>#VALUE!</v>
          </cell>
          <cell r="W22" t="e">
            <v>#VALUE!</v>
          </cell>
          <cell r="X22" t="e">
            <v>#VALUE!</v>
          </cell>
          <cell r="Y22" t="e">
            <v>#VALUE!</v>
          </cell>
          <cell r="Z22" t="e">
            <v>#VALUE!</v>
          </cell>
          <cell r="AA22" t="e">
            <v>#VALUE!</v>
          </cell>
          <cell r="AB22" t="e">
            <v>#VALUE!</v>
          </cell>
          <cell r="AC22" t="e">
            <v>#VALUE!</v>
          </cell>
          <cell r="AD22" t="e">
            <v>#VALUE!</v>
          </cell>
          <cell r="AE22" t="e">
            <v>#VALUE!</v>
          </cell>
          <cell r="AF22" t="e">
            <v>#VALUE!</v>
          </cell>
          <cell r="AG22" t="e">
            <v>#VALUE!</v>
          </cell>
          <cell r="AH22" t="e">
            <v>#VALUE!</v>
          </cell>
          <cell r="AI22" t="e">
            <v>#VALUE!</v>
          </cell>
          <cell r="AJ22" t="e">
            <v>#VALUE!</v>
          </cell>
          <cell r="AK22" t="e">
            <v>#VALUE!</v>
          </cell>
        </row>
        <row r="23">
          <cell r="B23" t="e">
            <v>#VALUE!</v>
          </cell>
          <cell r="C23" t="e">
            <v>#VALUE!</v>
          </cell>
          <cell r="D23" t="e">
            <v>#VALUE!</v>
          </cell>
          <cell r="E23" t="e">
            <v>#VALUE!</v>
          </cell>
          <cell r="F23" t="e">
            <v>#VALUE!</v>
          </cell>
          <cell r="G23" t="e">
            <v>#VALUE!</v>
          </cell>
          <cell r="H23" t="e">
            <v>#VALUE!</v>
          </cell>
          <cell r="I23" t="e">
            <v>#VALUE!</v>
          </cell>
          <cell r="J23" t="e">
            <v>#VALUE!</v>
          </cell>
          <cell r="K23" t="e">
            <v>#VALUE!</v>
          </cell>
          <cell r="L23" t="e">
            <v>#VALUE!</v>
          </cell>
          <cell r="M23" t="e">
            <v>#VALUE!</v>
          </cell>
          <cell r="N23" t="e">
            <v>#VALUE!</v>
          </cell>
          <cell r="O23" t="e">
            <v>#VALUE!</v>
          </cell>
          <cell r="P23" t="e">
            <v>#VALUE!</v>
          </cell>
          <cell r="Q23" t="e">
            <v>#VALUE!</v>
          </cell>
          <cell r="R23" t="e">
            <v>#VALUE!</v>
          </cell>
          <cell r="S23" t="e">
            <v>#VALUE!</v>
          </cell>
          <cell r="T23" t="e">
            <v>#VALUE!</v>
          </cell>
          <cell r="U23" t="e">
            <v>#VALUE!</v>
          </cell>
          <cell r="V23" t="e">
            <v>#VALUE!</v>
          </cell>
          <cell r="W23" t="e">
            <v>#VALUE!</v>
          </cell>
          <cell r="X23" t="e">
            <v>#VALUE!</v>
          </cell>
          <cell r="Y23" t="e">
            <v>#VALUE!</v>
          </cell>
          <cell r="Z23" t="e">
            <v>#VALUE!</v>
          </cell>
          <cell r="AA23" t="e">
            <v>#VALUE!</v>
          </cell>
          <cell r="AB23" t="e">
            <v>#VALUE!</v>
          </cell>
          <cell r="AC23" t="e">
            <v>#VALUE!</v>
          </cell>
          <cell r="AD23" t="e">
            <v>#VALUE!</v>
          </cell>
          <cell r="AE23" t="e">
            <v>#VALUE!</v>
          </cell>
          <cell r="AF23" t="e">
            <v>#VALUE!</v>
          </cell>
          <cell r="AG23" t="e">
            <v>#VALUE!</v>
          </cell>
          <cell r="AH23" t="e">
            <v>#VALUE!</v>
          </cell>
          <cell r="AI23" t="e">
            <v>#VALUE!</v>
          </cell>
          <cell r="AJ23" t="e">
            <v>#VALUE!</v>
          </cell>
          <cell r="AK23" t="e">
            <v>#VALUE!</v>
          </cell>
        </row>
        <row r="24">
          <cell r="B24" t="e">
            <v>#VALUE!</v>
          </cell>
          <cell r="C24" t="e">
            <v>#VALUE!</v>
          </cell>
          <cell r="D24" t="e">
            <v>#VALUE!</v>
          </cell>
          <cell r="E24" t="e">
            <v>#VALUE!</v>
          </cell>
          <cell r="F24" t="e">
            <v>#VALUE!</v>
          </cell>
          <cell r="G24" t="e">
            <v>#VALUE!</v>
          </cell>
          <cell r="H24" t="e">
            <v>#VALUE!</v>
          </cell>
          <cell r="I24" t="e">
            <v>#VALUE!</v>
          </cell>
          <cell r="J24" t="e">
            <v>#VALUE!</v>
          </cell>
          <cell r="K24" t="e">
            <v>#VALUE!</v>
          </cell>
          <cell r="L24" t="e">
            <v>#VALUE!</v>
          </cell>
          <cell r="M24" t="e">
            <v>#VALUE!</v>
          </cell>
          <cell r="N24" t="e">
            <v>#VALUE!</v>
          </cell>
          <cell r="O24" t="e">
            <v>#VALUE!</v>
          </cell>
          <cell r="P24" t="e">
            <v>#VALUE!</v>
          </cell>
          <cell r="Q24" t="e">
            <v>#VALUE!</v>
          </cell>
          <cell r="R24" t="e">
            <v>#VALUE!</v>
          </cell>
          <cell r="S24" t="e">
            <v>#VALUE!</v>
          </cell>
          <cell r="T24" t="e">
            <v>#VALUE!</v>
          </cell>
          <cell r="U24" t="e">
            <v>#VALUE!</v>
          </cell>
          <cell r="V24" t="e">
            <v>#VALUE!</v>
          </cell>
          <cell r="W24" t="e">
            <v>#VALUE!</v>
          </cell>
          <cell r="X24" t="e">
            <v>#VALUE!</v>
          </cell>
          <cell r="Y24" t="e">
            <v>#VALUE!</v>
          </cell>
          <cell r="Z24" t="e">
            <v>#VALUE!</v>
          </cell>
          <cell r="AA24" t="e">
            <v>#VALUE!</v>
          </cell>
          <cell r="AB24" t="e">
            <v>#VALUE!</v>
          </cell>
          <cell r="AC24" t="e">
            <v>#VALUE!</v>
          </cell>
          <cell r="AD24" t="e">
            <v>#VALUE!</v>
          </cell>
          <cell r="AE24" t="e">
            <v>#VALUE!</v>
          </cell>
          <cell r="AF24" t="e">
            <v>#VALUE!</v>
          </cell>
          <cell r="AG24" t="e">
            <v>#VALUE!</v>
          </cell>
          <cell r="AH24" t="e">
            <v>#VALUE!</v>
          </cell>
          <cell r="AI24" t="e">
            <v>#VALUE!</v>
          </cell>
          <cell r="AJ24" t="e">
            <v>#VALUE!</v>
          </cell>
          <cell r="AK24" t="e">
            <v>#VALUE!</v>
          </cell>
        </row>
        <row r="25">
          <cell r="B25" t="e">
            <v>#VALUE!</v>
          </cell>
          <cell r="C25" t="e">
            <v>#VALUE!</v>
          </cell>
          <cell r="D25" t="e">
            <v>#VALUE!</v>
          </cell>
          <cell r="E25" t="e">
            <v>#VALUE!</v>
          </cell>
          <cell r="F25" t="e">
            <v>#VALUE!</v>
          </cell>
          <cell r="G25" t="e">
            <v>#VALUE!</v>
          </cell>
          <cell r="H25" t="e">
            <v>#VALUE!</v>
          </cell>
          <cell r="I25" t="e">
            <v>#VALUE!</v>
          </cell>
          <cell r="J25" t="e">
            <v>#VALUE!</v>
          </cell>
          <cell r="K25" t="e">
            <v>#VALUE!</v>
          </cell>
          <cell r="L25" t="e">
            <v>#VALUE!</v>
          </cell>
          <cell r="M25" t="e">
            <v>#VALUE!</v>
          </cell>
          <cell r="N25" t="e">
            <v>#VALUE!</v>
          </cell>
          <cell r="O25" t="e">
            <v>#VALUE!</v>
          </cell>
          <cell r="P25" t="e">
            <v>#VALUE!</v>
          </cell>
          <cell r="Q25" t="e">
            <v>#VALUE!</v>
          </cell>
          <cell r="R25" t="e">
            <v>#VALUE!</v>
          </cell>
          <cell r="S25" t="e">
            <v>#VALUE!</v>
          </cell>
          <cell r="T25" t="e">
            <v>#VALUE!</v>
          </cell>
          <cell r="U25" t="e">
            <v>#VALUE!</v>
          </cell>
          <cell r="V25" t="e">
            <v>#VALUE!</v>
          </cell>
          <cell r="W25" t="e">
            <v>#VALUE!</v>
          </cell>
          <cell r="X25" t="e">
            <v>#VALUE!</v>
          </cell>
          <cell r="Y25" t="e">
            <v>#VALUE!</v>
          </cell>
          <cell r="Z25" t="e">
            <v>#VALUE!</v>
          </cell>
          <cell r="AA25" t="e">
            <v>#VALUE!</v>
          </cell>
          <cell r="AB25" t="e">
            <v>#VALUE!</v>
          </cell>
          <cell r="AC25" t="e">
            <v>#VALUE!</v>
          </cell>
          <cell r="AD25" t="e">
            <v>#VALUE!</v>
          </cell>
          <cell r="AE25" t="e">
            <v>#VALUE!</v>
          </cell>
          <cell r="AF25" t="e">
            <v>#VALUE!</v>
          </cell>
          <cell r="AG25" t="e">
            <v>#VALUE!</v>
          </cell>
          <cell r="AH25" t="e">
            <v>#VALUE!</v>
          </cell>
          <cell r="AI25" t="e">
            <v>#VALUE!</v>
          </cell>
          <cell r="AJ25" t="e">
            <v>#VALUE!</v>
          </cell>
          <cell r="AK25" t="e">
            <v>#VALUE!</v>
          </cell>
        </row>
        <row r="26">
          <cell r="B26" t="e">
            <v>#VALUE!</v>
          </cell>
          <cell r="C26" t="e">
            <v>#VALUE!</v>
          </cell>
          <cell r="D26" t="e">
            <v>#VALUE!</v>
          </cell>
          <cell r="E26" t="e">
            <v>#VALUE!</v>
          </cell>
          <cell r="F26" t="e">
            <v>#VALUE!</v>
          </cell>
          <cell r="G26" t="e">
            <v>#VALUE!</v>
          </cell>
          <cell r="H26" t="e">
            <v>#VALUE!</v>
          </cell>
          <cell r="I26" t="e">
            <v>#VALUE!</v>
          </cell>
          <cell r="J26" t="e">
            <v>#VALUE!</v>
          </cell>
          <cell r="K26" t="e">
            <v>#VALUE!</v>
          </cell>
          <cell r="L26" t="e">
            <v>#VALUE!</v>
          </cell>
          <cell r="M26" t="e">
            <v>#VALUE!</v>
          </cell>
          <cell r="N26" t="e">
            <v>#VALUE!</v>
          </cell>
          <cell r="O26" t="e">
            <v>#VALUE!</v>
          </cell>
          <cell r="P26" t="e">
            <v>#VALUE!</v>
          </cell>
          <cell r="Q26" t="e">
            <v>#VALUE!</v>
          </cell>
          <cell r="R26" t="e">
            <v>#VALUE!</v>
          </cell>
          <cell r="S26" t="e">
            <v>#VALUE!</v>
          </cell>
          <cell r="T26" t="e">
            <v>#VALUE!</v>
          </cell>
          <cell r="U26" t="e">
            <v>#VALUE!</v>
          </cell>
          <cell r="V26" t="e">
            <v>#VALUE!</v>
          </cell>
          <cell r="W26" t="e">
            <v>#VALUE!</v>
          </cell>
          <cell r="X26" t="e">
            <v>#VALUE!</v>
          </cell>
          <cell r="Y26" t="e">
            <v>#VALUE!</v>
          </cell>
          <cell r="Z26" t="e">
            <v>#VALUE!</v>
          </cell>
          <cell r="AA26" t="e">
            <v>#VALUE!</v>
          </cell>
          <cell r="AB26" t="e">
            <v>#VALUE!</v>
          </cell>
          <cell r="AC26" t="e">
            <v>#VALUE!</v>
          </cell>
          <cell r="AD26" t="e">
            <v>#VALUE!</v>
          </cell>
          <cell r="AE26" t="e">
            <v>#VALUE!</v>
          </cell>
          <cell r="AF26" t="e">
            <v>#VALUE!</v>
          </cell>
          <cell r="AG26" t="e">
            <v>#VALUE!</v>
          </cell>
          <cell r="AH26" t="e">
            <v>#VALUE!</v>
          </cell>
          <cell r="AI26" t="e">
            <v>#VALUE!</v>
          </cell>
          <cell r="AJ26" t="e">
            <v>#VALUE!</v>
          </cell>
          <cell r="AK26" t="e">
            <v>#VALUE!</v>
          </cell>
        </row>
        <row r="27">
          <cell r="B27" t="e">
            <v>#VALUE!</v>
          </cell>
          <cell r="C27" t="e">
            <v>#VALUE!</v>
          </cell>
          <cell r="D27" t="e">
            <v>#VALUE!</v>
          </cell>
          <cell r="E27" t="e">
            <v>#VALUE!</v>
          </cell>
          <cell r="F27" t="e">
            <v>#VALUE!</v>
          </cell>
          <cell r="G27" t="e">
            <v>#VALUE!</v>
          </cell>
          <cell r="H27" t="e">
            <v>#VALUE!</v>
          </cell>
          <cell r="I27" t="e">
            <v>#VALUE!</v>
          </cell>
          <cell r="J27" t="e">
            <v>#VALUE!</v>
          </cell>
          <cell r="K27" t="e">
            <v>#VALUE!</v>
          </cell>
          <cell r="L27" t="e">
            <v>#VALUE!</v>
          </cell>
          <cell r="M27" t="e">
            <v>#VALUE!</v>
          </cell>
          <cell r="N27" t="e">
            <v>#VALUE!</v>
          </cell>
          <cell r="O27" t="e">
            <v>#VALUE!</v>
          </cell>
          <cell r="P27" t="e">
            <v>#VALUE!</v>
          </cell>
          <cell r="Q27" t="e">
            <v>#VALUE!</v>
          </cell>
          <cell r="R27" t="e">
            <v>#VALUE!</v>
          </cell>
          <cell r="S27" t="e">
            <v>#VALUE!</v>
          </cell>
          <cell r="T27" t="e">
            <v>#VALUE!</v>
          </cell>
          <cell r="U27" t="e">
            <v>#VALUE!</v>
          </cell>
          <cell r="V27" t="e">
            <v>#VALUE!</v>
          </cell>
          <cell r="W27" t="e">
            <v>#VALUE!</v>
          </cell>
          <cell r="X27" t="e">
            <v>#VALUE!</v>
          </cell>
          <cell r="Y27" t="e">
            <v>#VALUE!</v>
          </cell>
          <cell r="Z27" t="e">
            <v>#VALUE!</v>
          </cell>
          <cell r="AA27" t="e">
            <v>#VALUE!</v>
          </cell>
          <cell r="AB27" t="e">
            <v>#VALUE!</v>
          </cell>
          <cell r="AC27" t="e">
            <v>#VALUE!</v>
          </cell>
          <cell r="AD27" t="e">
            <v>#VALUE!</v>
          </cell>
          <cell r="AE27" t="e">
            <v>#VALUE!</v>
          </cell>
          <cell r="AF27" t="e">
            <v>#VALUE!</v>
          </cell>
          <cell r="AG27" t="e">
            <v>#VALUE!</v>
          </cell>
          <cell r="AH27" t="e">
            <v>#VALUE!</v>
          </cell>
          <cell r="AI27" t="e">
            <v>#VALUE!</v>
          </cell>
          <cell r="AJ27" t="e">
            <v>#VALUE!</v>
          </cell>
          <cell r="AK27" t="e">
            <v>#VALUE!</v>
          </cell>
        </row>
        <row r="28">
          <cell r="B28" t="e">
            <v>#VALUE!</v>
          </cell>
          <cell r="C28" t="e">
            <v>#VALUE!</v>
          </cell>
          <cell r="D28" t="e">
            <v>#VALUE!</v>
          </cell>
          <cell r="E28" t="e">
            <v>#VALUE!</v>
          </cell>
          <cell r="F28" t="e">
            <v>#VALUE!</v>
          </cell>
          <cell r="G28" t="e">
            <v>#VALUE!</v>
          </cell>
          <cell r="H28" t="e">
            <v>#VALUE!</v>
          </cell>
          <cell r="I28" t="e">
            <v>#VALUE!</v>
          </cell>
          <cell r="J28" t="e">
            <v>#VALUE!</v>
          </cell>
          <cell r="K28" t="e">
            <v>#VALUE!</v>
          </cell>
          <cell r="L28" t="e">
            <v>#VALUE!</v>
          </cell>
          <cell r="M28" t="e">
            <v>#VALUE!</v>
          </cell>
          <cell r="N28" t="e">
            <v>#VALUE!</v>
          </cell>
          <cell r="O28" t="e">
            <v>#VALUE!</v>
          </cell>
          <cell r="P28" t="e">
            <v>#VALUE!</v>
          </cell>
          <cell r="Q28" t="e">
            <v>#VALUE!</v>
          </cell>
          <cell r="R28" t="e">
            <v>#VALUE!</v>
          </cell>
          <cell r="S28" t="e">
            <v>#VALUE!</v>
          </cell>
          <cell r="T28" t="e">
            <v>#VALUE!</v>
          </cell>
          <cell r="U28" t="e">
            <v>#VALUE!</v>
          </cell>
          <cell r="V28" t="e">
            <v>#VALUE!</v>
          </cell>
          <cell r="W28" t="e">
            <v>#VALUE!</v>
          </cell>
          <cell r="X28" t="e">
            <v>#VALUE!</v>
          </cell>
          <cell r="Y28" t="e">
            <v>#VALUE!</v>
          </cell>
          <cell r="Z28" t="e">
            <v>#VALUE!</v>
          </cell>
          <cell r="AA28" t="e">
            <v>#VALUE!</v>
          </cell>
          <cell r="AB28" t="e">
            <v>#VALUE!</v>
          </cell>
          <cell r="AC28" t="e">
            <v>#VALUE!</v>
          </cell>
          <cell r="AD28" t="e">
            <v>#VALUE!</v>
          </cell>
          <cell r="AE28" t="e">
            <v>#VALUE!</v>
          </cell>
          <cell r="AF28" t="e">
            <v>#VALUE!</v>
          </cell>
          <cell r="AG28" t="e">
            <v>#VALUE!</v>
          </cell>
          <cell r="AH28" t="e">
            <v>#VALUE!</v>
          </cell>
          <cell r="AI28" t="e">
            <v>#VALUE!</v>
          </cell>
          <cell r="AJ28" t="e">
            <v>#VALUE!</v>
          </cell>
          <cell r="AK28" t="e">
            <v>#VALUE!</v>
          </cell>
        </row>
        <row r="29">
          <cell r="B29" t="e">
            <v>#VALUE!</v>
          </cell>
          <cell r="C29" t="e">
            <v>#VALUE!</v>
          </cell>
          <cell r="D29" t="e">
            <v>#VALUE!</v>
          </cell>
          <cell r="E29" t="e">
            <v>#VALUE!</v>
          </cell>
          <cell r="F29" t="e">
            <v>#VALUE!</v>
          </cell>
          <cell r="G29" t="e">
            <v>#VALUE!</v>
          </cell>
          <cell r="H29" t="e">
            <v>#VALUE!</v>
          </cell>
          <cell r="I29" t="e">
            <v>#VALUE!</v>
          </cell>
          <cell r="J29" t="e">
            <v>#VALUE!</v>
          </cell>
          <cell r="K29" t="e">
            <v>#VALUE!</v>
          </cell>
          <cell r="L29" t="e">
            <v>#VALUE!</v>
          </cell>
          <cell r="M29" t="e">
            <v>#VALUE!</v>
          </cell>
          <cell r="N29" t="e">
            <v>#VALUE!</v>
          </cell>
          <cell r="O29" t="e">
            <v>#VALUE!</v>
          </cell>
          <cell r="P29" t="e">
            <v>#VALUE!</v>
          </cell>
          <cell r="Q29" t="e">
            <v>#VALUE!</v>
          </cell>
          <cell r="R29" t="e">
            <v>#VALUE!</v>
          </cell>
          <cell r="S29" t="e">
            <v>#VALUE!</v>
          </cell>
          <cell r="T29" t="e">
            <v>#VALUE!</v>
          </cell>
          <cell r="U29" t="e">
            <v>#VALUE!</v>
          </cell>
          <cell r="V29" t="e">
            <v>#VALUE!</v>
          </cell>
          <cell r="W29" t="e">
            <v>#VALUE!</v>
          </cell>
          <cell r="X29" t="e">
            <v>#VALUE!</v>
          </cell>
          <cell r="Y29" t="e">
            <v>#VALUE!</v>
          </cell>
          <cell r="Z29" t="e">
            <v>#VALUE!</v>
          </cell>
          <cell r="AA29" t="e">
            <v>#VALUE!</v>
          </cell>
          <cell r="AB29" t="e">
            <v>#VALUE!</v>
          </cell>
          <cell r="AC29" t="e">
            <v>#VALUE!</v>
          </cell>
          <cell r="AD29" t="e">
            <v>#VALUE!</v>
          </cell>
          <cell r="AE29" t="e">
            <v>#VALUE!</v>
          </cell>
          <cell r="AF29" t="e">
            <v>#VALUE!</v>
          </cell>
          <cell r="AG29" t="e">
            <v>#VALUE!</v>
          </cell>
          <cell r="AH29" t="e">
            <v>#VALUE!</v>
          </cell>
          <cell r="AI29" t="e">
            <v>#VALUE!</v>
          </cell>
          <cell r="AJ29" t="e">
            <v>#VALUE!</v>
          </cell>
          <cell r="AK29" t="e">
            <v>#VALUE!</v>
          </cell>
        </row>
        <row r="30">
          <cell r="B30" t="e">
            <v>#VALUE!</v>
          </cell>
          <cell r="C30" t="e">
            <v>#VALUE!</v>
          </cell>
          <cell r="D30" t="e">
            <v>#VALUE!</v>
          </cell>
          <cell r="E30" t="e">
            <v>#VALUE!</v>
          </cell>
          <cell r="F30" t="e">
            <v>#VALUE!</v>
          </cell>
          <cell r="G30" t="e">
            <v>#VALUE!</v>
          </cell>
          <cell r="H30" t="e">
            <v>#VALUE!</v>
          </cell>
          <cell r="I30" t="e">
            <v>#VALUE!</v>
          </cell>
          <cell r="J30" t="e">
            <v>#VALUE!</v>
          </cell>
          <cell r="K30" t="e">
            <v>#VALUE!</v>
          </cell>
          <cell r="L30" t="e">
            <v>#VALUE!</v>
          </cell>
          <cell r="M30" t="e">
            <v>#VALUE!</v>
          </cell>
          <cell r="N30" t="e">
            <v>#VALUE!</v>
          </cell>
          <cell r="O30" t="e">
            <v>#VALUE!</v>
          </cell>
          <cell r="P30" t="e">
            <v>#VALUE!</v>
          </cell>
          <cell r="Q30" t="e">
            <v>#VALUE!</v>
          </cell>
          <cell r="R30" t="e">
            <v>#VALUE!</v>
          </cell>
          <cell r="S30" t="e">
            <v>#VALUE!</v>
          </cell>
          <cell r="T30" t="e">
            <v>#VALUE!</v>
          </cell>
          <cell r="U30" t="e">
            <v>#VALUE!</v>
          </cell>
          <cell r="V30" t="e">
            <v>#VALUE!</v>
          </cell>
          <cell r="W30" t="e">
            <v>#VALUE!</v>
          </cell>
          <cell r="X30" t="e">
            <v>#VALUE!</v>
          </cell>
          <cell r="Y30" t="e">
            <v>#VALUE!</v>
          </cell>
          <cell r="Z30" t="e">
            <v>#VALUE!</v>
          </cell>
          <cell r="AA30" t="e">
            <v>#VALUE!</v>
          </cell>
          <cell r="AB30" t="e">
            <v>#VALUE!</v>
          </cell>
          <cell r="AC30" t="e">
            <v>#VALUE!</v>
          </cell>
          <cell r="AD30" t="e">
            <v>#VALUE!</v>
          </cell>
          <cell r="AE30" t="e">
            <v>#VALUE!</v>
          </cell>
          <cell r="AF30" t="e">
            <v>#VALUE!</v>
          </cell>
          <cell r="AG30" t="e">
            <v>#VALUE!</v>
          </cell>
          <cell r="AH30" t="e">
            <v>#VALUE!</v>
          </cell>
          <cell r="AI30" t="e">
            <v>#VALUE!</v>
          </cell>
          <cell r="AJ30" t="e">
            <v>#VALUE!</v>
          </cell>
          <cell r="AK30" t="e">
            <v>#VALUE!</v>
          </cell>
        </row>
        <row r="31">
          <cell r="B31" t="e">
            <v>#VALUE!</v>
          </cell>
          <cell r="C31" t="e">
            <v>#VALUE!</v>
          </cell>
          <cell r="D31" t="e">
            <v>#VALUE!</v>
          </cell>
          <cell r="E31" t="e">
            <v>#VALUE!</v>
          </cell>
          <cell r="F31" t="e">
            <v>#VALUE!</v>
          </cell>
          <cell r="G31" t="e">
            <v>#VALUE!</v>
          </cell>
          <cell r="H31" t="e">
            <v>#VALUE!</v>
          </cell>
          <cell r="I31" t="e">
            <v>#VALUE!</v>
          </cell>
          <cell r="J31" t="e">
            <v>#VALUE!</v>
          </cell>
          <cell r="K31" t="e">
            <v>#VALUE!</v>
          </cell>
          <cell r="L31" t="e">
            <v>#VALUE!</v>
          </cell>
          <cell r="M31" t="e">
            <v>#VALUE!</v>
          </cell>
          <cell r="N31" t="e">
            <v>#VALUE!</v>
          </cell>
          <cell r="O31" t="e">
            <v>#VALUE!</v>
          </cell>
          <cell r="P31" t="e">
            <v>#VALUE!</v>
          </cell>
          <cell r="Q31" t="e">
            <v>#VALUE!</v>
          </cell>
          <cell r="R31" t="e">
            <v>#VALUE!</v>
          </cell>
          <cell r="S31" t="e">
            <v>#VALUE!</v>
          </cell>
          <cell r="T31" t="e">
            <v>#VALUE!</v>
          </cell>
          <cell r="U31" t="e">
            <v>#VALUE!</v>
          </cell>
          <cell r="V31" t="e">
            <v>#VALUE!</v>
          </cell>
          <cell r="W31" t="e">
            <v>#VALUE!</v>
          </cell>
          <cell r="X31" t="e">
            <v>#VALUE!</v>
          </cell>
          <cell r="Y31" t="e">
            <v>#VALUE!</v>
          </cell>
          <cell r="Z31" t="e">
            <v>#VALUE!</v>
          </cell>
          <cell r="AA31" t="e">
            <v>#VALUE!</v>
          </cell>
          <cell r="AB31" t="e">
            <v>#VALUE!</v>
          </cell>
          <cell r="AC31" t="e">
            <v>#VALUE!</v>
          </cell>
          <cell r="AD31" t="e">
            <v>#VALUE!</v>
          </cell>
          <cell r="AE31" t="e">
            <v>#VALUE!</v>
          </cell>
          <cell r="AF31" t="e">
            <v>#VALUE!</v>
          </cell>
          <cell r="AG31" t="e">
            <v>#VALUE!</v>
          </cell>
          <cell r="AH31" t="e">
            <v>#VALUE!</v>
          </cell>
          <cell r="AI31" t="e">
            <v>#VALUE!</v>
          </cell>
          <cell r="AJ31" t="e">
            <v>#VALUE!</v>
          </cell>
          <cell r="AK31" t="e">
            <v>#VALUE!</v>
          </cell>
        </row>
        <row r="32">
          <cell r="B32" t="e">
            <v>#VALUE!</v>
          </cell>
          <cell r="C32" t="e">
            <v>#VALUE!</v>
          </cell>
          <cell r="D32" t="e">
            <v>#VALUE!</v>
          </cell>
          <cell r="E32" t="e">
            <v>#VALUE!</v>
          </cell>
          <cell r="F32" t="e">
            <v>#VALUE!</v>
          </cell>
          <cell r="G32" t="e">
            <v>#VALUE!</v>
          </cell>
          <cell r="H32" t="e">
            <v>#VALUE!</v>
          </cell>
          <cell r="I32" t="e">
            <v>#VALUE!</v>
          </cell>
          <cell r="J32" t="e">
            <v>#VALUE!</v>
          </cell>
          <cell r="K32" t="e">
            <v>#VALUE!</v>
          </cell>
          <cell r="L32" t="e">
            <v>#VALUE!</v>
          </cell>
          <cell r="M32" t="e">
            <v>#VALUE!</v>
          </cell>
          <cell r="N32" t="e">
            <v>#VALUE!</v>
          </cell>
          <cell r="O32" t="e">
            <v>#VALUE!</v>
          </cell>
          <cell r="P32" t="e">
            <v>#VALUE!</v>
          </cell>
          <cell r="Q32" t="e">
            <v>#VALUE!</v>
          </cell>
          <cell r="R32" t="e">
            <v>#VALUE!</v>
          </cell>
          <cell r="S32" t="e">
            <v>#VALUE!</v>
          </cell>
          <cell r="T32" t="e">
            <v>#VALUE!</v>
          </cell>
          <cell r="U32" t="e">
            <v>#VALUE!</v>
          </cell>
          <cell r="V32" t="e">
            <v>#VALUE!</v>
          </cell>
          <cell r="W32" t="e">
            <v>#VALUE!</v>
          </cell>
          <cell r="X32" t="e">
            <v>#VALUE!</v>
          </cell>
          <cell r="Y32" t="e">
            <v>#VALUE!</v>
          </cell>
          <cell r="Z32" t="e">
            <v>#VALUE!</v>
          </cell>
          <cell r="AA32" t="e">
            <v>#VALUE!</v>
          </cell>
          <cell r="AB32" t="e">
            <v>#VALUE!</v>
          </cell>
          <cell r="AC32" t="e">
            <v>#VALUE!</v>
          </cell>
          <cell r="AD32" t="e">
            <v>#VALUE!</v>
          </cell>
          <cell r="AE32" t="e">
            <v>#VALUE!</v>
          </cell>
          <cell r="AF32" t="e">
            <v>#VALUE!</v>
          </cell>
          <cell r="AG32" t="e">
            <v>#VALUE!</v>
          </cell>
          <cell r="AH32" t="e">
            <v>#VALUE!</v>
          </cell>
          <cell r="AI32" t="e">
            <v>#VALUE!</v>
          </cell>
          <cell r="AJ32" t="e">
            <v>#VALUE!</v>
          </cell>
          <cell r="AK32" t="e">
            <v>#VALUE!</v>
          </cell>
        </row>
        <row r="33">
          <cell r="B33" t="e">
            <v>#VALUE!</v>
          </cell>
          <cell r="C33" t="e">
            <v>#VALUE!</v>
          </cell>
          <cell r="D33" t="e">
            <v>#VALUE!</v>
          </cell>
          <cell r="E33" t="e">
            <v>#VALUE!</v>
          </cell>
          <cell r="F33" t="e">
            <v>#VALUE!</v>
          </cell>
          <cell r="G33" t="e">
            <v>#VALUE!</v>
          </cell>
          <cell r="H33" t="e">
            <v>#VALUE!</v>
          </cell>
          <cell r="I33" t="e">
            <v>#VALUE!</v>
          </cell>
          <cell r="J33" t="e">
            <v>#VALUE!</v>
          </cell>
          <cell r="K33" t="e">
            <v>#VALUE!</v>
          </cell>
          <cell r="L33" t="e">
            <v>#VALUE!</v>
          </cell>
          <cell r="M33" t="e">
            <v>#VALUE!</v>
          </cell>
          <cell r="N33" t="e">
            <v>#VALUE!</v>
          </cell>
          <cell r="O33" t="e">
            <v>#VALUE!</v>
          </cell>
          <cell r="P33" t="e">
            <v>#VALUE!</v>
          </cell>
          <cell r="Q33" t="e">
            <v>#VALUE!</v>
          </cell>
          <cell r="R33" t="e">
            <v>#VALUE!</v>
          </cell>
          <cell r="S33" t="e">
            <v>#VALUE!</v>
          </cell>
          <cell r="T33" t="e">
            <v>#VALUE!</v>
          </cell>
          <cell r="U33" t="e">
            <v>#VALUE!</v>
          </cell>
          <cell r="V33" t="e">
            <v>#VALUE!</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row>
        <row r="34">
          <cell r="B34" t="e">
            <v>#VALUE!</v>
          </cell>
          <cell r="C34" t="e">
            <v>#VALUE!</v>
          </cell>
          <cell r="D34" t="e">
            <v>#VALUE!</v>
          </cell>
          <cell r="E34" t="e">
            <v>#VALUE!</v>
          </cell>
          <cell r="F34" t="e">
            <v>#VALUE!</v>
          </cell>
          <cell r="G34" t="e">
            <v>#VALUE!</v>
          </cell>
          <cell r="H34" t="e">
            <v>#VALUE!</v>
          </cell>
          <cell r="I34" t="e">
            <v>#VALUE!</v>
          </cell>
          <cell r="J34" t="e">
            <v>#VALUE!</v>
          </cell>
          <cell r="K34" t="e">
            <v>#VALUE!</v>
          </cell>
          <cell r="L34" t="e">
            <v>#VALUE!</v>
          </cell>
          <cell r="M34" t="e">
            <v>#VALUE!</v>
          </cell>
          <cell r="N34" t="e">
            <v>#VALUE!</v>
          </cell>
          <cell r="O34" t="e">
            <v>#VALUE!</v>
          </cell>
          <cell r="P34" t="e">
            <v>#VALUE!</v>
          </cell>
          <cell r="Q34" t="e">
            <v>#VALUE!</v>
          </cell>
          <cell r="R34" t="e">
            <v>#VALUE!</v>
          </cell>
          <cell r="S34" t="e">
            <v>#VALUE!</v>
          </cell>
          <cell r="T34" t="e">
            <v>#VALUE!</v>
          </cell>
          <cell r="U34" t="e">
            <v>#VALUE!</v>
          </cell>
          <cell r="V34" t="e">
            <v>#VALUE!</v>
          </cell>
          <cell r="W34" t="e">
            <v>#VALUE!</v>
          </cell>
          <cell r="X34" t="e">
            <v>#VALUE!</v>
          </cell>
          <cell r="Y34" t="e">
            <v>#VALUE!</v>
          </cell>
          <cell r="Z34" t="e">
            <v>#VALUE!</v>
          </cell>
          <cell r="AA34" t="e">
            <v>#VALUE!</v>
          </cell>
          <cell r="AB34" t="e">
            <v>#VALUE!</v>
          </cell>
          <cell r="AC34" t="e">
            <v>#VALUE!</v>
          </cell>
          <cell r="AD34" t="e">
            <v>#VALUE!</v>
          </cell>
          <cell r="AE34" t="e">
            <v>#VALUE!</v>
          </cell>
          <cell r="AF34" t="e">
            <v>#VALUE!</v>
          </cell>
          <cell r="AG34" t="e">
            <v>#VALUE!</v>
          </cell>
          <cell r="AH34" t="e">
            <v>#VALUE!</v>
          </cell>
          <cell r="AI34" t="e">
            <v>#VALUE!</v>
          </cell>
          <cell r="AJ34" t="e">
            <v>#VALUE!</v>
          </cell>
          <cell r="AK34" t="e">
            <v>#VALUE!</v>
          </cell>
        </row>
        <row r="35">
          <cell r="B35" t="e">
            <v>#VALUE!</v>
          </cell>
          <cell r="C35" t="e">
            <v>#VALUE!</v>
          </cell>
          <cell r="D35" t="e">
            <v>#VALUE!</v>
          </cell>
          <cell r="E35" t="e">
            <v>#VALUE!</v>
          </cell>
          <cell r="F35" t="e">
            <v>#VALUE!</v>
          </cell>
          <cell r="G35" t="e">
            <v>#VALUE!</v>
          </cell>
          <cell r="H35" t="e">
            <v>#VALUE!</v>
          </cell>
          <cell r="I35" t="e">
            <v>#VALUE!</v>
          </cell>
          <cell r="J35" t="e">
            <v>#VALUE!</v>
          </cell>
          <cell r="K35" t="e">
            <v>#VALUE!</v>
          </cell>
          <cell r="L35" t="e">
            <v>#VALUE!</v>
          </cell>
          <cell r="M35" t="e">
            <v>#VALUE!</v>
          </cell>
          <cell r="N35" t="e">
            <v>#VALUE!</v>
          </cell>
          <cell r="O35" t="e">
            <v>#VALUE!</v>
          </cell>
          <cell r="P35" t="e">
            <v>#VALUE!</v>
          </cell>
          <cell r="Q35" t="e">
            <v>#VALUE!</v>
          </cell>
          <cell r="R35" t="e">
            <v>#VALUE!</v>
          </cell>
          <cell r="S35" t="e">
            <v>#VALUE!</v>
          </cell>
          <cell r="T35" t="e">
            <v>#VALUE!</v>
          </cell>
          <cell r="U35" t="e">
            <v>#VALUE!</v>
          </cell>
          <cell r="V35" t="e">
            <v>#VALUE!</v>
          </cell>
          <cell r="W35" t="e">
            <v>#VALUE!</v>
          </cell>
          <cell r="X35" t="e">
            <v>#VALUE!</v>
          </cell>
          <cell r="Y35" t="e">
            <v>#VALUE!</v>
          </cell>
          <cell r="Z35" t="e">
            <v>#VALUE!</v>
          </cell>
          <cell r="AA35" t="e">
            <v>#VALUE!</v>
          </cell>
          <cell r="AB35" t="e">
            <v>#VALUE!</v>
          </cell>
          <cell r="AC35" t="e">
            <v>#VALUE!</v>
          </cell>
          <cell r="AD35" t="e">
            <v>#VALUE!</v>
          </cell>
          <cell r="AE35" t="e">
            <v>#VALUE!</v>
          </cell>
          <cell r="AF35" t="e">
            <v>#VALUE!</v>
          </cell>
          <cell r="AG35" t="e">
            <v>#VALUE!</v>
          </cell>
          <cell r="AH35" t="e">
            <v>#VALUE!</v>
          </cell>
          <cell r="AI35" t="e">
            <v>#VALUE!</v>
          </cell>
          <cell r="AJ35" t="e">
            <v>#VALUE!</v>
          </cell>
          <cell r="AK35" t="e">
            <v>#VALUE!</v>
          </cell>
        </row>
        <row r="36">
          <cell r="B36" t="e">
            <v>#VALUE!</v>
          </cell>
          <cell r="C36" t="e">
            <v>#VALUE!</v>
          </cell>
          <cell r="D36" t="e">
            <v>#VALUE!</v>
          </cell>
          <cell r="E36" t="e">
            <v>#VALUE!</v>
          </cell>
          <cell r="F36" t="e">
            <v>#VALUE!</v>
          </cell>
          <cell r="G36" t="e">
            <v>#VALUE!</v>
          </cell>
          <cell r="H36" t="e">
            <v>#VALUE!</v>
          </cell>
          <cell r="I36" t="e">
            <v>#VALUE!</v>
          </cell>
          <cell r="J36" t="e">
            <v>#VALUE!</v>
          </cell>
          <cell r="K36" t="e">
            <v>#VALUE!</v>
          </cell>
          <cell r="L36" t="e">
            <v>#VALUE!</v>
          </cell>
          <cell r="M36" t="e">
            <v>#VALUE!</v>
          </cell>
          <cell r="N36" t="e">
            <v>#VALUE!</v>
          </cell>
          <cell r="O36" t="e">
            <v>#VALUE!</v>
          </cell>
          <cell r="P36" t="e">
            <v>#VALUE!</v>
          </cell>
          <cell r="Q36" t="e">
            <v>#VALUE!</v>
          </cell>
          <cell r="R36" t="e">
            <v>#VALUE!</v>
          </cell>
          <cell r="S36" t="e">
            <v>#VALUE!</v>
          </cell>
          <cell r="T36" t="e">
            <v>#VALUE!</v>
          </cell>
          <cell r="U36" t="e">
            <v>#VALUE!</v>
          </cell>
          <cell r="V36" t="e">
            <v>#VALUE!</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row>
        <row r="37">
          <cell r="B37" t="e">
            <v>#VALUE!</v>
          </cell>
          <cell r="C37" t="e">
            <v>#VALUE!</v>
          </cell>
          <cell r="D37" t="e">
            <v>#VALUE!</v>
          </cell>
          <cell r="E37" t="e">
            <v>#VALUE!</v>
          </cell>
          <cell r="F37" t="e">
            <v>#VALUE!</v>
          </cell>
          <cell r="G37" t="e">
            <v>#VALUE!</v>
          </cell>
          <cell r="H37" t="e">
            <v>#VALUE!</v>
          </cell>
          <cell r="I37" t="e">
            <v>#VALUE!</v>
          </cell>
          <cell r="J37" t="e">
            <v>#VALUE!</v>
          </cell>
          <cell r="K37" t="e">
            <v>#VALUE!</v>
          </cell>
          <cell r="L37" t="e">
            <v>#VALUE!</v>
          </cell>
          <cell r="M37" t="e">
            <v>#VALUE!</v>
          </cell>
          <cell r="N37" t="e">
            <v>#VALUE!</v>
          </cell>
          <cell r="O37" t="e">
            <v>#VALUE!</v>
          </cell>
          <cell r="P37" t="e">
            <v>#VALUE!</v>
          </cell>
          <cell r="Q37" t="e">
            <v>#VALUE!</v>
          </cell>
          <cell r="R37" t="e">
            <v>#VALUE!</v>
          </cell>
          <cell r="S37" t="e">
            <v>#VALUE!</v>
          </cell>
          <cell r="T37" t="e">
            <v>#VALUE!</v>
          </cell>
          <cell r="U37" t="e">
            <v>#VALUE!</v>
          </cell>
          <cell r="V37" t="e">
            <v>#VALUE!</v>
          </cell>
          <cell r="W37" t="e">
            <v>#VALUE!</v>
          </cell>
          <cell r="X37" t="e">
            <v>#VALUE!</v>
          </cell>
          <cell r="Y37" t="e">
            <v>#VALUE!</v>
          </cell>
          <cell r="Z37" t="e">
            <v>#VALUE!</v>
          </cell>
          <cell r="AA37" t="e">
            <v>#VALUE!</v>
          </cell>
          <cell r="AB37" t="e">
            <v>#VALUE!</v>
          </cell>
          <cell r="AC37" t="e">
            <v>#VALUE!</v>
          </cell>
          <cell r="AD37" t="e">
            <v>#VALUE!</v>
          </cell>
          <cell r="AE37" t="e">
            <v>#VALUE!</v>
          </cell>
          <cell r="AF37" t="e">
            <v>#VALUE!</v>
          </cell>
          <cell r="AG37" t="e">
            <v>#VALUE!</v>
          </cell>
          <cell r="AH37" t="e">
            <v>#VALUE!</v>
          </cell>
          <cell r="AI37" t="e">
            <v>#VALUE!</v>
          </cell>
          <cell r="AJ37" t="e">
            <v>#VALUE!</v>
          </cell>
          <cell r="AK37" t="e">
            <v>#VALUE!</v>
          </cell>
        </row>
        <row r="38">
          <cell r="B38" t="e">
            <v>#VALUE!</v>
          </cell>
          <cell r="C38" t="e">
            <v>#VALUE!</v>
          </cell>
          <cell r="D38" t="e">
            <v>#VALUE!</v>
          </cell>
          <cell r="E38" t="e">
            <v>#VALUE!</v>
          </cell>
          <cell r="F38" t="e">
            <v>#VALUE!</v>
          </cell>
          <cell r="G38" t="e">
            <v>#VALUE!</v>
          </cell>
          <cell r="H38" t="e">
            <v>#VALUE!</v>
          </cell>
          <cell r="I38" t="e">
            <v>#VALUE!</v>
          </cell>
          <cell r="J38" t="e">
            <v>#VALUE!</v>
          </cell>
          <cell r="K38" t="e">
            <v>#VALUE!</v>
          </cell>
          <cell r="L38" t="e">
            <v>#VALUE!</v>
          </cell>
          <cell r="M38" t="e">
            <v>#VALUE!</v>
          </cell>
          <cell r="N38" t="e">
            <v>#VALUE!</v>
          </cell>
          <cell r="O38" t="e">
            <v>#VALUE!</v>
          </cell>
          <cell r="P38" t="e">
            <v>#VALUE!</v>
          </cell>
          <cell r="Q38" t="e">
            <v>#VALUE!</v>
          </cell>
          <cell r="R38" t="e">
            <v>#VALUE!</v>
          </cell>
          <cell r="S38" t="e">
            <v>#VALUE!</v>
          </cell>
          <cell r="T38" t="e">
            <v>#VALUE!</v>
          </cell>
          <cell r="U38" t="e">
            <v>#VALUE!</v>
          </cell>
          <cell r="V38" t="e">
            <v>#VALUE!</v>
          </cell>
          <cell r="W38" t="e">
            <v>#VALUE!</v>
          </cell>
          <cell r="X38" t="e">
            <v>#VALUE!</v>
          </cell>
          <cell r="Y38" t="e">
            <v>#VALUE!</v>
          </cell>
          <cell r="Z38" t="e">
            <v>#VALUE!</v>
          </cell>
          <cell r="AA38" t="e">
            <v>#VALUE!</v>
          </cell>
          <cell r="AB38" t="e">
            <v>#VALUE!</v>
          </cell>
          <cell r="AC38" t="e">
            <v>#VALUE!</v>
          </cell>
          <cell r="AD38" t="e">
            <v>#VALUE!</v>
          </cell>
          <cell r="AE38" t="e">
            <v>#VALUE!</v>
          </cell>
          <cell r="AF38" t="e">
            <v>#VALUE!</v>
          </cell>
          <cell r="AG38" t="e">
            <v>#VALUE!</v>
          </cell>
          <cell r="AH38" t="e">
            <v>#VALUE!</v>
          </cell>
          <cell r="AI38" t="e">
            <v>#VALUE!</v>
          </cell>
          <cell r="AJ38" t="e">
            <v>#VALUE!</v>
          </cell>
          <cell r="AK38" t="e">
            <v>#VALUE!</v>
          </cell>
        </row>
        <row r="39">
          <cell r="B39" t="e">
            <v>#VALUE!</v>
          </cell>
          <cell r="C39" t="e">
            <v>#VALUE!</v>
          </cell>
          <cell r="D39" t="e">
            <v>#VALUE!</v>
          </cell>
          <cell r="E39" t="e">
            <v>#VALUE!</v>
          </cell>
          <cell r="F39" t="e">
            <v>#VALUE!</v>
          </cell>
          <cell r="G39" t="e">
            <v>#VALUE!</v>
          </cell>
          <cell r="H39" t="e">
            <v>#VALUE!</v>
          </cell>
          <cell r="I39" t="e">
            <v>#VALUE!</v>
          </cell>
          <cell r="J39" t="e">
            <v>#VALUE!</v>
          </cell>
          <cell r="K39" t="e">
            <v>#VALUE!</v>
          </cell>
          <cell r="L39" t="e">
            <v>#VALUE!</v>
          </cell>
          <cell r="M39" t="e">
            <v>#VALUE!</v>
          </cell>
          <cell r="N39" t="e">
            <v>#VALUE!</v>
          </cell>
          <cell r="O39" t="e">
            <v>#VALUE!</v>
          </cell>
          <cell r="P39" t="e">
            <v>#VALUE!</v>
          </cell>
          <cell r="Q39" t="e">
            <v>#VALUE!</v>
          </cell>
          <cell r="R39" t="e">
            <v>#VALUE!</v>
          </cell>
          <cell r="S39" t="e">
            <v>#VALUE!</v>
          </cell>
          <cell r="T39" t="e">
            <v>#VALUE!</v>
          </cell>
          <cell r="U39" t="e">
            <v>#VALUE!</v>
          </cell>
          <cell r="V39" t="e">
            <v>#VALUE!</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row>
        <row r="40">
          <cell r="B40" t="e">
            <v>#VALUE!</v>
          </cell>
          <cell r="C40" t="e">
            <v>#VALUE!</v>
          </cell>
          <cell r="D40" t="e">
            <v>#VALUE!</v>
          </cell>
          <cell r="E40" t="e">
            <v>#VALUE!</v>
          </cell>
          <cell r="F40" t="e">
            <v>#VALUE!</v>
          </cell>
          <cell r="G40" t="e">
            <v>#VALUE!</v>
          </cell>
          <cell r="H40" t="e">
            <v>#VALUE!</v>
          </cell>
          <cell r="I40" t="e">
            <v>#VALUE!</v>
          </cell>
          <cell r="J40" t="e">
            <v>#VALUE!</v>
          </cell>
          <cell r="K40" t="e">
            <v>#VALUE!</v>
          </cell>
          <cell r="L40" t="e">
            <v>#VALUE!</v>
          </cell>
          <cell r="M40" t="e">
            <v>#VALUE!</v>
          </cell>
          <cell r="N40" t="e">
            <v>#VALUE!</v>
          </cell>
          <cell r="O40" t="e">
            <v>#VALUE!</v>
          </cell>
          <cell r="P40" t="e">
            <v>#VALUE!</v>
          </cell>
          <cell r="Q40" t="e">
            <v>#VALUE!</v>
          </cell>
          <cell r="R40" t="e">
            <v>#VALUE!</v>
          </cell>
          <cell r="S40" t="e">
            <v>#VALUE!</v>
          </cell>
          <cell r="T40" t="e">
            <v>#VALUE!</v>
          </cell>
          <cell r="U40" t="e">
            <v>#VALUE!</v>
          </cell>
          <cell r="V40" t="e">
            <v>#VALUE!</v>
          </cell>
          <cell r="W40" t="e">
            <v>#VALUE!</v>
          </cell>
          <cell r="X40" t="e">
            <v>#VALUE!</v>
          </cell>
          <cell r="Y40" t="e">
            <v>#VALUE!</v>
          </cell>
          <cell r="Z40" t="e">
            <v>#VALUE!</v>
          </cell>
          <cell r="AA40" t="e">
            <v>#VALUE!</v>
          </cell>
          <cell r="AB40" t="e">
            <v>#VALUE!</v>
          </cell>
          <cell r="AC40" t="e">
            <v>#VALUE!</v>
          </cell>
          <cell r="AD40" t="e">
            <v>#VALUE!</v>
          </cell>
          <cell r="AE40" t="e">
            <v>#VALUE!</v>
          </cell>
          <cell r="AF40" t="e">
            <v>#VALUE!</v>
          </cell>
          <cell r="AG40" t="e">
            <v>#VALUE!</v>
          </cell>
          <cell r="AH40" t="e">
            <v>#VALUE!</v>
          </cell>
          <cell r="AI40" t="e">
            <v>#VALUE!</v>
          </cell>
          <cell r="AJ40" t="e">
            <v>#VALUE!</v>
          </cell>
          <cell r="AK40" t="e">
            <v>#VALUE!</v>
          </cell>
        </row>
        <row r="41">
          <cell r="B41" t="e">
            <v>#VALUE!</v>
          </cell>
          <cell r="C41" t="e">
            <v>#VALUE!</v>
          </cell>
          <cell r="D41" t="e">
            <v>#VALUE!</v>
          </cell>
          <cell r="E41" t="e">
            <v>#VALUE!</v>
          </cell>
          <cell r="F41" t="e">
            <v>#VALUE!</v>
          </cell>
          <cell r="G41" t="e">
            <v>#VALUE!</v>
          </cell>
          <cell r="H41" t="e">
            <v>#VALUE!</v>
          </cell>
          <cell r="I41" t="e">
            <v>#VALUE!</v>
          </cell>
          <cell r="J41" t="e">
            <v>#VALUE!</v>
          </cell>
          <cell r="K41" t="e">
            <v>#VALUE!</v>
          </cell>
          <cell r="L41" t="e">
            <v>#VALUE!</v>
          </cell>
          <cell r="M41" t="e">
            <v>#VALUE!</v>
          </cell>
          <cell r="N41" t="e">
            <v>#VALUE!</v>
          </cell>
          <cell r="O41" t="e">
            <v>#VALUE!</v>
          </cell>
          <cell r="P41" t="e">
            <v>#VALUE!</v>
          </cell>
          <cell r="Q41" t="e">
            <v>#VALUE!</v>
          </cell>
          <cell r="R41" t="e">
            <v>#VALUE!</v>
          </cell>
          <cell r="S41" t="e">
            <v>#VALUE!</v>
          </cell>
          <cell r="T41" t="e">
            <v>#VALUE!</v>
          </cell>
          <cell r="U41" t="e">
            <v>#VALUE!</v>
          </cell>
          <cell r="V41" t="e">
            <v>#VALUE!</v>
          </cell>
          <cell r="W41" t="e">
            <v>#VALUE!</v>
          </cell>
          <cell r="X41" t="e">
            <v>#VALUE!</v>
          </cell>
          <cell r="Y41" t="e">
            <v>#VALUE!</v>
          </cell>
          <cell r="Z41" t="e">
            <v>#VALUE!</v>
          </cell>
          <cell r="AA41" t="e">
            <v>#VALUE!</v>
          </cell>
          <cell r="AB41" t="e">
            <v>#VALUE!</v>
          </cell>
          <cell r="AC41" t="e">
            <v>#VALUE!</v>
          </cell>
          <cell r="AD41" t="e">
            <v>#VALUE!</v>
          </cell>
          <cell r="AE41" t="e">
            <v>#VALUE!</v>
          </cell>
          <cell r="AF41" t="e">
            <v>#VALUE!</v>
          </cell>
          <cell r="AG41" t="e">
            <v>#VALUE!</v>
          </cell>
          <cell r="AH41" t="e">
            <v>#VALUE!</v>
          </cell>
          <cell r="AI41" t="e">
            <v>#VALUE!</v>
          </cell>
          <cell r="AJ41" t="e">
            <v>#VALUE!</v>
          </cell>
          <cell r="AK41" t="e">
            <v>#VALUE!</v>
          </cell>
        </row>
        <row r="42">
          <cell r="B42" t="e">
            <v>#VALUE!</v>
          </cell>
          <cell r="C42" t="e">
            <v>#VALUE!</v>
          </cell>
          <cell r="D42" t="e">
            <v>#VALUE!</v>
          </cell>
          <cell r="E42" t="e">
            <v>#VALUE!</v>
          </cell>
          <cell r="F42" t="e">
            <v>#VALUE!</v>
          </cell>
          <cell r="G42" t="e">
            <v>#VALUE!</v>
          </cell>
          <cell r="H42" t="e">
            <v>#VALUE!</v>
          </cell>
          <cell r="I42" t="e">
            <v>#VALUE!</v>
          </cell>
          <cell r="J42" t="e">
            <v>#VALUE!</v>
          </cell>
          <cell r="K42" t="e">
            <v>#VALUE!</v>
          </cell>
          <cell r="L42" t="e">
            <v>#VALUE!</v>
          </cell>
          <cell r="M42" t="e">
            <v>#VALUE!</v>
          </cell>
          <cell r="N42" t="e">
            <v>#VALUE!</v>
          </cell>
          <cell r="O42" t="e">
            <v>#VALUE!</v>
          </cell>
          <cell r="P42" t="e">
            <v>#VALUE!</v>
          </cell>
          <cell r="Q42" t="e">
            <v>#VALUE!</v>
          </cell>
          <cell r="R42" t="e">
            <v>#VALUE!</v>
          </cell>
          <cell r="S42" t="e">
            <v>#VALUE!</v>
          </cell>
          <cell r="T42" t="e">
            <v>#VALUE!</v>
          </cell>
          <cell r="U42" t="e">
            <v>#VALUE!</v>
          </cell>
          <cell r="V42" t="e">
            <v>#VALUE!</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row>
        <row r="43">
          <cell r="B43" t="e">
            <v>#VALUE!</v>
          </cell>
          <cell r="C43" t="e">
            <v>#VALUE!</v>
          </cell>
          <cell r="D43" t="e">
            <v>#VALUE!</v>
          </cell>
          <cell r="E43" t="e">
            <v>#VALUE!</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t="e">
            <v>#VALUE!</v>
          </cell>
          <cell r="R43" t="e">
            <v>#VALUE!</v>
          </cell>
          <cell r="S43" t="e">
            <v>#VALUE!</v>
          </cell>
          <cell r="T43" t="e">
            <v>#VALUE!</v>
          </cell>
          <cell r="U43" t="e">
            <v>#VALUE!</v>
          </cell>
          <cell r="V43" t="e">
            <v>#VALUE!</v>
          </cell>
          <cell r="W43" t="e">
            <v>#VALUE!</v>
          </cell>
          <cell r="X43" t="e">
            <v>#VALUE!</v>
          </cell>
          <cell r="Y43" t="e">
            <v>#VALUE!</v>
          </cell>
          <cell r="Z43" t="e">
            <v>#VALUE!</v>
          </cell>
          <cell r="AA43" t="e">
            <v>#VALUE!</v>
          </cell>
          <cell r="AB43" t="e">
            <v>#VALUE!</v>
          </cell>
          <cell r="AC43" t="e">
            <v>#VALUE!</v>
          </cell>
          <cell r="AD43" t="e">
            <v>#VALUE!</v>
          </cell>
          <cell r="AE43" t="e">
            <v>#VALUE!</v>
          </cell>
          <cell r="AF43" t="e">
            <v>#VALUE!</v>
          </cell>
          <cell r="AG43" t="e">
            <v>#VALUE!</v>
          </cell>
          <cell r="AH43" t="e">
            <v>#VALUE!</v>
          </cell>
          <cell r="AI43" t="e">
            <v>#VALUE!</v>
          </cell>
          <cell r="AJ43" t="e">
            <v>#VALUE!</v>
          </cell>
          <cell r="AK43" t="e">
            <v>#VALUE!</v>
          </cell>
        </row>
        <row r="44">
          <cell r="B44" t="e">
            <v>#VALUE!</v>
          </cell>
          <cell r="C44" t="e">
            <v>#VALUE!</v>
          </cell>
          <cell r="D44" t="e">
            <v>#VALUE!</v>
          </cell>
          <cell r="E44" t="e">
            <v>#VALUE!</v>
          </cell>
          <cell r="F44" t="e">
            <v>#VALUE!</v>
          </cell>
          <cell r="G44" t="e">
            <v>#VALUE!</v>
          </cell>
          <cell r="H44" t="e">
            <v>#VALUE!</v>
          </cell>
          <cell r="I44" t="e">
            <v>#VALUE!</v>
          </cell>
          <cell r="J44" t="e">
            <v>#VALUE!</v>
          </cell>
          <cell r="K44" t="e">
            <v>#VALUE!</v>
          </cell>
          <cell r="L44" t="e">
            <v>#VALUE!</v>
          </cell>
          <cell r="M44" t="e">
            <v>#VALUE!</v>
          </cell>
          <cell r="N44" t="e">
            <v>#VALUE!</v>
          </cell>
          <cell r="O44" t="e">
            <v>#VALUE!</v>
          </cell>
          <cell r="P44" t="e">
            <v>#VALUE!</v>
          </cell>
          <cell r="Q44" t="e">
            <v>#VALUE!</v>
          </cell>
          <cell r="R44" t="e">
            <v>#VALUE!</v>
          </cell>
          <cell r="S44" t="e">
            <v>#VALUE!</v>
          </cell>
          <cell r="T44" t="e">
            <v>#VALUE!</v>
          </cell>
          <cell r="U44" t="e">
            <v>#VALUE!</v>
          </cell>
          <cell r="V44" t="e">
            <v>#VALUE!</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row>
        <row r="45">
          <cell r="B45" t="e">
            <v>#VALUE!</v>
          </cell>
          <cell r="C45" t="e">
            <v>#VALUE!</v>
          </cell>
          <cell r="D45" t="e">
            <v>#VALUE!</v>
          </cell>
          <cell r="E45" t="e">
            <v>#VALUE!</v>
          </cell>
          <cell r="F45" t="e">
            <v>#VALUE!</v>
          </cell>
          <cell r="G45" t="e">
            <v>#VALUE!</v>
          </cell>
          <cell r="H45" t="e">
            <v>#VALUE!</v>
          </cell>
          <cell r="I45" t="e">
            <v>#VALUE!</v>
          </cell>
          <cell r="J45" t="e">
            <v>#VALUE!</v>
          </cell>
          <cell r="K45" t="e">
            <v>#VALUE!</v>
          </cell>
          <cell r="L45" t="e">
            <v>#VALUE!</v>
          </cell>
          <cell r="M45" t="e">
            <v>#VALUE!</v>
          </cell>
          <cell r="N45" t="e">
            <v>#VALUE!</v>
          </cell>
          <cell r="O45" t="e">
            <v>#VALUE!</v>
          </cell>
          <cell r="P45" t="e">
            <v>#VALUE!</v>
          </cell>
          <cell r="Q45" t="e">
            <v>#VALUE!</v>
          </cell>
          <cell r="R45" t="e">
            <v>#VALUE!</v>
          </cell>
          <cell r="S45" t="e">
            <v>#VALUE!</v>
          </cell>
          <cell r="T45" t="e">
            <v>#VALUE!</v>
          </cell>
          <cell r="U45" t="e">
            <v>#VALUE!</v>
          </cell>
          <cell r="V45" t="e">
            <v>#VALUE!</v>
          </cell>
          <cell r="W45" t="e">
            <v>#VALUE!</v>
          </cell>
          <cell r="X45" t="e">
            <v>#VALUE!</v>
          </cell>
          <cell r="Y45" t="e">
            <v>#VALUE!</v>
          </cell>
          <cell r="Z45" t="e">
            <v>#VALUE!</v>
          </cell>
          <cell r="AA45" t="e">
            <v>#VALUE!</v>
          </cell>
          <cell r="AB45" t="e">
            <v>#VALUE!</v>
          </cell>
          <cell r="AC45" t="e">
            <v>#VALUE!</v>
          </cell>
          <cell r="AD45" t="e">
            <v>#VALUE!</v>
          </cell>
          <cell r="AE45" t="e">
            <v>#VALUE!</v>
          </cell>
          <cell r="AF45" t="e">
            <v>#VALUE!</v>
          </cell>
          <cell r="AG45" t="e">
            <v>#VALUE!</v>
          </cell>
          <cell r="AH45" t="e">
            <v>#VALUE!</v>
          </cell>
          <cell r="AI45" t="e">
            <v>#VALUE!</v>
          </cell>
          <cell r="AJ45" t="e">
            <v>#VALUE!</v>
          </cell>
          <cell r="AK45" t="e">
            <v>#VALUE!</v>
          </cell>
        </row>
        <row r="46">
          <cell r="B46" t="e">
            <v>#VALUE!</v>
          </cell>
          <cell r="C46" t="e">
            <v>#VALUE!</v>
          </cell>
          <cell r="D46" t="e">
            <v>#VALUE!</v>
          </cell>
          <cell r="E46" t="e">
            <v>#VALUE!</v>
          </cell>
          <cell r="F46" t="e">
            <v>#VALUE!</v>
          </cell>
          <cell r="G46" t="e">
            <v>#VALUE!</v>
          </cell>
          <cell r="H46" t="e">
            <v>#VALUE!</v>
          </cell>
          <cell r="I46" t="e">
            <v>#VALUE!</v>
          </cell>
          <cell r="J46" t="e">
            <v>#VALUE!</v>
          </cell>
          <cell r="K46" t="e">
            <v>#VALUE!</v>
          </cell>
          <cell r="L46" t="e">
            <v>#VALUE!</v>
          </cell>
          <cell r="M46" t="e">
            <v>#VALUE!</v>
          </cell>
          <cell r="N46" t="e">
            <v>#VALUE!</v>
          </cell>
          <cell r="O46" t="e">
            <v>#VALUE!</v>
          </cell>
          <cell r="P46" t="e">
            <v>#VALUE!</v>
          </cell>
          <cell r="Q46" t="e">
            <v>#VALUE!</v>
          </cell>
          <cell r="R46" t="e">
            <v>#VALUE!</v>
          </cell>
          <cell r="S46" t="e">
            <v>#VALUE!</v>
          </cell>
          <cell r="T46" t="e">
            <v>#VALUE!</v>
          </cell>
          <cell r="U46" t="e">
            <v>#VALUE!</v>
          </cell>
          <cell r="V46" t="e">
            <v>#VALUE!</v>
          </cell>
          <cell r="W46" t="e">
            <v>#VALUE!</v>
          </cell>
          <cell r="X46" t="e">
            <v>#VALUE!</v>
          </cell>
          <cell r="Y46" t="e">
            <v>#VALUE!</v>
          </cell>
          <cell r="Z46" t="e">
            <v>#VALUE!</v>
          </cell>
          <cell r="AA46" t="e">
            <v>#VALUE!</v>
          </cell>
          <cell r="AB46" t="e">
            <v>#VALUE!</v>
          </cell>
          <cell r="AC46" t="e">
            <v>#VALUE!</v>
          </cell>
          <cell r="AD46" t="e">
            <v>#VALUE!</v>
          </cell>
          <cell r="AE46" t="e">
            <v>#VALUE!</v>
          </cell>
          <cell r="AF46" t="e">
            <v>#VALUE!</v>
          </cell>
          <cell r="AG46" t="e">
            <v>#VALUE!</v>
          </cell>
          <cell r="AH46" t="e">
            <v>#VALUE!</v>
          </cell>
          <cell r="AI46" t="e">
            <v>#VALUE!</v>
          </cell>
          <cell r="AJ46" t="e">
            <v>#VALUE!</v>
          </cell>
          <cell r="AK46" t="e">
            <v>#VALUE!</v>
          </cell>
        </row>
        <row r="47">
          <cell r="B47" t="e">
            <v>#VALUE!</v>
          </cell>
          <cell r="C47" t="e">
            <v>#VALUE!</v>
          </cell>
          <cell r="D47" t="e">
            <v>#VALUE!</v>
          </cell>
          <cell r="E47" t="e">
            <v>#VALUE!</v>
          </cell>
          <cell r="F47" t="e">
            <v>#VALUE!</v>
          </cell>
          <cell r="G47" t="e">
            <v>#VALUE!</v>
          </cell>
          <cell r="H47" t="e">
            <v>#VALUE!</v>
          </cell>
          <cell r="I47" t="e">
            <v>#VALUE!</v>
          </cell>
          <cell r="J47" t="e">
            <v>#VALUE!</v>
          </cell>
          <cell r="K47" t="e">
            <v>#VALUE!</v>
          </cell>
          <cell r="L47" t="e">
            <v>#VALUE!</v>
          </cell>
          <cell r="M47" t="e">
            <v>#VALUE!</v>
          </cell>
          <cell r="N47" t="e">
            <v>#VALUE!</v>
          </cell>
          <cell r="O47" t="e">
            <v>#VALUE!</v>
          </cell>
          <cell r="P47" t="e">
            <v>#VALUE!</v>
          </cell>
          <cell r="Q47" t="e">
            <v>#VALUE!</v>
          </cell>
          <cell r="R47" t="e">
            <v>#VALUE!</v>
          </cell>
          <cell r="S47" t="e">
            <v>#VALUE!</v>
          </cell>
          <cell r="T47" t="e">
            <v>#VALUE!</v>
          </cell>
          <cell r="U47" t="e">
            <v>#VALUE!</v>
          </cell>
          <cell r="V47" t="e">
            <v>#VALUE!</v>
          </cell>
          <cell r="W47" t="e">
            <v>#VALUE!</v>
          </cell>
          <cell r="X47" t="e">
            <v>#VALUE!</v>
          </cell>
          <cell r="Y47" t="e">
            <v>#VALUE!</v>
          </cell>
          <cell r="Z47" t="e">
            <v>#VALUE!</v>
          </cell>
          <cell r="AA47" t="e">
            <v>#VALUE!</v>
          </cell>
          <cell r="AB47" t="e">
            <v>#VALUE!</v>
          </cell>
          <cell r="AC47" t="e">
            <v>#VALUE!</v>
          </cell>
          <cell r="AD47" t="e">
            <v>#VALUE!</v>
          </cell>
          <cell r="AE47" t="e">
            <v>#VALUE!</v>
          </cell>
          <cell r="AF47" t="e">
            <v>#VALUE!</v>
          </cell>
          <cell r="AG47" t="e">
            <v>#VALUE!</v>
          </cell>
          <cell r="AH47" t="e">
            <v>#VALUE!</v>
          </cell>
          <cell r="AI47" t="e">
            <v>#VALUE!</v>
          </cell>
          <cell r="AJ47" t="e">
            <v>#VALUE!</v>
          </cell>
          <cell r="AK47" t="e">
            <v>#VALUE!</v>
          </cell>
        </row>
        <row r="48">
          <cell r="B48" t="e">
            <v>#VALUE!</v>
          </cell>
          <cell r="C48" t="e">
            <v>#VALUE!</v>
          </cell>
          <cell r="D48" t="e">
            <v>#VALUE!</v>
          </cell>
          <cell r="E48" t="e">
            <v>#VALUE!</v>
          </cell>
          <cell r="F48" t="e">
            <v>#VALUE!</v>
          </cell>
          <cell r="G48" t="e">
            <v>#VALUE!</v>
          </cell>
          <cell r="H48" t="e">
            <v>#VALUE!</v>
          </cell>
          <cell r="I48" t="e">
            <v>#VALUE!</v>
          </cell>
          <cell r="J48" t="e">
            <v>#VALUE!</v>
          </cell>
          <cell r="K48" t="e">
            <v>#VALUE!</v>
          </cell>
          <cell r="L48" t="e">
            <v>#VALUE!</v>
          </cell>
          <cell r="M48" t="e">
            <v>#VALUE!</v>
          </cell>
          <cell r="N48" t="e">
            <v>#VALUE!</v>
          </cell>
          <cell r="O48" t="e">
            <v>#VALUE!</v>
          </cell>
          <cell r="P48" t="e">
            <v>#VALUE!</v>
          </cell>
          <cell r="Q48" t="e">
            <v>#VALUE!</v>
          </cell>
          <cell r="R48" t="e">
            <v>#VALUE!</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row>
        <row r="49">
          <cell r="B49" t="e">
            <v>#VALUE!</v>
          </cell>
          <cell r="C49" t="e">
            <v>#VALUE!</v>
          </cell>
          <cell r="D49" t="e">
            <v>#VALUE!</v>
          </cell>
          <cell r="E49" t="e">
            <v>#VALUE!</v>
          </cell>
          <cell r="F49" t="e">
            <v>#VALUE!</v>
          </cell>
          <cell r="G49" t="e">
            <v>#VALUE!</v>
          </cell>
          <cell r="H49" t="e">
            <v>#VALUE!</v>
          </cell>
          <cell r="I49" t="e">
            <v>#VALUE!</v>
          </cell>
          <cell r="J49" t="e">
            <v>#VALUE!</v>
          </cell>
          <cell r="K49" t="e">
            <v>#VALUE!</v>
          </cell>
          <cell r="L49" t="e">
            <v>#VALUE!</v>
          </cell>
          <cell r="M49" t="e">
            <v>#VALUE!</v>
          </cell>
          <cell r="N49" t="e">
            <v>#VALUE!</v>
          </cell>
          <cell r="O49" t="e">
            <v>#VALUE!</v>
          </cell>
          <cell r="P49" t="e">
            <v>#VALUE!</v>
          </cell>
          <cell r="Q49" t="e">
            <v>#VALUE!</v>
          </cell>
          <cell r="R49" t="e">
            <v>#VALUE!</v>
          </cell>
          <cell r="S49" t="e">
            <v>#VALUE!</v>
          </cell>
          <cell r="T49" t="e">
            <v>#VALUE!</v>
          </cell>
          <cell r="U49" t="e">
            <v>#VALUE!</v>
          </cell>
          <cell r="V49" t="e">
            <v>#VALUE!</v>
          </cell>
          <cell r="W49" t="e">
            <v>#VALUE!</v>
          </cell>
          <cell r="X49" t="e">
            <v>#VALUE!</v>
          </cell>
          <cell r="Y49" t="e">
            <v>#VALUE!</v>
          </cell>
          <cell r="Z49" t="e">
            <v>#VALUE!</v>
          </cell>
          <cell r="AA49" t="e">
            <v>#VALUE!</v>
          </cell>
          <cell r="AB49" t="e">
            <v>#VALUE!</v>
          </cell>
          <cell r="AC49" t="e">
            <v>#VALUE!</v>
          </cell>
          <cell r="AD49" t="e">
            <v>#VALUE!</v>
          </cell>
          <cell r="AE49" t="e">
            <v>#VALUE!</v>
          </cell>
          <cell r="AF49" t="e">
            <v>#VALUE!</v>
          </cell>
          <cell r="AG49" t="e">
            <v>#VALUE!</v>
          </cell>
          <cell r="AH49" t="e">
            <v>#VALUE!</v>
          </cell>
          <cell r="AI49" t="e">
            <v>#VALUE!</v>
          </cell>
          <cell r="AJ49" t="e">
            <v>#VALUE!</v>
          </cell>
          <cell r="AK49" t="e">
            <v>#VALUE!</v>
          </cell>
        </row>
        <row r="50">
          <cell r="B50" t="e">
            <v>#VALUE!</v>
          </cell>
          <cell r="C50" t="e">
            <v>#VALUE!</v>
          </cell>
          <cell r="D50" t="e">
            <v>#VALUE!</v>
          </cell>
          <cell r="E50" t="e">
            <v>#VALUE!</v>
          </cell>
          <cell r="F50" t="e">
            <v>#VALUE!</v>
          </cell>
          <cell r="G50" t="e">
            <v>#VALUE!</v>
          </cell>
          <cell r="H50" t="e">
            <v>#VALUE!</v>
          </cell>
          <cell r="I50" t="e">
            <v>#VALUE!</v>
          </cell>
          <cell r="J50" t="e">
            <v>#VALUE!</v>
          </cell>
          <cell r="K50" t="e">
            <v>#VALUE!</v>
          </cell>
          <cell r="L50" t="e">
            <v>#VALUE!</v>
          </cell>
          <cell r="M50" t="e">
            <v>#VALUE!</v>
          </cell>
          <cell r="N50" t="e">
            <v>#VALUE!</v>
          </cell>
          <cell r="O50" t="e">
            <v>#VALUE!</v>
          </cell>
          <cell r="P50" t="e">
            <v>#VALUE!</v>
          </cell>
          <cell r="Q50" t="e">
            <v>#VALUE!</v>
          </cell>
          <cell r="R50" t="e">
            <v>#VALUE!</v>
          </cell>
          <cell r="S50" t="e">
            <v>#VALUE!</v>
          </cell>
          <cell r="T50" t="e">
            <v>#VALUE!</v>
          </cell>
          <cell r="U50" t="e">
            <v>#VALUE!</v>
          </cell>
          <cell r="V50" t="e">
            <v>#VALUE!</v>
          </cell>
          <cell r="W50" t="e">
            <v>#VALUE!</v>
          </cell>
          <cell r="X50" t="e">
            <v>#VALUE!</v>
          </cell>
          <cell r="Y50" t="e">
            <v>#VALUE!</v>
          </cell>
          <cell r="Z50" t="e">
            <v>#VALUE!</v>
          </cell>
          <cell r="AA50" t="e">
            <v>#VALUE!</v>
          </cell>
          <cell r="AB50" t="e">
            <v>#VALUE!</v>
          </cell>
          <cell r="AC50" t="e">
            <v>#VALUE!</v>
          </cell>
          <cell r="AD50" t="e">
            <v>#VALUE!</v>
          </cell>
          <cell r="AE50" t="e">
            <v>#VALUE!</v>
          </cell>
          <cell r="AF50" t="e">
            <v>#VALUE!</v>
          </cell>
          <cell r="AG50" t="e">
            <v>#VALUE!</v>
          </cell>
          <cell r="AH50" t="e">
            <v>#VALUE!</v>
          </cell>
          <cell r="AI50" t="e">
            <v>#VALUE!</v>
          </cell>
          <cell r="AJ50" t="e">
            <v>#VALUE!</v>
          </cell>
          <cell r="AK50" t="e">
            <v>#VALUE!</v>
          </cell>
        </row>
        <row r="51">
          <cell r="B51" t="e">
            <v>#VALUE!</v>
          </cell>
          <cell r="C51" t="e">
            <v>#VALUE!</v>
          </cell>
          <cell r="D51" t="e">
            <v>#VALUE!</v>
          </cell>
          <cell r="E51" t="e">
            <v>#VALUE!</v>
          </cell>
          <cell r="F51" t="e">
            <v>#VALUE!</v>
          </cell>
          <cell r="G51" t="e">
            <v>#VALUE!</v>
          </cell>
          <cell r="H51" t="e">
            <v>#VALUE!</v>
          </cell>
          <cell r="I51" t="e">
            <v>#VALUE!</v>
          </cell>
          <cell r="J51" t="e">
            <v>#VALUE!</v>
          </cell>
          <cell r="K51" t="e">
            <v>#VALUE!</v>
          </cell>
          <cell r="L51" t="e">
            <v>#VALUE!</v>
          </cell>
          <cell r="M51" t="e">
            <v>#VALUE!</v>
          </cell>
          <cell r="N51" t="e">
            <v>#VALUE!</v>
          </cell>
          <cell r="O51" t="e">
            <v>#VALUE!</v>
          </cell>
          <cell r="P51" t="e">
            <v>#VALUE!</v>
          </cell>
          <cell r="Q51" t="e">
            <v>#VALUE!</v>
          </cell>
          <cell r="R51" t="e">
            <v>#VALUE!</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row>
        <row r="52">
          <cell r="B52" t="e">
            <v>#VALUE!</v>
          </cell>
          <cell r="C52" t="e">
            <v>#VALUE!</v>
          </cell>
          <cell r="D52" t="e">
            <v>#VALUE!</v>
          </cell>
          <cell r="E52" t="e">
            <v>#VALUE!</v>
          </cell>
          <cell r="F52" t="e">
            <v>#VALUE!</v>
          </cell>
          <cell r="G52" t="e">
            <v>#VALUE!</v>
          </cell>
          <cell r="H52" t="e">
            <v>#VALUE!</v>
          </cell>
          <cell r="I52" t="e">
            <v>#VALUE!</v>
          </cell>
          <cell r="J52" t="e">
            <v>#VALUE!</v>
          </cell>
          <cell r="K52" t="e">
            <v>#VALUE!</v>
          </cell>
          <cell r="L52" t="e">
            <v>#VALUE!</v>
          </cell>
          <cell r="M52" t="e">
            <v>#VALUE!</v>
          </cell>
          <cell r="N52" t="e">
            <v>#VALUE!</v>
          </cell>
          <cell r="O52" t="e">
            <v>#VALUE!</v>
          </cell>
          <cell r="P52" t="e">
            <v>#VALUE!</v>
          </cell>
          <cell r="Q52" t="e">
            <v>#VALUE!</v>
          </cell>
          <cell r="R52" t="e">
            <v>#VALUE!</v>
          </cell>
          <cell r="S52" t="e">
            <v>#VALUE!</v>
          </cell>
          <cell r="T52" t="e">
            <v>#VALUE!</v>
          </cell>
          <cell r="U52" t="e">
            <v>#VALUE!</v>
          </cell>
          <cell r="V52" t="e">
            <v>#VALUE!</v>
          </cell>
          <cell r="W52" t="e">
            <v>#VALUE!</v>
          </cell>
          <cell r="X52" t="e">
            <v>#VALUE!</v>
          </cell>
          <cell r="Y52" t="e">
            <v>#VALUE!</v>
          </cell>
          <cell r="Z52" t="e">
            <v>#VALUE!</v>
          </cell>
          <cell r="AA52" t="e">
            <v>#VALUE!</v>
          </cell>
          <cell r="AB52" t="e">
            <v>#VALUE!</v>
          </cell>
          <cell r="AC52" t="e">
            <v>#VALUE!</v>
          </cell>
          <cell r="AD52" t="e">
            <v>#VALUE!</v>
          </cell>
          <cell r="AE52" t="e">
            <v>#VALUE!</v>
          </cell>
          <cell r="AF52" t="e">
            <v>#VALUE!</v>
          </cell>
          <cell r="AG52" t="e">
            <v>#VALUE!</v>
          </cell>
          <cell r="AH52" t="e">
            <v>#VALUE!</v>
          </cell>
          <cell r="AI52" t="e">
            <v>#VALUE!</v>
          </cell>
          <cell r="AJ52" t="e">
            <v>#VALUE!</v>
          </cell>
          <cell r="AK52" t="e">
            <v>#VALUE!</v>
          </cell>
        </row>
        <row r="53">
          <cell r="B53" t="e">
            <v>#VALUE!</v>
          </cell>
          <cell r="C53" t="e">
            <v>#VALUE!</v>
          </cell>
          <cell r="D53" t="e">
            <v>#VALUE!</v>
          </cell>
          <cell r="E53" t="e">
            <v>#VALUE!</v>
          </cell>
          <cell r="F53" t="e">
            <v>#VALUE!</v>
          </cell>
          <cell r="G53" t="e">
            <v>#VALUE!</v>
          </cell>
          <cell r="H53" t="e">
            <v>#VALUE!</v>
          </cell>
          <cell r="I53" t="e">
            <v>#VALUE!</v>
          </cell>
          <cell r="J53" t="e">
            <v>#VALUE!</v>
          </cell>
          <cell r="K53" t="e">
            <v>#VALUE!</v>
          </cell>
          <cell r="L53" t="e">
            <v>#VALUE!</v>
          </cell>
          <cell r="M53" t="e">
            <v>#VALUE!</v>
          </cell>
          <cell r="N53" t="e">
            <v>#VALUE!</v>
          </cell>
          <cell r="O53" t="e">
            <v>#VALUE!</v>
          </cell>
          <cell r="P53" t="e">
            <v>#VALUE!</v>
          </cell>
          <cell r="Q53" t="e">
            <v>#VALUE!</v>
          </cell>
          <cell r="R53" t="e">
            <v>#VALUE!</v>
          </cell>
          <cell r="S53" t="e">
            <v>#VALUE!</v>
          </cell>
          <cell r="T53" t="e">
            <v>#VALUE!</v>
          </cell>
          <cell r="U53" t="e">
            <v>#VALUE!</v>
          </cell>
          <cell r="V53" t="e">
            <v>#VALUE!</v>
          </cell>
          <cell r="W53" t="e">
            <v>#VALUE!</v>
          </cell>
          <cell r="X53" t="e">
            <v>#VALUE!</v>
          </cell>
          <cell r="Y53" t="e">
            <v>#VALUE!</v>
          </cell>
          <cell r="Z53" t="e">
            <v>#VALUE!</v>
          </cell>
          <cell r="AA53" t="e">
            <v>#VALUE!</v>
          </cell>
          <cell r="AB53" t="e">
            <v>#VALUE!</v>
          </cell>
          <cell r="AC53" t="e">
            <v>#VALUE!</v>
          </cell>
          <cell r="AD53" t="e">
            <v>#VALUE!</v>
          </cell>
          <cell r="AE53" t="e">
            <v>#VALUE!</v>
          </cell>
          <cell r="AF53" t="e">
            <v>#VALUE!</v>
          </cell>
          <cell r="AG53" t="e">
            <v>#VALUE!</v>
          </cell>
          <cell r="AH53" t="e">
            <v>#VALUE!</v>
          </cell>
          <cell r="AI53" t="e">
            <v>#VALUE!</v>
          </cell>
          <cell r="AJ53" t="e">
            <v>#VALUE!</v>
          </cell>
          <cell r="AK53" t="e">
            <v>#VALUE!</v>
          </cell>
        </row>
        <row r="54">
          <cell r="B54" t="e">
            <v>#VALUE!</v>
          </cell>
          <cell r="C54" t="e">
            <v>#VALUE!</v>
          </cell>
          <cell r="D54" t="e">
            <v>#VALUE!</v>
          </cell>
          <cell r="E54" t="e">
            <v>#VALUE!</v>
          </cell>
          <cell r="F54" t="e">
            <v>#VALUE!</v>
          </cell>
          <cell r="G54" t="e">
            <v>#VALUE!</v>
          </cell>
          <cell r="H54" t="e">
            <v>#VALUE!</v>
          </cell>
          <cell r="I54" t="e">
            <v>#VALUE!</v>
          </cell>
          <cell r="J54" t="e">
            <v>#VALUE!</v>
          </cell>
          <cell r="K54" t="e">
            <v>#VALUE!</v>
          </cell>
          <cell r="L54" t="e">
            <v>#VALUE!</v>
          </cell>
          <cell r="M54" t="e">
            <v>#VALUE!</v>
          </cell>
          <cell r="N54" t="e">
            <v>#VALUE!</v>
          </cell>
          <cell r="O54" t="e">
            <v>#VALUE!</v>
          </cell>
          <cell r="P54" t="e">
            <v>#VALUE!</v>
          </cell>
          <cell r="Q54" t="e">
            <v>#VALUE!</v>
          </cell>
          <cell r="R54" t="e">
            <v>#VALUE!</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row>
        <row r="55">
          <cell r="B55" t="e">
            <v>#VALUE!</v>
          </cell>
          <cell r="C55" t="e">
            <v>#VALUE!</v>
          </cell>
          <cell r="D55" t="e">
            <v>#VALUE!</v>
          </cell>
          <cell r="E55" t="e">
            <v>#VALUE!</v>
          </cell>
          <cell r="F55" t="e">
            <v>#VALUE!</v>
          </cell>
          <cell r="G55" t="e">
            <v>#VALUE!</v>
          </cell>
          <cell r="H55" t="e">
            <v>#VALUE!</v>
          </cell>
          <cell r="I55" t="e">
            <v>#VALUE!</v>
          </cell>
          <cell r="J55" t="e">
            <v>#VALUE!</v>
          </cell>
          <cell r="K55" t="e">
            <v>#VALUE!</v>
          </cell>
          <cell r="L55" t="e">
            <v>#VALUE!</v>
          </cell>
          <cell r="M55" t="e">
            <v>#VALUE!</v>
          </cell>
          <cell r="N55" t="e">
            <v>#VALUE!</v>
          </cell>
          <cell r="O55" t="e">
            <v>#VALUE!</v>
          </cell>
          <cell r="P55" t="e">
            <v>#VALUE!</v>
          </cell>
          <cell r="Q55" t="e">
            <v>#VALUE!</v>
          </cell>
          <cell r="R55" t="e">
            <v>#VALUE!</v>
          </cell>
          <cell r="S55" t="e">
            <v>#VALUE!</v>
          </cell>
          <cell r="T55" t="e">
            <v>#VALUE!</v>
          </cell>
          <cell r="U55" t="e">
            <v>#VALUE!</v>
          </cell>
          <cell r="V55" t="e">
            <v>#VALUE!</v>
          </cell>
          <cell r="W55" t="e">
            <v>#VALUE!</v>
          </cell>
          <cell r="X55" t="e">
            <v>#VALUE!</v>
          </cell>
          <cell r="Y55" t="e">
            <v>#VALUE!</v>
          </cell>
          <cell r="Z55" t="e">
            <v>#VALUE!</v>
          </cell>
          <cell r="AA55" t="e">
            <v>#VALUE!</v>
          </cell>
          <cell r="AB55" t="e">
            <v>#VALUE!</v>
          </cell>
          <cell r="AC55" t="e">
            <v>#VALUE!</v>
          </cell>
          <cell r="AD55" t="e">
            <v>#VALUE!</v>
          </cell>
          <cell r="AE55" t="e">
            <v>#VALUE!</v>
          </cell>
          <cell r="AF55" t="e">
            <v>#VALUE!</v>
          </cell>
          <cell r="AG55" t="e">
            <v>#VALUE!</v>
          </cell>
          <cell r="AH55" t="e">
            <v>#VALUE!</v>
          </cell>
          <cell r="AI55" t="e">
            <v>#VALUE!</v>
          </cell>
          <cell r="AJ55" t="e">
            <v>#VALUE!</v>
          </cell>
          <cell r="AK55" t="e">
            <v>#VALUE!</v>
          </cell>
        </row>
        <row r="56">
          <cell r="B56" t="e">
            <v>#VALUE!</v>
          </cell>
          <cell r="C56" t="e">
            <v>#VALUE!</v>
          </cell>
          <cell r="D56" t="e">
            <v>#VALUE!</v>
          </cell>
          <cell r="E56" t="e">
            <v>#VALUE!</v>
          </cell>
          <cell r="F56" t="e">
            <v>#VALUE!</v>
          </cell>
          <cell r="G56" t="e">
            <v>#VALUE!</v>
          </cell>
          <cell r="H56" t="e">
            <v>#VALUE!</v>
          </cell>
          <cell r="I56" t="e">
            <v>#VALUE!</v>
          </cell>
          <cell r="J56" t="e">
            <v>#VALUE!</v>
          </cell>
          <cell r="K56" t="e">
            <v>#VALUE!</v>
          </cell>
          <cell r="L56" t="e">
            <v>#VALUE!</v>
          </cell>
          <cell r="M56" t="e">
            <v>#VALUE!</v>
          </cell>
          <cell r="N56" t="e">
            <v>#VALUE!</v>
          </cell>
          <cell r="O56" t="e">
            <v>#VALUE!</v>
          </cell>
          <cell r="P56" t="e">
            <v>#VALUE!</v>
          </cell>
          <cell r="Q56" t="e">
            <v>#VALUE!</v>
          </cell>
          <cell r="R56" t="e">
            <v>#VALUE!</v>
          </cell>
          <cell r="S56" t="e">
            <v>#VALUE!</v>
          </cell>
          <cell r="T56" t="e">
            <v>#VALUE!</v>
          </cell>
          <cell r="U56" t="e">
            <v>#VALUE!</v>
          </cell>
          <cell r="V56" t="e">
            <v>#VALUE!</v>
          </cell>
          <cell r="W56" t="e">
            <v>#VALUE!</v>
          </cell>
          <cell r="X56" t="e">
            <v>#VALUE!</v>
          </cell>
          <cell r="Y56" t="e">
            <v>#VALUE!</v>
          </cell>
          <cell r="Z56" t="e">
            <v>#VALUE!</v>
          </cell>
          <cell r="AA56" t="e">
            <v>#VALUE!</v>
          </cell>
          <cell r="AB56" t="e">
            <v>#VALUE!</v>
          </cell>
          <cell r="AC56" t="e">
            <v>#VALUE!</v>
          </cell>
          <cell r="AD56" t="e">
            <v>#VALUE!</v>
          </cell>
          <cell r="AE56" t="e">
            <v>#VALUE!</v>
          </cell>
          <cell r="AF56" t="e">
            <v>#VALUE!</v>
          </cell>
          <cell r="AG56" t="e">
            <v>#VALUE!</v>
          </cell>
          <cell r="AH56" t="e">
            <v>#VALUE!</v>
          </cell>
          <cell r="AI56" t="e">
            <v>#VALUE!</v>
          </cell>
          <cell r="AJ56" t="e">
            <v>#VALUE!</v>
          </cell>
          <cell r="AK56" t="e">
            <v>#VALUE!</v>
          </cell>
        </row>
        <row r="57">
          <cell r="B57" t="e">
            <v>#VALUE!</v>
          </cell>
          <cell r="C57" t="e">
            <v>#VALUE!</v>
          </cell>
          <cell r="D57" t="e">
            <v>#VALUE!</v>
          </cell>
          <cell r="E57" t="e">
            <v>#VALUE!</v>
          </cell>
          <cell r="F57" t="e">
            <v>#VALUE!</v>
          </cell>
          <cell r="G57" t="e">
            <v>#VALUE!</v>
          </cell>
          <cell r="H57" t="e">
            <v>#VALUE!</v>
          </cell>
          <cell r="I57" t="e">
            <v>#VALUE!</v>
          </cell>
          <cell r="J57" t="e">
            <v>#VALUE!</v>
          </cell>
          <cell r="K57" t="e">
            <v>#VALUE!</v>
          </cell>
          <cell r="L57" t="e">
            <v>#VALUE!</v>
          </cell>
          <cell r="M57" t="e">
            <v>#VALUE!</v>
          </cell>
          <cell r="N57" t="e">
            <v>#VALUE!</v>
          </cell>
          <cell r="O57" t="e">
            <v>#VALUE!</v>
          </cell>
          <cell r="P57" t="e">
            <v>#VALUE!</v>
          </cell>
          <cell r="Q57" t="e">
            <v>#VALUE!</v>
          </cell>
          <cell r="R57" t="e">
            <v>#VALUE!</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row>
        <row r="58">
          <cell r="B58" t="e">
            <v>#VALUE!</v>
          </cell>
          <cell r="C58" t="e">
            <v>#VALUE!</v>
          </cell>
          <cell r="D58" t="e">
            <v>#VALUE!</v>
          </cell>
          <cell r="E58" t="e">
            <v>#VALUE!</v>
          </cell>
          <cell r="F58" t="e">
            <v>#VALUE!</v>
          </cell>
          <cell r="G58" t="e">
            <v>#VALUE!</v>
          </cell>
          <cell r="H58" t="e">
            <v>#VALUE!</v>
          </cell>
          <cell r="I58" t="e">
            <v>#VALUE!</v>
          </cell>
          <cell r="J58" t="e">
            <v>#VALUE!</v>
          </cell>
          <cell r="K58" t="e">
            <v>#VALUE!</v>
          </cell>
          <cell r="L58" t="e">
            <v>#VALUE!</v>
          </cell>
          <cell r="M58" t="e">
            <v>#VALUE!</v>
          </cell>
          <cell r="N58" t="e">
            <v>#VALUE!</v>
          </cell>
          <cell r="O58" t="e">
            <v>#VALUE!</v>
          </cell>
          <cell r="P58" t="e">
            <v>#VALUE!</v>
          </cell>
          <cell r="Q58" t="e">
            <v>#VALUE!</v>
          </cell>
          <cell r="R58" t="e">
            <v>#VALUE!</v>
          </cell>
          <cell r="S58" t="e">
            <v>#VALUE!</v>
          </cell>
          <cell r="T58" t="e">
            <v>#VALUE!</v>
          </cell>
          <cell r="U58" t="e">
            <v>#VALUE!</v>
          </cell>
          <cell r="V58" t="e">
            <v>#VALUE!</v>
          </cell>
          <cell r="W58" t="e">
            <v>#VALUE!</v>
          </cell>
          <cell r="X58" t="e">
            <v>#VALUE!</v>
          </cell>
          <cell r="Y58" t="e">
            <v>#VALUE!</v>
          </cell>
          <cell r="Z58" t="e">
            <v>#VALUE!</v>
          </cell>
          <cell r="AA58" t="e">
            <v>#VALUE!</v>
          </cell>
          <cell r="AB58" t="e">
            <v>#VALUE!</v>
          </cell>
          <cell r="AC58" t="e">
            <v>#VALUE!</v>
          </cell>
          <cell r="AD58" t="e">
            <v>#VALUE!</v>
          </cell>
          <cell r="AE58" t="e">
            <v>#VALUE!</v>
          </cell>
          <cell r="AF58" t="e">
            <v>#VALUE!</v>
          </cell>
          <cell r="AG58" t="e">
            <v>#VALUE!</v>
          </cell>
          <cell r="AH58" t="e">
            <v>#VALUE!</v>
          </cell>
          <cell r="AI58" t="e">
            <v>#VALUE!</v>
          </cell>
          <cell r="AJ58" t="e">
            <v>#VALUE!</v>
          </cell>
          <cell r="AK58" t="e">
            <v>#VALUE!</v>
          </cell>
        </row>
        <row r="59">
          <cell r="B59" t="e">
            <v>#VALUE!</v>
          </cell>
          <cell r="C59" t="e">
            <v>#VALUE!</v>
          </cell>
          <cell r="D59" t="e">
            <v>#VALUE!</v>
          </cell>
          <cell r="E59" t="e">
            <v>#VALUE!</v>
          </cell>
          <cell r="F59" t="e">
            <v>#VALUE!</v>
          </cell>
          <cell r="G59" t="e">
            <v>#VALUE!</v>
          </cell>
          <cell r="H59" t="e">
            <v>#VALUE!</v>
          </cell>
          <cell r="I59" t="e">
            <v>#VALUE!</v>
          </cell>
          <cell r="J59" t="e">
            <v>#VALUE!</v>
          </cell>
          <cell r="K59" t="e">
            <v>#VALUE!</v>
          </cell>
          <cell r="L59" t="e">
            <v>#VALUE!</v>
          </cell>
          <cell r="M59" t="e">
            <v>#VALUE!</v>
          </cell>
          <cell r="N59" t="e">
            <v>#VALUE!</v>
          </cell>
          <cell r="O59" t="e">
            <v>#VALUE!</v>
          </cell>
          <cell r="P59" t="e">
            <v>#VALUE!</v>
          </cell>
          <cell r="Q59" t="e">
            <v>#VALUE!</v>
          </cell>
          <cell r="R59" t="e">
            <v>#VALUE!</v>
          </cell>
          <cell r="S59" t="e">
            <v>#VALUE!</v>
          </cell>
          <cell r="T59" t="e">
            <v>#VALUE!</v>
          </cell>
          <cell r="U59" t="e">
            <v>#VALUE!</v>
          </cell>
          <cell r="V59" t="e">
            <v>#VALUE!</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row>
        <row r="60">
          <cell r="B60" t="e">
            <v>#VALUE!</v>
          </cell>
          <cell r="C60" t="e">
            <v>#VALUE!</v>
          </cell>
          <cell r="D60" t="e">
            <v>#VALUE!</v>
          </cell>
          <cell r="E60" t="e">
            <v>#VALUE!</v>
          </cell>
          <cell r="F60" t="e">
            <v>#VALUE!</v>
          </cell>
          <cell r="G60" t="e">
            <v>#VALUE!</v>
          </cell>
          <cell r="H60" t="e">
            <v>#VALUE!</v>
          </cell>
          <cell r="I60" t="e">
            <v>#VALUE!</v>
          </cell>
          <cell r="J60" t="e">
            <v>#VALUE!</v>
          </cell>
          <cell r="K60" t="e">
            <v>#VALUE!</v>
          </cell>
          <cell r="L60" t="e">
            <v>#VALUE!</v>
          </cell>
          <cell r="M60" t="e">
            <v>#VALUE!</v>
          </cell>
          <cell r="N60" t="e">
            <v>#VALUE!</v>
          </cell>
          <cell r="O60" t="e">
            <v>#VALUE!</v>
          </cell>
          <cell r="P60" t="e">
            <v>#VALUE!</v>
          </cell>
          <cell r="Q60" t="e">
            <v>#VALUE!</v>
          </cell>
          <cell r="R60" t="e">
            <v>#VALUE!</v>
          </cell>
          <cell r="S60" t="e">
            <v>#VALUE!</v>
          </cell>
          <cell r="T60" t="e">
            <v>#VALUE!</v>
          </cell>
          <cell r="U60" t="e">
            <v>#VALUE!</v>
          </cell>
          <cell r="V60" t="e">
            <v>#VALUE!</v>
          </cell>
          <cell r="W60" t="e">
            <v>#VALUE!</v>
          </cell>
          <cell r="X60" t="e">
            <v>#VALUE!</v>
          </cell>
          <cell r="Y60" t="e">
            <v>#VALUE!</v>
          </cell>
          <cell r="Z60" t="e">
            <v>#VALUE!</v>
          </cell>
          <cell r="AA60" t="e">
            <v>#VALUE!</v>
          </cell>
          <cell r="AB60" t="e">
            <v>#VALUE!</v>
          </cell>
          <cell r="AC60" t="e">
            <v>#VALUE!</v>
          </cell>
          <cell r="AD60" t="e">
            <v>#VALUE!</v>
          </cell>
          <cell r="AE60" t="e">
            <v>#VALUE!</v>
          </cell>
          <cell r="AF60" t="e">
            <v>#VALUE!</v>
          </cell>
          <cell r="AG60" t="e">
            <v>#VALUE!</v>
          </cell>
          <cell r="AH60" t="e">
            <v>#VALUE!</v>
          </cell>
          <cell r="AI60" t="e">
            <v>#VALUE!</v>
          </cell>
          <cell r="AJ60" t="e">
            <v>#VALUE!</v>
          </cell>
          <cell r="AK60" t="e">
            <v>#VALUE!</v>
          </cell>
        </row>
        <row r="61">
          <cell r="B61" t="e">
            <v>#VALUE!</v>
          </cell>
          <cell r="C61" t="e">
            <v>#VALUE!</v>
          </cell>
          <cell r="D61" t="e">
            <v>#VALUE!</v>
          </cell>
          <cell r="E61" t="e">
            <v>#VALUE!</v>
          </cell>
          <cell r="F61" t="e">
            <v>#VALUE!</v>
          </cell>
          <cell r="G61" t="e">
            <v>#VALUE!</v>
          </cell>
          <cell r="H61" t="e">
            <v>#VALUE!</v>
          </cell>
          <cell r="I61" t="e">
            <v>#VALUE!</v>
          </cell>
          <cell r="J61" t="e">
            <v>#VALUE!</v>
          </cell>
          <cell r="K61" t="e">
            <v>#VALUE!</v>
          </cell>
          <cell r="L61" t="e">
            <v>#VALUE!</v>
          </cell>
          <cell r="M61" t="e">
            <v>#VALUE!</v>
          </cell>
          <cell r="N61" t="e">
            <v>#VALUE!</v>
          </cell>
          <cell r="O61" t="e">
            <v>#VALUE!</v>
          </cell>
          <cell r="P61" t="e">
            <v>#VALUE!</v>
          </cell>
          <cell r="Q61" t="e">
            <v>#VALUE!</v>
          </cell>
          <cell r="R61" t="e">
            <v>#VALUE!</v>
          </cell>
          <cell r="S61" t="e">
            <v>#VALUE!</v>
          </cell>
          <cell r="T61" t="e">
            <v>#VALUE!</v>
          </cell>
          <cell r="U61" t="e">
            <v>#VALUE!</v>
          </cell>
          <cell r="V61" t="e">
            <v>#VALUE!</v>
          </cell>
          <cell r="W61" t="e">
            <v>#VALUE!</v>
          </cell>
          <cell r="X61" t="e">
            <v>#VALUE!</v>
          </cell>
          <cell r="Y61" t="e">
            <v>#VALUE!</v>
          </cell>
          <cell r="Z61" t="e">
            <v>#VALUE!</v>
          </cell>
          <cell r="AA61" t="e">
            <v>#VALUE!</v>
          </cell>
          <cell r="AB61" t="e">
            <v>#VALUE!</v>
          </cell>
          <cell r="AC61" t="e">
            <v>#VALUE!</v>
          </cell>
          <cell r="AD61" t="e">
            <v>#VALUE!</v>
          </cell>
          <cell r="AE61" t="e">
            <v>#VALUE!</v>
          </cell>
          <cell r="AF61" t="e">
            <v>#VALUE!</v>
          </cell>
          <cell r="AG61" t="e">
            <v>#VALUE!</v>
          </cell>
          <cell r="AH61" t="e">
            <v>#VALUE!</v>
          </cell>
          <cell r="AI61" t="e">
            <v>#VALUE!</v>
          </cell>
          <cell r="AJ61" t="e">
            <v>#VALUE!</v>
          </cell>
          <cell r="AK61" t="e">
            <v>#VALUE!</v>
          </cell>
        </row>
        <row r="62">
          <cell r="B62" t="e">
            <v>#VALUE!</v>
          </cell>
          <cell r="C62" t="e">
            <v>#VALUE!</v>
          </cell>
          <cell r="D62" t="e">
            <v>#VALUE!</v>
          </cell>
          <cell r="E62" t="e">
            <v>#VALUE!</v>
          </cell>
          <cell r="F62" t="e">
            <v>#VALUE!</v>
          </cell>
          <cell r="G62" t="e">
            <v>#VALUE!</v>
          </cell>
          <cell r="H62" t="e">
            <v>#VALUE!</v>
          </cell>
          <cell r="I62" t="e">
            <v>#VALUE!</v>
          </cell>
          <cell r="J62" t="e">
            <v>#VALUE!</v>
          </cell>
          <cell r="K62" t="e">
            <v>#VALUE!</v>
          </cell>
          <cell r="L62" t="e">
            <v>#VALUE!</v>
          </cell>
          <cell r="M62" t="e">
            <v>#VALUE!</v>
          </cell>
          <cell r="N62" t="e">
            <v>#VALUE!</v>
          </cell>
          <cell r="O62" t="e">
            <v>#VALUE!</v>
          </cell>
          <cell r="P62" t="e">
            <v>#VALUE!</v>
          </cell>
          <cell r="Q62" t="e">
            <v>#VALUE!</v>
          </cell>
          <cell r="R62" t="e">
            <v>#VALUE!</v>
          </cell>
          <cell r="S62" t="e">
            <v>#VALUE!</v>
          </cell>
          <cell r="T62" t="e">
            <v>#VALUE!</v>
          </cell>
          <cell r="U62" t="e">
            <v>#VALUE!</v>
          </cell>
          <cell r="V62" t="e">
            <v>#VALUE!</v>
          </cell>
          <cell r="W62" t="e">
            <v>#VALUE!</v>
          </cell>
          <cell r="X62" t="e">
            <v>#VALUE!</v>
          </cell>
          <cell r="Y62" t="e">
            <v>#VALUE!</v>
          </cell>
          <cell r="Z62" t="e">
            <v>#VALUE!</v>
          </cell>
          <cell r="AA62" t="e">
            <v>#VALUE!</v>
          </cell>
          <cell r="AB62" t="e">
            <v>#VALUE!</v>
          </cell>
          <cell r="AC62" t="e">
            <v>#VALUE!</v>
          </cell>
          <cell r="AD62" t="e">
            <v>#VALUE!</v>
          </cell>
          <cell r="AE62" t="e">
            <v>#VALUE!</v>
          </cell>
          <cell r="AF62" t="e">
            <v>#VALUE!</v>
          </cell>
          <cell r="AG62" t="e">
            <v>#VALUE!</v>
          </cell>
          <cell r="AH62" t="e">
            <v>#VALUE!</v>
          </cell>
          <cell r="AI62" t="e">
            <v>#VALUE!</v>
          </cell>
          <cell r="AJ62" t="e">
            <v>#VALUE!</v>
          </cell>
          <cell r="AK62" t="e">
            <v>#VALUE!</v>
          </cell>
        </row>
        <row r="63">
          <cell r="B63" t="e">
            <v>#VALUE!</v>
          </cell>
          <cell r="C63" t="e">
            <v>#VALUE!</v>
          </cell>
          <cell r="D63" t="e">
            <v>#VALUE!</v>
          </cell>
          <cell r="E63" t="e">
            <v>#VALUE!</v>
          </cell>
          <cell r="F63" t="e">
            <v>#VALUE!</v>
          </cell>
          <cell r="G63" t="e">
            <v>#VALUE!</v>
          </cell>
          <cell r="H63" t="e">
            <v>#VALUE!</v>
          </cell>
          <cell r="I63" t="e">
            <v>#VALUE!</v>
          </cell>
          <cell r="J63" t="e">
            <v>#VALUE!</v>
          </cell>
          <cell r="K63" t="e">
            <v>#VALUE!</v>
          </cell>
          <cell r="L63" t="e">
            <v>#VALUE!</v>
          </cell>
          <cell r="M63" t="e">
            <v>#VALUE!</v>
          </cell>
          <cell r="N63" t="e">
            <v>#VALUE!</v>
          </cell>
          <cell r="O63" t="e">
            <v>#VALUE!</v>
          </cell>
          <cell r="P63" t="e">
            <v>#VALUE!</v>
          </cell>
          <cell r="Q63" t="e">
            <v>#VALUE!</v>
          </cell>
          <cell r="R63" t="e">
            <v>#VALUE!</v>
          </cell>
          <cell r="S63" t="e">
            <v>#VALUE!</v>
          </cell>
          <cell r="T63" t="e">
            <v>#VALUE!</v>
          </cell>
          <cell r="U63" t="e">
            <v>#VALUE!</v>
          </cell>
          <cell r="V63" t="e">
            <v>#VALUE!</v>
          </cell>
          <cell r="W63" t="e">
            <v>#VALUE!</v>
          </cell>
          <cell r="X63" t="e">
            <v>#VALUE!</v>
          </cell>
          <cell r="Y63" t="e">
            <v>#VALUE!</v>
          </cell>
          <cell r="Z63" t="e">
            <v>#VALUE!</v>
          </cell>
          <cell r="AA63" t="e">
            <v>#VALUE!</v>
          </cell>
          <cell r="AB63" t="e">
            <v>#VALUE!</v>
          </cell>
          <cell r="AC63" t="e">
            <v>#VALUE!</v>
          </cell>
          <cell r="AD63" t="e">
            <v>#VALUE!</v>
          </cell>
          <cell r="AE63" t="e">
            <v>#VALUE!</v>
          </cell>
          <cell r="AF63" t="e">
            <v>#VALUE!</v>
          </cell>
          <cell r="AG63" t="e">
            <v>#VALUE!</v>
          </cell>
          <cell r="AH63" t="e">
            <v>#VALUE!</v>
          </cell>
          <cell r="AI63" t="e">
            <v>#VALUE!</v>
          </cell>
          <cell r="AJ63" t="e">
            <v>#VALUE!</v>
          </cell>
          <cell r="AK63" t="e">
            <v>#VALUE!</v>
          </cell>
        </row>
        <row r="64">
          <cell r="B64" t="e">
            <v>#VALUE!</v>
          </cell>
          <cell r="C64" t="e">
            <v>#VALUE!</v>
          </cell>
          <cell r="D64" t="e">
            <v>#VALUE!</v>
          </cell>
          <cell r="E64" t="e">
            <v>#VALUE!</v>
          </cell>
          <cell r="F64" t="e">
            <v>#VALUE!</v>
          </cell>
          <cell r="G64" t="e">
            <v>#VALUE!</v>
          </cell>
          <cell r="H64" t="e">
            <v>#VALUE!</v>
          </cell>
          <cell r="I64" t="e">
            <v>#VALUE!</v>
          </cell>
          <cell r="J64" t="e">
            <v>#VALUE!</v>
          </cell>
          <cell r="K64" t="e">
            <v>#VALUE!</v>
          </cell>
          <cell r="L64" t="e">
            <v>#VALUE!</v>
          </cell>
          <cell r="M64" t="e">
            <v>#VALUE!</v>
          </cell>
          <cell r="N64" t="e">
            <v>#VALUE!</v>
          </cell>
          <cell r="O64" t="e">
            <v>#VALUE!</v>
          </cell>
          <cell r="P64" t="e">
            <v>#VALUE!</v>
          </cell>
          <cell r="Q64" t="e">
            <v>#VALUE!</v>
          </cell>
          <cell r="R64" t="e">
            <v>#VALUE!</v>
          </cell>
          <cell r="S64" t="e">
            <v>#VALUE!</v>
          </cell>
          <cell r="T64" t="e">
            <v>#VALUE!</v>
          </cell>
          <cell r="U64" t="e">
            <v>#VALUE!</v>
          </cell>
          <cell r="V64" t="e">
            <v>#VALUE!</v>
          </cell>
          <cell r="W64" t="e">
            <v>#VALUE!</v>
          </cell>
          <cell r="X64" t="e">
            <v>#VALUE!</v>
          </cell>
          <cell r="Y64" t="e">
            <v>#VALUE!</v>
          </cell>
          <cell r="Z64" t="e">
            <v>#VALUE!</v>
          </cell>
          <cell r="AA64" t="e">
            <v>#VALUE!</v>
          </cell>
          <cell r="AB64" t="e">
            <v>#VALUE!</v>
          </cell>
          <cell r="AC64" t="e">
            <v>#VALUE!</v>
          </cell>
          <cell r="AD64" t="e">
            <v>#VALUE!</v>
          </cell>
          <cell r="AE64" t="e">
            <v>#VALUE!</v>
          </cell>
          <cell r="AF64" t="e">
            <v>#VALUE!</v>
          </cell>
          <cell r="AG64" t="e">
            <v>#VALUE!</v>
          </cell>
          <cell r="AH64" t="e">
            <v>#VALUE!</v>
          </cell>
          <cell r="AI64" t="e">
            <v>#VALUE!</v>
          </cell>
          <cell r="AJ64" t="e">
            <v>#VALUE!</v>
          </cell>
          <cell r="AK64" t="e">
            <v>#VALUE!</v>
          </cell>
        </row>
        <row r="65">
          <cell r="B65" t="e">
            <v>#VALUE!</v>
          </cell>
          <cell r="C65" t="e">
            <v>#VALUE!</v>
          </cell>
          <cell r="D65" t="e">
            <v>#VALUE!</v>
          </cell>
          <cell r="E65" t="e">
            <v>#VALUE!</v>
          </cell>
          <cell r="F65" t="e">
            <v>#VALUE!</v>
          </cell>
          <cell r="G65" t="e">
            <v>#VALUE!</v>
          </cell>
          <cell r="H65" t="e">
            <v>#VALUE!</v>
          </cell>
          <cell r="I65" t="e">
            <v>#VALUE!</v>
          </cell>
          <cell r="J65" t="e">
            <v>#VALUE!</v>
          </cell>
          <cell r="K65" t="e">
            <v>#VALUE!</v>
          </cell>
          <cell r="L65" t="e">
            <v>#VALUE!</v>
          </cell>
          <cell r="M65" t="e">
            <v>#VALUE!</v>
          </cell>
          <cell r="N65" t="e">
            <v>#VALUE!</v>
          </cell>
          <cell r="O65" t="e">
            <v>#VALUE!</v>
          </cell>
          <cell r="P65" t="e">
            <v>#VALUE!</v>
          </cell>
          <cell r="Q65" t="e">
            <v>#VALUE!</v>
          </cell>
          <cell r="R65" t="e">
            <v>#VALUE!</v>
          </cell>
          <cell r="S65" t="e">
            <v>#VALUE!</v>
          </cell>
          <cell r="T65" t="e">
            <v>#VALUE!</v>
          </cell>
          <cell r="U65" t="e">
            <v>#VALUE!</v>
          </cell>
          <cell r="V65" t="e">
            <v>#VALUE!</v>
          </cell>
          <cell r="W65" t="e">
            <v>#VALUE!</v>
          </cell>
          <cell r="X65" t="e">
            <v>#VALUE!</v>
          </cell>
          <cell r="Y65" t="e">
            <v>#VALUE!</v>
          </cell>
          <cell r="Z65" t="e">
            <v>#VALUE!</v>
          </cell>
          <cell r="AA65" t="e">
            <v>#VALUE!</v>
          </cell>
          <cell r="AB65" t="e">
            <v>#VALUE!</v>
          </cell>
          <cell r="AC65" t="e">
            <v>#VALUE!</v>
          </cell>
          <cell r="AD65" t="e">
            <v>#VALUE!</v>
          </cell>
          <cell r="AE65" t="e">
            <v>#VALUE!</v>
          </cell>
          <cell r="AF65" t="e">
            <v>#VALUE!</v>
          </cell>
          <cell r="AG65" t="e">
            <v>#VALUE!</v>
          </cell>
          <cell r="AH65" t="e">
            <v>#VALUE!</v>
          </cell>
          <cell r="AI65" t="e">
            <v>#VALUE!</v>
          </cell>
          <cell r="AJ65" t="e">
            <v>#VALUE!</v>
          </cell>
          <cell r="AK65" t="e">
            <v>#VALUE!</v>
          </cell>
        </row>
        <row r="66">
          <cell r="B66" t="e">
            <v>#VALUE!</v>
          </cell>
          <cell r="C66" t="e">
            <v>#VALUE!</v>
          </cell>
          <cell r="D66" t="e">
            <v>#VALUE!</v>
          </cell>
          <cell r="E66" t="e">
            <v>#VALUE!</v>
          </cell>
          <cell r="F66" t="e">
            <v>#VALUE!</v>
          </cell>
          <cell r="G66" t="e">
            <v>#VALUE!</v>
          </cell>
          <cell r="H66" t="e">
            <v>#VALUE!</v>
          </cell>
          <cell r="I66" t="e">
            <v>#VALUE!</v>
          </cell>
          <cell r="J66" t="e">
            <v>#VALUE!</v>
          </cell>
          <cell r="K66" t="e">
            <v>#VALUE!</v>
          </cell>
          <cell r="L66" t="e">
            <v>#VALUE!</v>
          </cell>
          <cell r="M66" t="e">
            <v>#VALUE!</v>
          </cell>
          <cell r="N66" t="e">
            <v>#VALUE!</v>
          </cell>
          <cell r="O66" t="e">
            <v>#VALUE!</v>
          </cell>
          <cell r="P66" t="e">
            <v>#VALUE!</v>
          </cell>
          <cell r="Q66" t="e">
            <v>#VALUE!</v>
          </cell>
          <cell r="R66" t="e">
            <v>#VALUE!</v>
          </cell>
          <cell r="S66" t="e">
            <v>#VALUE!</v>
          </cell>
          <cell r="T66" t="e">
            <v>#VALUE!</v>
          </cell>
          <cell r="U66" t="e">
            <v>#VALUE!</v>
          </cell>
          <cell r="V66" t="e">
            <v>#VALUE!</v>
          </cell>
          <cell r="W66" t="e">
            <v>#VALUE!</v>
          </cell>
          <cell r="X66" t="e">
            <v>#VALUE!</v>
          </cell>
          <cell r="Y66" t="e">
            <v>#VALUE!</v>
          </cell>
          <cell r="Z66" t="e">
            <v>#VALUE!</v>
          </cell>
          <cell r="AA66" t="e">
            <v>#VALUE!</v>
          </cell>
          <cell r="AB66" t="e">
            <v>#VALUE!</v>
          </cell>
          <cell r="AC66" t="e">
            <v>#VALUE!</v>
          </cell>
          <cell r="AD66" t="e">
            <v>#VALUE!</v>
          </cell>
          <cell r="AE66" t="e">
            <v>#VALUE!</v>
          </cell>
          <cell r="AF66" t="e">
            <v>#VALUE!</v>
          </cell>
          <cell r="AG66" t="e">
            <v>#VALUE!</v>
          </cell>
          <cell r="AH66" t="e">
            <v>#VALUE!</v>
          </cell>
          <cell r="AI66" t="e">
            <v>#VALUE!</v>
          </cell>
          <cell r="AJ66" t="e">
            <v>#VALUE!</v>
          </cell>
          <cell r="AK66" t="e">
            <v>#VALUE!</v>
          </cell>
        </row>
        <row r="67">
          <cell r="B67" t="e">
            <v>#VALUE!</v>
          </cell>
          <cell r="C67" t="e">
            <v>#VALUE!</v>
          </cell>
          <cell r="D67" t="e">
            <v>#VALUE!</v>
          </cell>
          <cell r="E67" t="e">
            <v>#VALUE!</v>
          </cell>
          <cell r="F67" t="e">
            <v>#VALUE!</v>
          </cell>
          <cell r="G67" t="e">
            <v>#VALUE!</v>
          </cell>
          <cell r="H67" t="e">
            <v>#VALUE!</v>
          </cell>
          <cell r="I67" t="e">
            <v>#VALUE!</v>
          </cell>
          <cell r="J67" t="e">
            <v>#VALUE!</v>
          </cell>
          <cell r="K67" t="e">
            <v>#VALUE!</v>
          </cell>
          <cell r="L67" t="e">
            <v>#VALUE!</v>
          </cell>
          <cell r="M67" t="e">
            <v>#VALUE!</v>
          </cell>
          <cell r="N67" t="e">
            <v>#VALUE!</v>
          </cell>
          <cell r="O67" t="e">
            <v>#VALUE!</v>
          </cell>
          <cell r="P67" t="e">
            <v>#VALUE!</v>
          </cell>
          <cell r="Q67" t="e">
            <v>#VALUE!</v>
          </cell>
          <cell r="R67" t="e">
            <v>#VALUE!</v>
          </cell>
          <cell r="S67" t="e">
            <v>#VALUE!</v>
          </cell>
          <cell r="T67" t="e">
            <v>#VALUE!</v>
          </cell>
          <cell r="U67" t="e">
            <v>#VALUE!</v>
          </cell>
          <cell r="V67" t="e">
            <v>#VALUE!</v>
          </cell>
          <cell r="W67" t="e">
            <v>#VALUE!</v>
          </cell>
          <cell r="X67" t="e">
            <v>#VALUE!</v>
          </cell>
          <cell r="Y67" t="e">
            <v>#VALUE!</v>
          </cell>
          <cell r="Z67" t="e">
            <v>#VALUE!</v>
          </cell>
          <cell r="AA67" t="e">
            <v>#VALUE!</v>
          </cell>
          <cell r="AB67" t="e">
            <v>#VALUE!</v>
          </cell>
          <cell r="AC67" t="e">
            <v>#VALUE!</v>
          </cell>
          <cell r="AD67" t="e">
            <v>#VALUE!</v>
          </cell>
          <cell r="AE67" t="e">
            <v>#VALUE!</v>
          </cell>
          <cell r="AF67" t="e">
            <v>#VALUE!</v>
          </cell>
          <cell r="AG67" t="e">
            <v>#VALUE!</v>
          </cell>
          <cell r="AH67" t="e">
            <v>#VALUE!</v>
          </cell>
          <cell r="AI67" t="e">
            <v>#VALUE!</v>
          </cell>
          <cell r="AJ67" t="e">
            <v>#VALUE!</v>
          </cell>
          <cell r="AK67" t="e">
            <v>#VALUE!</v>
          </cell>
        </row>
        <row r="68">
          <cell r="B68" t="e">
            <v>#VALUE!</v>
          </cell>
          <cell r="C68" t="e">
            <v>#VALUE!</v>
          </cell>
          <cell r="D68" t="e">
            <v>#VALUE!</v>
          </cell>
          <cell r="E68" t="e">
            <v>#VALUE!</v>
          </cell>
          <cell r="F68" t="e">
            <v>#VALUE!</v>
          </cell>
          <cell r="G68" t="e">
            <v>#VALUE!</v>
          </cell>
          <cell r="H68" t="e">
            <v>#VALUE!</v>
          </cell>
          <cell r="I68" t="e">
            <v>#VALUE!</v>
          </cell>
          <cell r="J68" t="e">
            <v>#VALUE!</v>
          </cell>
          <cell r="K68" t="e">
            <v>#VALUE!</v>
          </cell>
          <cell r="L68" t="e">
            <v>#VALUE!</v>
          </cell>
          <cell r="M68" t="e">
            <v>#VALUE!</v>
          </cell>
          <cell r="N68" t="e">
            <v>#VALUE!</v>
          </cell>
          <cell r="O68" t="e">
            <v>#VALUE!</v>
          </cell>
          <cell r="P68" t="e">
            <v>#VALUE!</v>
          </cell>
          <cell r="Q68" t="e">
            <v>#VALUE!</v>
          </cell>
          <cell r="R68" t="e">
            <v>#VALUE!</v>
          </cell>
          <cell r="S68" t="e">
            <v>#VALUE!</v>
          </cell>
          <cell r="T68" t="e">
            <v>#VALUE!</v>
          </cell>
          <cell r="U68" t="e">
            <v>#VALUE!</v>
          </cell>
          <cell r="V68" t="e">
            <v>#VALUE!</v>
          </cell>
          <cell r="W68" t="e">
            <v>#VALUE!</v>
          </cell>
          <cell r="X68" t="e">
            <v>#VALUE!</v>
          </cell>
          <cell r="Y68" t="e">
            <v>#VALUE!</v>
          </cell>
          <cell r="Z68" t="e">
            <v>#VALUE!</v>
          </cell>
          <cell r="AA68" t="e">
            <v>#VALUE!</v>
          </cell>
          <cell r="AB68" t="e">
            <v>#VALUE!</v>
          </cell>
          <cell r="AC68" t="e">
            <v>#VALUE!</v>
          </cell>
          <cell r="AD68" t="e">
            <v>#VALUE!</v>
          </cell>
          <cell r="AE68" t="e">
            <v>#VALUE!</v>
          </cell>
          <cell r="AF68" t="e">
            <v>#VALUE!</v>
          </cell>
          <cell r="AG68" t="e">
            <v>#VALUE!</v>
          </cell>
          <cell r="AH68" t="e">
            <v>#VALUE!</v>
          </cell>
          <cell r="AI68" t="e">
            <v>#VALUE!</v>
          </cell>
          <cell r="AJ68" t="e">
            <v>#VALUE!</v>
          </cell>
          <cell r="AK68" t="e">
            <v>#VALUE!</v>
          </cell>
        </row>
        <row r="69">
          <cell r="B69" t="e">
            <v>#VALUE!</v>
          </cell>
          <cell r="C69" t="e">
            <v>#VALUE!</v>
          </cell>
          <cell r="D69" t="e">
            <v>#VALUE!</v>
          </cell>
          <cell r="E69" t="e">
            <v>#VALUE!</v>
          </cell>
          <cell r="F69" t="e">
            <v>#VALUE!</v>
          </cell>
          <cell r="G69" t="e">
            <v>#VALUE!</v>
          </cell>
          <cell r="H69" t="e">
            <v>#VALUE!</v>
          </cell>
          <cell r="I69" t="e">
            <v>#VALUE!</v>
          </cell>
          <cell r="J69" t="e">
            <v>#VALUE!</v>
          </cell>
          <cell r="K69" t="e">
            <v>#VALUE!</v>
          </cell>
          <cell r="L69" t="e">
            <v>#VALUE!</v>
          </cell>
          <cell r="M69" t="e">
            <v>#VALUE!</v>
          </cell>
          <cell r="N69" t="e">
            <v>#VALUE!</v>
          </cell>
          <cell r="O69" t="e">
            <v>#VALUE!</v>
          </cell>
          <cell r="P69" t="e">
            <v>#VALUE!</v>
          </cell>
          <cell r="Q69" t="e">
            <v>#VALUE!</v>
          </cell>
          <cell r="R69" t="e">
            <v>#VALUE!</v>
          </cell>
          <cell r="S69" t="e">
            <v>#VALUE!</v>
          </cell>
          <cell r="T69" t="e">
            <v>#VALUE!</v>
          </cell>
          <cell r="U69" t="e">
            <v>#VALUE!</v>
          </cell>
          <cell r="V69" t="e">
            <v>#VALUE!</v>
          </cell>
          <cell r="W69" t="e">
            <v>#VALUE!</v>
          </cell>
          <cell r="X69" t="e">
            <v>#VALUE!</v>
          </cell>
          <cell r="Y69" t="e">
            <v>#VALUE!</v>
          </cell>
          <cell r="Z69" t="e">
            <v>#VALUE!</v>
          </cell>
          <cell r="AA69" t="e">
            <v>#VALUE!</v>
          </cell>
          <cell r="AB69" t="e">
            <v>#VALUE!</v>
          </cell>
          <cell r="AC69" t="e">
            <v>#VALUE!</v>
          </cell>
          <cell r="AD69" t="e">
            <v>#VALUE!</v>
          </cell>
          <cell r="AE69" t="e">
            <v>#VALUE!</v>
          </cell>
          <cell r="AF69" t="e">
            <v>#VALUE!</v>
          </cell>
          <cell r="AG69" t="e">
            <v>#VALUE!</v>
          </cell>
          <cell r="AH69" t="e">
            <v>#VALUE!</v>
          </cell>
          <cell r="AI69" t="e">
            <v>#VALUE!</v>
          </cell>
          <cell r="AJ69" t="e">
            <v>#VALUE!</v>
          </cell>
          <cell r="AK69" t="e">
            <v>#VALUE!</v>
          </cell>
        </row>
        <row r="70">
          <cell r="B70" t="e">
            <v>#VALUE!</v>
          </cell>
          <cell r="C70" t="e">
            <v>#VALUE!</v>
          </cell>
          <cell r="D70" t="e">
            <v>#VALUE!</v>
          </cell>
          <cell r="E70" t="e">
            <v>#VALUE!</v>
          </cell>
          <cell r="F70" t="e">
            <v>#VALUE!</v>
          </cell>
          <cell r="G70" t="e">
            <v>#VALUE!</v>
          </cell>
          <cell r="H70" t="e">
            <v>#VALUE!</v>
          </cell>
          <cell r="I70" t="e">
            <v>#VALUE!</v>
          </cell>
          <cell r="J70" t="e">
            <v>#VALUE!</v>
          </cell>
          <cell r="K70" t="e">
            <v>#VALUE!</v>
          </cell>
          <cell r="L70" t="e">
            <v>#VALUE!</v>
          </cell>
          <cell r="M70" t="e">
            <v>#VALUE!</v>
          </cell>
          <cell r="N70" t="e">
            <v>#VALUE!</v>
          </cell>
          <cell r="O70" t="e">
            <v>#VALUE!</v>
          </cell>
          <cell r="P70" t="e">
            <v>#VALUE!</v>
          </cell>
          <cell r="Q70" t="e">
            <v>#VALUE!</v>
          </cell>
          <cell r="R70" t="e">
            <v>#VALUE!</v>
          </cell>
          <cell r="S70" t="e">
            <v>#VALUE!</v>
          </cell>
          <cell r="T70" t="e">
            <v>#VALUE!</v>
          </cell>
          <cell r="U70" t="e">
            <v>#VALUE!</v>
          </cell>
          <cell r="V70" t="e">
            <v>#VALUE!</v>
          </cell>
          <cell r="W70" t="e">
            <v>#VALUE!</v>
          </cell>
          <cell r="X70" t="e">
            <v>#VALUE!</v>
          </cell>
          <cell r="Y70" t="e">
            <v>#VALUE!</v>
          </cell>
          <cell r="Z70" t="e">
            <v>#VALUE!</v>
          </cell>
          <cell r="AA70" t="e">
            <v>#VALUE!</v>
          </cell>
          <cell r="AB70" t="e">
            <v>#VALUE!</v>
          </cell>
          <cell r="AC70" t="e">
            <v>#VALUE!</v>
          </cell>
          <cell r="AD70" t="e">
            <v>#VALUE!</v>
          </cell>
          <cell r="AE70" t="e">
            <v>#VALUE!</v>
          </cell>
          <cell r="AF70" t="e">
            <v>#VALUE!</v>
          </cell>
          <cell r="AG70" t="e">
            <v>#VALUE!</v>
          </cell>
          <cell r="AH70" t="e">
            <v>#VALUE!</v>
          </cell>
          <cell r="AI70" t="e">
            <v>#VALUE!</v>
          </cell>
          <cell r="AJ70" t="e">
            <v>#VALUE!</v>
          </cell>
          <cell r="AK70" t="e">
            <v>#VALUE!</v>
          </cell>
        </row>
        <row r="71">
          <cell r="B71" t="e">
            <v>#VALUE!</v>
          </cell>
          <cell r="C71" t="e">
            <v>#VALUE!</v>
          </cell>
          <cell r="D71" t="e">
            <v>#VALUE!</v>
          </cell>
          <cell r="E71" t="e">
            <v>#VALUE!</v>
          </cell>
          <cell r="F71" t="e">
            <v>#VALUE!</v>
          </cell>
          <cell r="G71" t="e">
            <v>#VALUE!</v>
          </cell>
          <cell r="H71" t="e">
            <v>#VALUE!</v>
          </cell>
          <cell r="I71" t="e">
            <v>#VALUE!</v>
          </cell>
          <cell r="J71" t="e">
            <v>#VALUE!</v>
          </cell>
          <cell r="K71" t="e">
            <v>#VALUE!</v>
          </cell>
          <cell r="L71" t="e">
            <v>#VALUE!</v>
          </cell>
          <cell r="M71" t="e">
            <v>#VALUE!</v>
          </cell>
          <cell r="N71" t="e">
            <v>#VALUE!</v>
          </cell>
          <cell r="O71" t="e">
            <v>#VALUE!</v>
          </cell>
          <cell r="P71" t="e">
            <v>#VALUE!</v>
          </cell>
          <cell r="Q71" t="e">
            <v>#VALUE!</v>
          </cell>
          <cell r="R71" t="e">
            <v>#VALUE!</v>
          </cell>
          <cell r="S71" t="e">
            <v>#VALUE!</v>
          </cell>
          <cell r="T71" t="e">
            <v>#VALUE!</v>
          </cell>
          <cell r="U71" t="e">
            <v>#VALUE!</v>
          </cell>
          <cell r="V71" t="e">
            <v>#VALUE!</v>
          </cell>
          <cell r="W71" t="e">
            <v>#VALUE!</v>
          </cell>
          <cell r="X71" t="e">
            <v>#VALUE!</v>
          </cell>
          <cell r="Y71" t="e">
            <v>#VALUE!</v>
          </cell>
          <cell r="Z71" t="e">
            <v>#VALUE!</v>
          </cell>
          <cell r="AA71" t="e">
            <v>#VALUE!</v>
          </cell>
          <cell r="AB71" t="e">
            <v>#VALUE!</v>
          </cell>
          <cell r="AC71" t="e">
            <v>#VALUE!</v>
          </cell>
          <cell r="AD71" t="e">
            <v>#VALUE!</v>
          </cell>
          <cell r="AE71" t="e">
            <v>#VALUE!</v>
          </cell>
          <cell r="AF71" t="e">
            <v>#VALUE!</v>
          </cell>
          <cell r="AG71" t="e">
            <v>#VALUE!</v>
          </cell>
          <cell r="AH71" t="e">
            <v>#VALUE!</v>
          </cell>
          <cell r="AI71" t="e">
            <v>#VALUE!</v>
          </cell>
          <cell r="AJ71" t="e">
            <v>#VALUE!</v>
          </cell>
          <cell r="AK71" t="e">
            <v>#VALUE!</v>
          </cell>
        </row>
        <row r="72">
          <cell r="B72" t="e">
            <v>#VALUE!</v>
          </cell>
          <cell r="C72" t="e">
            <v>#VALUE!</v>
          </cell>
          <cell r="D72" t="e">
            <v>#VALUE!</v>
          </cell>
          <cell r="E72" t="e">
            <v>#VALUE!</v>
          </cell>
          <cell r="F72" t="e">
            <v>#VALUE!</v>
          </cell>
          <cell r="G72" t="e">
            <v>#VALUE!</v>
          </cell>
          <cell r="H72" t="e">
            <v>#VALUE!</v>
          </cell>
          <cell r="I72" t="e">
            <v>#VALUE!</v>
          </cell>
          <cell r="J72" t="e">
            <v>#VALUE!</v>
          </cell>
          <cell r="K72" t="e">
            <v>#VALUE!</v>
          </cell>
          <cell r="L72" t="e">
            <v>#VALUE!</v>
          </cell>
          <cell r="M72" t="e">
            <v>#VALUE!</v>
          </cell>
          <cell r="N72" t="e">
            <v>#VALUE!</v>
          </cell>
          <cell r="O72" t="e">
            <v>#VALUE!</v>
          </cell>
          <cell r="P72" t="e">
            <v>#VALUE!</v>
          </cell>
          <cell r="Q72" t="e">
            <v>#VALUE!</v>
          </cell>
          <cell r="R72" t="e">
            <v>#VALUE!</v>
          </cell>
          <cell r="S72" t="e">
            <v>#VALUE!</v>
          </cell>
          <cell r="T72" t="e">
            <v>#VALUE!</v>
          </cell>
          <cell r="U72" t="e">
            <v>#VALUE!</v>
          </cell>
          <cell r="V72" t="e">
            <v>#VALUE!</v>
          </cell>
          <cell r="W72" t="e">
            <v>#VALUE!</v>
          </cell>
          <cell r="X72" t="e">
            <v>#VALUE!</v>
          </cell>
          <cell r="Y72" t="e">
            <v>#VALUE!</v>
          </cell>
          <cell r="Z72" t="e">
            <v>#VALUE!</v>
          </cell>
          <cell r="AA72" t="e">
            <v>#VALUE!</v>
          </cell>
          <cell r="AB72" t="e">
            <v>#VALUE!</v>
          </cell>
          <cell r="AC72" t="e">
            <v>#VALUE!</v>
          </cell>
          <cell r="AD72" t="e">
            <v>#VALUE!</v>
          </cell>
          <cell r="AE72" t="e">
            <v>#VALUE!</v>
          </cell>
          <cell r="AF72" t="e">
            <v>#VALUE!</v>
          </cell>
          <cell r="AG72" t="e">
            <v>#VALUE!</v>
          </cell>
          <cell r="AH72" t="e">
            <v>#VALUE!</v>
          </cell>
          <cell r="AI72" t="e">
            <v>#VALUE!</v>
          </cell>
          <cell r="AJ72" t="e">
            <v>#VALUE!</v>
          </cell>
          <cell r="AK72" t="e">
            <v>#VALUE!</v>
          </cell>
        </row>
        <row r="73">
          <cell r="B73" t="e">
            <v>#VALUE!</v>
          </cell>
          <cell r="C73" t="e">
            <v>#VALUE!</v>
          </cell>
          <cell r="D73" t="e">
            <v>#VALUE!</v>
          </cell>
          <cell r="E73" t="e">
            <v>#VALUE!</v>
          </cell>
          <cell r="F73" t="e">
            <v>#VALUE!</v>
          </cell>
          <cell r="G73" t="e">
            <v>#VALUE!</v>
          </cell>
          <cell r="H73" t="e">
            <v>#VALUE!</v>
          </cell>
          <cell r="I73" t="e">
            <v>#VALUE!</v>
          </cell>
          <cell r="J73" t="e">
            <v>#VALUE!</v>
          </cell>
          <cell r="K73" t="e">
            <v>#VALUE!</v>
          </cell>
          <cell r="L73" t="e">
            <v>#VALUE!</v>
          </cell>
          <cell r="M73" t="e">
            <v>#VALUE!</v>
          </cell>
          <cell r="N73" t="e">
            <v>#VALUE!</v>
          </cell>
          <cell r="O73" t="e">
            <v>#VALUE!</v>
          </cell>
          <cell r="P73" t="e">
            <v>#VALUE!</v>
          </cell>
          <cell r="Q73" t="e">
            <v>#VALUE!</v>
          </cell>
          <cell r="R73" t="e">
            <v>#VALUE!</v>
          </cell>
          <cell r="S73" t="e">
            <v>#VALUE!</v>
          </cell>
          <cell r="T73" t="e">
            <v>#VALUE!</v>
          </cell>
          <cell r="U73" t="e">
            <v>#VALUE!</v>
          </cell>
          <cell r="V73" t="e">
            <v>#VALUE!</v>
          </cell>
          <cell r="W73" t="e">
            <v>#VALUE!</v>
          </cell>
          <cell r="X73" t="e">
            <v>#VALUE!</v>
          </cell>
          <cell r="Y73" t="e">
            <v>#VALUE!</v>
          </cell>
          <cell r="Z73" t="e">
            <v>#VALUE!</v>
          </cell>
          <cell r="AA73" t="e">
            <v>#VALUE!</v>
          </cell>
          <cell r="AB73" t="e">
            <v>#VALUE!</v>
          </cell>
          <cell r="AC73" t="e">
            <v>#VALUE!</v>
          </cell>
          <cell r="AD73" t="e">
            <v>#VALUE!</v>
          </cell>
          <cell r="AE73" t="e">
            <v>#VALUE!</v>
          </cell>
          <cell r="AF73" t="e">
            <v>#VALUE!</v>
          </cell>
          <cell r="AG73" t="e">
            <v>#VALUE!</v>
          </cell>
          <cell r="AH73" t="e">
            <v>#VALUE!</v>
          </cell>
          <cell r="AI73" t="e">
            <v>#VALUE!</v>
          </cell>
          <cell r="AJ73" t="e">
            <v>#VALUE!</v>
          </cell>
          <cell r="AK73" t="e">
            <v>#VALUE!</v>
          </cell>
        </row>
        <row r="74">
          <cell r="B74" t="e">
            <v>#VALUE!</v>
          </cell>
          <cell r="C74" t="e">
            <v>#VALUE!</v>
          </cell>
          <cell r="D74" t="e">
            <v>#VALUE!</v>
          </cell>
          <cell r="E74" t="e">
            <v>#VALUE!</v>
          </cell>
          <cell r="F74" t="e">
            <v>#VALUE!</v>
          </cell>
          <cell r="G74" t="e">
            <v>#VALUE!</v>
          </cell>
          <cell r="H74" t="e">
            <v>#VALUE!</v>
          </cell>
          <cell r="I74" t="e">
            <v>#VALUE!</v>
          </cell>
          <cell r="J74" t="e">
            <v>#VALUE!</v>
          </cell>
          <cell r="K74" t="e">
            <v>#VALUE!</v>
          </cell>
          <cell r="L74" t="e">
            <v>#VALUE!</v>
          </cell>
          <cell r="M74" t="e">
            <v>#VALUE!</v>
          </cell>
          <cell r="N74" t="e">
            <v>#VALUE!</v>
          </cell>
          <cell r="O74" t="e">
            <v>#VALUE!</v>
          </cell>
          <cell r="P74" t="e">
            <v>#VALUE!</v>
          </cell>
          <cell r="Q74" t="e">
            <v>#VALUE!</v>
          </cell>
          <cell r="R74" t="e">
            <v>#VALUE!</v>
          </cell>
          <cell r="S74" t="e">
            <v>#VALUE!</v>
          </cell>
          <cell r="T74" t="e">
            <v>#VALUE!</v>
          </cell>
          <cell r="U74" t="e">
            <v>#VALUE!</v>
          </cell>
          <cell r="V74" t="e">
            <v>#VALUE!</v>
          </cell>
          <cell r="W74" t="e">
            <v>#VALUE!</v>
          </cell>
          <cell r="X74" t="e">
            <v>#VALUE!</v>
          </cell>
          <cell r="Y74" t="e">
            <v>#VALUE!</v>
          </cell>
          <cell r="Z74" t="e">
            <v>#VALUE!</v>
          </cell>
          <cell r="AA74" t="e">
            <v>#VALUE!</v>
          </cell>
          <cell r="AB74" t="e">
            <v>#VALUE!</v>
          </cell>
          <cell r="AC74" t="e">
            <v>#VALUE!</v>
          </cell>
          <cell r="AD74" t="e">
            <v>#VALUE!</v>
          </cell>
          <cell r="AE74" t="e">
            <v>#VALUE!</v>
          </cell>
          <cell r="AF74" t="e">
            <v>#VALUE!</v>
          </cell>
          <cell r="AG74" t="e">
            <v>#VALUE!</v>
          </cell>
          <cell r="AH74" t="e">
            <v>#VALUE!</v>
          </cell>
          <cell r="AI74" t="e">
            <v>#VALUE!</v>
          </cell>
          <cell r="AJ74" t="e">
            <v>#VALUE!</v>
          </cell>
          <cell r="AK74" t="e">
            <v>#VALUE!</v>
          </cell>
        </row>
        <row r="75">
          <cell r="B75" t="e">
            <v>#VALUE!</v>
          </cell>
          <cell r="C75" t="e">
            <v>#VALUE!</v>
          </cell>
          <cell r="D75" t="e">
            <v>#VALUE!</v>
          </cell>
          <cell r="E75" t="e">
            <v>#VALUE!</v>
          </cell>
          <cell r="F75" t="e">
            <v>#VALUE!</v>
          </cell>
          <cell r="G75" t="e">
            <v>#VALUE!</v>
          </cell>
          <cell r="H75" t="e">
            <v>#VALUE!</v>
          </cell>
          <cell r="I75" t="e">
            <v>#VALUE!</v>
          </cell>
          <cell r="J75" t="e">
            <v>#VALUE!</v>
          </cell>
          <cell r="K75" t="e">
            <v>#VALUE!</v>
          </cell>
          <cell r="L75" t="e">
            <v>#VALUE!</v>
          </cell>
          <cell r="M75" t="e">
            <v>#VALUE!</v>
          </cell>
          <cell r="N75" t="e">
            <v>#VALUE!</v>
          </cell>
          <cell r="O75" t="e">
            <v>#VALUE!</v>
          </cell>
          <cell r="P75" t="e">
            <v>#VALUE!</v>
          </cell>
          <cell r="Q75" t="e">
            <v>#VALUE!</v>
          </cell>
          <cell r="R75" t="e">
            <v>#VALUE!</v>
          </cell>
          <cell r="S75" t="e">
            <v>#VALUE!</v>
          </cell>
          <cell r="T75" t="e">
            <v>#VALUE!</v>
          </cell>
          <cell r="U75" t="e">
            <v>#VALUE!</v>
          </cell>
          <cell r="V75" t="e">
            <v>#VALUE!</v>
          </cell>
          <cell r="W75" t="e">
            <v>#VALUE!</v>
          </cell>
          <cell r="X75" t="e">
            <v>#VALUE!</v>
          </cell>
          <cell r="Y75" t="e">
            <v>#VALUE!</v>
          </cell>
          <cell r="Z75" t="e">
            <v>#VALUE!</v>
          </cell>
          <cell r="AA75" t="e">
            <v>#VALUE!</v>
          </cell>
          <cell r="AB75" t="e">
            <v>#VALUE!</v>
          </cell>
          <cell r="AC75" t="e">
            <v>#VALUE!</v>
          </cell>
          <cell r="AD75" t="e">
            <v>#VALUE!</v>
          </cell>
          <cell r="AE75" t="e">
            <v>#VALUE!</v>
          </cell>
          <cell r="AF75" t="e">
            <v>#VALUE!</v>
          </cell>
          <cell r="AG75" t="e">
            <v>#VALUE!</v>
          </cell>
          <cell r="AH75" t="e">
            <v>#VALUE!</v>
          </cell>
          <cell r="AI75" t="e">
            <v>#VALUE!</v>
          </cell>
          <cell r="AJ75" t="e">
            <v>#VALUE!</v>
          </cell>
          <cell r="AK75" t="e">
            <v>#VALUE!</v>
          </cell>
        </row>
        <row r="76">
          <cell r="B76" t="e">
            <v>#VALUE!</v>
          </cell>
          <cell r="C76" t="e">
            <v>#VALUE!</v>
          </cell>
          <cell r="D76" t="e">
            <v>#VALUE!</v>
          </cell>
          <cell r="E76" t="e">
            <v>#VALUE!</v>
          </cell>
          <cell r="F76" t="e">
            <v>#VALUE!</v>
          </cell>
          <cell r="G76" t="e">
            <v>#VALUE!</v>
          </cell>
          <cell r="H76" t="e">
            <v>#VALUE!</v>
          </cell>
          <cell r="I76" t="e">
            <v>#VALUE!</v>
          </cell>
          <cell r="J76" t="e">
            <v>#VALUE!</v>
          </cell>
          <cell r="K76" t="e">
            <v>#VALUE!</v>
          </cell>
          <cell r="L76" t="e">
            <v>#VALUE!</v>
          </cell>
          <cell r="M76" t="e">
            <v>#VALUE!</v>
          </cell>
          <cell r="N76" t="e">
            <v>#VALUE!</v>
          </cell>
          <cell r="O76" t="e">
            <v>#VALUE!</v>
          </cell>
          <cell r="P76" t="e">
            <v>#VALUE!</v>
          </cell>
          <cell r="Q76" t="e">
            <v>#VALUE!</v>
          </cell>
          <cell r="R76" t="e">
            <v>#VALUE!</v>
          </cell>
          <cell r="S76" t="e">
            <v>#VALUE!</v>
          </cell>
          <cell r="T76" t="e">
            <v>#VALUE!</v>
          </cell>
          <cell r="U76" t="e">
            <v>#VALUE!</v>
          </cell>
          <cell r="V76" t="e">
            <v>#VALUE!</v>
          </cell>
          <cell r="W76" t="e">
            <v>#VALUE!</v>
          </cell>
          <cell r="X76" t="e">
            <v>#VALUE!</v>
          </cell>
          <cell r="Y76" t="e">
            <v>#VALUE!</v>
          </cell>
          <cell r="Z76" t="e">
            <v>#VALUE!</v>
          </cell>
          <cell r="AA76" t="e">
            <v>#VALUE!</v>
          </cell>
          <cell r="AB76" t="e">
            <v>#VALUE!</v>
          </cell>
          <cell r="AC76" t="e">
            <v>#VALUE!</v>
          </cell>
          <cell r="AD76" t="e">
            <v>#VALUE!</v>
          </cell>
          <cell r="AE76" t="e">
            <v>#VALUE!</v>
          </cell>
          <cell r="AF76" t="e">
            <v>#VALUE!</v>
          </cell>
          <cell r="AG76" t="e">
            <v>#VALUE!</v>
          </cell>
          <cell r="AH76" t="e">
            <v>#VALUE!</v>
          </cell>
          <cell r="AI76" t="e">
            <v>#VALUE!</v>
          </cell>
          <cell r="AJ76" t="e">
            <v>#VALUE!</v>
          </cell>
          <cell r="AK76" t="e">
            <v>#VALUE!</v>
          </cell>
        </row>
        <row r="77">
          <cell r="B77" t="e">
            <v>#VALUE!</v>
          </cell>
          <cell r="C77" t="e">
            <v>#VALUE!</v>
          </cell>
          <cell r="D77" t="e">
            <v>#VALUE!</v>
          </cell>
          <cell r="E77" t="e">
            <v>#VALUE!</v>
          </cell>
          <cell r="F77" t="e">
            <v>#VALUE!</v>
          </cell>
          <cell r="G77" t="e">
            <v>#VALUE!</v>
          </cell>
          <cell r="H77" t="e">
            <v>#VALUE!</v>
          </cell>
          <cell r="I77" t="e">
            <v>#VALUE!</v>
          </cell>
          <cell r="J77" t="e">
            <v>#VALUE!</v>
          </cell>
          <cell r="K77" t="e">
            <v>#VALUE!</v>
          </cell>
          <cell r="L77" t="e">
            <v>#VALUE!</v>
          </cell>
          <cell r="M77" t="e">
            <v>#VALUE!</v>
          </cell>
          <cell r="N77" t="e">
            <v>#VALUE!</v>
          </cell>
          <cell r="O77" t="e">
            <v>#VALUE!</v>
          </cell>
          <cell r="P77" t="e">
            <v>#VALUE!</v>
          </cell>
          <cell r="Q77" t="e">
            <v>#VALUE!</v>
          </cell>
          <cell r="R77" t="e">
            <v>#VALUE!</v>
          </cell>
          <cell r="S77" t="e">
            <v>#VALUE!</v>
          </cell>
          <cell r="T77" t="e">
            <v>#VALUE!</v>
          </cell>
          <cell r="U77" t="e">
            <v>#VALUE!</v>
          </cell>
          <cell r="V77" t="e">
            <v>#VALUE!</v>
          </cell>
          <cell r="W77" t="e">
            <v>#VALUE!</v>
          </cell>
          <cell r="X77" t="e">
            <v>#VALUE!</v>
          </cell>
          <cell r="Y77" t="e">
            <v>#VALUE!</v>
          </cell>
          <cell r="Z77" t="e">
            <v>#VALUE!</v>
          </cell>
          <cell r="AA77" t="e">
            <v>#VALUE!</v>
          </cell>
          <cell r="AB77" t="e">
            <v>#VALUE!</v>
          </cell>
          <cell r="AC77" t="e">
            <v>#VALUE!</v>
          </cell>
          <cell r="AD77" t="e">
            <v>#VALUE!</v>
          </cell>
          <cell r="AE77" t="e">
            <v>#VALUE!</v>
          </cell>
          <cell r="AF77" t="e">
            <v>#VALUE!</v>
          </cell>
          <cell r="AG77" t="e">
            <v>#VALUE!</v>
          </cell>
          <cell r="AH77" t="e">
            <v>#VALUE!</v>
          </cell>
          <cell r="AI77" t="e">
            <v>#VALUE!</v>
          </cell>
          <cell r="AJ77" t="e">
            <v>#VALUE!</v>
          </cell>
          <cell r="AK77" t="e">
            <v>#VALUE!</v>
          </cell>
        </row>
        <row r="78">
          <cell r="B78" t="e">
            <v>#VALUE!</v>
          </cell>
          <cell r="C78" t="e">
            <v>#VALUE!</v>
          </cell>
          <cell r="D78" t="e">
            <v>#VALUE!</v>
          </cell>
          <cell r="E78" t="e">
            <v>#VALUE!</v>
          </cell>
          <cell r="F78" t="e">
            <v>#VALUE!</v>
          </cell>
          <cell r="G78" t="e">
            <v>#VALUE!</v>
          </cell>
          <cell r="H78" t="e">
            <v>#VALUE!</v>
          </cell>
          <cell r="I78" t="e">
            <v>#VALUE!</v>
          </cell>
          <cell r="J78" t="e">
            <v>#VALUE!</v>
          </cell>
          <cell r="K78" t="e">
            <v>#VALUE!</v>
          </cell>
          <cell r="L78" t="e">
            <v>#VALUE!</v>
          </cell>
          <cell r="M78" t="e">
            <v>#VALUE!</v>
          </cell>
          <cell r="N78" t="e">
            <v>#VALUE!</v>
          </cell>
          <cell r="O78" t="e">
            <v>#VALUE!</v>
          </cell>
          <cell r="P78" t="e">
            <v>#VALUE!</v>
          </cell>
          <cell r="Q78" t="e">
            <v>#VALUE!</v>
          </cell>
          <cell r="R78" t="e">
            <v>#VALUE!</v>
          </cell>
          <cell r="S78" t="e">
            <v>#VALUE!</v>
          </cell>
          <cell r="T78" t="e">
            <v>#VALUE!</v>
          </cell>
          <cell r="U78" t="e">
            <v>#VALUE!</v>
          </cell>
          <cell r="V78" t="e">
            <v>#VALUE!</v>
          </cell>
          <cell r="W78" t="e">
            <v>#VALUE!</v>
          </cell>
          <cell r="X78" t="e">
            <v>#VALUE!</v>
          </cell>
          <cell r="Y78" t="e">
            <v>#VALUE!</v>
          </cell>
          <cell r="Z78" t="e">
            <v>#VALUE!</v>
          </cell>
          <cell r="AA78" t="e">
            <v>#VALUE!</v>
          </cell>
          <cell r="AB78" t="e">
            <v>#VALUE!</v>
          </cell>
          <cell r="AC78" t="e">
            <v>#VALUE!</v>
          </cell>
          <cell r="AD78" t="e">
            <v>#VALUE!</v>
          </cell>
          <cell r="AE78" t="e">
            <v>#VALUE!</v>
          </cell>
          <cell r="AF78" t="e">
            <v>#VALUE!</v>
          </cell>
          <cell r="AG78" t="e">
            <v>#VALUE!</v>
          </cell>
          <cell r="AH78" t="e">
            <v>#VALUE!</v>
          </cell>
          <cell r="AI78" t="e">
            <v>#VALUE!</v>
          </cell>
          <cell r="AJ78" t="e">
            <v>#VALUE!</v>
          </cell>
          <cell r="AK78" t="e">
            <v>#VALUE!</v>
          </cell>
        </row>
        <row r="79">
          <cell r="B79" t="e">
            <v>#VALUE!</v>
          </cell>
          <cell r="C79" t="e">
            <v>#VALUE!</v>
          </cell>
          <cell r="D79" t="e">
            <v>#VALUE!</v>
          </cell>
          <cell r="E79" t="e">
            <v>#VALUE!</v>
          </cell>
          <cell r="F79" t="e">
            <v>#VALUE!</v>
          </cell>
          <cell r="G79" t="e">
            <v>#VALUE!</v>
          </cell>
          <cell r="H79" t="e">
            <v>#VALUE!</v>
          </cell>
          <cell r="I79" t="e">
            <v>#VALUE!</v>
          </cell>
          <cell r="J79" t="e">
            <v>#VALUE!</v>
          </cell>
          <cell r="K79" t="e">
            <v>#VALUE!</v>
          </cell>
          <cell r="L79" t="e">
            <v>#VALUE!</v>
          </cell>
          <cell r="M79" t="e">
            <v>#VALUE!</v>
          </cell>
          <cell r="N79" t="e">
            <v>#VALUE!</v>
          </cell>
          <cell r="O79" t="e">
            <v>#VALUE!</v>
          </cell>
          <cell r="P79" t="e">
            <v>#VALUE!</v>
          </cell>
          <cell r="Q79" t="e">
            <v>#VALUE!</v>
          </cell>
          <cell r="R79" t="e">
            <v>#VALUE!</v>
          </cell>
          <cell r="S79" t="e">
            <v>#VALUE!</v>
          </cell>
          <cell r="T79" t="e">
            <v>#VALUE!</v>
          </cell>
          <cell r="U79" t="e">
            <v>#VALUE!</v>
          </cell>
          <cell r="V79" t="e">
            <v>#VALUE!</v>
          </cell>
          <cell r="W79" t="e">
            <v>#VALUE!</v>
          </cell>
          <cell r="X79" t="e">
            <v>#VALUE!</v>
          </cell>
          <cell r="Y79" t="e">
            <v>#VALUE!</v>
          </cell>
          <cell r="Z79" t="e">
            <v>#VALUE!</v>
          </cell>
          <cell r="AA79" t="e">
            <v>#VALUE!</v>
          </cell>
          <cell r="AB79" t="e">
            <v>#VALUE!</v>
          </cell>
          <cell r="AC79" t="e">
            <v>#VALUE!</v>
          </cell>
          <cell r="AD79" t="e">
            <v>#VALUE!</v>
          </cell>
          <cell r="AE79" t="e">
            <v>#VALUE!</v>
          </cell>
          <cell r="AF79" t="e">
            <v>#VALUE!</v>
          </cell>
          <cell r="AG79" t="e">
            <v>#VALUE!</v>
          </cell>
          <cell r="AH79" t="e">
            <v>#VALUE!</v>
          </cell>
          <cell r="AI79" t="e">
            <v>#VALUE!</v>
          </cell>
          <cell r="AJ79" t="e">
            <v>#VALUE!</v>
          </cell>
          <cell r="AK79" t="e">
            <v>#VALUE!</v>
          </cell>
        </row>
        <row r="80">
          <cell r="B80" t="e">
            <v>#VALUE!</v>
          </cell>
          <cell r="C80" t="e">
            <v>#VALUE!</v>
          </cell>
          <cell r="D80" t="e">
            <v>#VALUE!</v>
          </cell>
          <cell r="E80" t="e">
            <v>#VALUE!</v>
          </cell>
          <cell r="F80" t="e">
            <v>#VALUE!</v>
          </cell>
          <cell r="G80" t="e">
            <v>#VALUE!</v>
          </cell>
          <cell r="H80" t="e">
            <v>#VALUE!</v>
          </cell>
          <cell r="I80" t="e">
            <v>#VALUE!</v>
          </cell>
          <cell r="J80" t="e">
            <v>#VALUE!</v>
          </cell>
          <cell r="K80" t="e">
            <v>#VALUE!</v>
          </cell>
          <cell r="L80" t="e">
            <v>#VALUE!</v>
          </cell>
          <cell r="M80" t="e">
            <v>#VALUE!</v>
          </cell>
          <cell r="N80" t="e">
            <v>#VALUE!</v>
          </cell>
          <cell r="O80" t="e">
            <v>#VALUE!</v>
          </cell>
          <cell r="P80" t="e">
            <v>#VALUE!</v>
          </cell>
          <cell r="Q80" t="e">
            <v>#VALUE!</v>
          </cell>
          <cell r="R80" t="e">
            <v>#VALUE!</v>
          </cell>
          <cell r="S80" t="e">
            <v>#VALUE!</v>
          </cell>
          <cell r="T80" t="e">
            <v>#VALUE!</v>
          </cell>
          <cell r="U80" t="e">
            <v>#VALUE!</v>
          </cell>
          <cell r="V80" t="e">
            <v>#VALUE!</v>
          </cell>
          <cell r="W80" t="e">
            <v>#VALUE!</v>
          </cell>
          <cell r="X80" t="e">
            <v>#VALUE!</v>
          </cell>
          <cell r="Y80" t="e">
            <v>#VALUE!</v>
          </cell>
          <cell r="Z80" t="e">
            <v>#VALUE!</v>
          </cell>
          <cell r="AA80" t="e">
            <v>#VALUE!</v>
          </cell>
          <cell r="AB80" t="e">
            <v>#VALUE!</v>
          </cell>
          <cell r="AC80" t="e">
            <v>#VALUE!</v>
          </cell>
          <cell r="AD80" t="e">
            <v>#VALUE!</v>
          </cell>
          <cell r="AE80" t="e">
            <v>#VALUE!</v>
          </cell>
          <cell r="AF80" t="e">
            <v>#VALUE!</v>
          </cell>
          <cell r="AG80" t="e">
            <v>#VALUE!</v>
          </cell>
          <cell r="AH80" t="e">
            <v>#VALUE!</v>
          </cell>
          <cell r="AI80" t="e">
            <v>#VALUE!</v>
          </cell>
          <cell r="AJ80" t="e">
            <v>#VALUE!</v>
          </cell>
          <cell r="AK80" t="e">
            <v>#VALUE!</v>
          </cell>
        </row>
        <row r="81">
          <cell r="B81" t="e">
            <v>#VALUE!</v>
          </cell>
          <cell r="C81" t="e">
            <v>#VALUE!</v>
          </cell>
          <cell r="D81" t="e">
            <v>#VALUE!</v>
          </cell>
          <cell r="E81" t="e">
            <v>#VALUE!</v>
          </cell>
          <cell r="F81" t="e">
            <v>#VALUE!</v>
          </cell>
          <cell r="G81" t="e">
            <v>#VALUE!</v>
          </cell>
          <cell r="H81" t="e">
            <v>#VALUE!</v>
          </cell>
          <cell r="I81" t="e">
            <v>#VALUE!</v>
          </cell>
          <cell r="J81" t="e">
            <v>#VALUE!</v>
          </cell>
          <cell r="K81" t="e">
            <v>#VALUE!</v>
          </cell>
          <cell r="L81" t="e">
            <v>#VALUE!</v>
          </cell>
          <cell r="M81" t="e">
            <v>#VALUE!</v>
          </cell>
          <cell r="N81" t="e">
            <v>#VALUE!</v>
          </cell>
          <cell r="O81" t="e">
            <v>#VALUE!</v>
          </cell>
          <cell r="P81" t="e">
            <v>#VALUE!</v>
          </cell>
          <cell r="Q81" t="e">
            <v>#VALUE!</v>
          </cell>
          <cell r="R81" t="e">
            <v>#VALUE!</v>
          </cell>
          <cell r="S81" t="e">
            <v>#VALUE!</v>
          </cell>
          <cell r="T81" t="e">
            <v>#VALUE!</v>
          </cell>
          <cell r="U81" t="e">
            <v>#VALUE!</v>
          </cell>
          <cell r="V81" t="e">
            <v>#VALUE!</v>
          </cell>
          <cell r="W81" t="e">
            <v>#VALUE!</v>
          </cell>
          <cell r="X81" t="e">
            <v>#VALUE!</v>
          </cell>
          <cell r="Y81" t="e">
            <v>#VALUE!</v>
          </cell>
          <cell r="Z81" t="e">
            <v>#VALUE!</v>
          </cell>
          <cell r="AA81" t="e">
            <v>#VALUE!</v>
          </cell>
          <cell r="AB81" t="e">
            <v>#VALUE!</v>
          </cell>
          <cell r="AC81" t="e">
            <v>#VALUE!</v>
          </cell>
          <cell r="AD81" t="e">
            <v>#VALUE!</v>
          </cell>
          <cell r="AE81" t="e">
            <v>#VALUE!</v>
          </cell>
          <cell r="AF81" t="e">
            <v>#VALUE!</v>
          </cell>
          <cell r="AG81" t="e">
            <v>#VALUE!</v>
          </cell>
          <cell r="AH81" t="e">
            <v>#VALUE!</v>
          </cell>
          <cell r="AI81" t="e">
            <v>#VALUE!</v>
          </cell>
          <cell r="AJ81" t="e">
            <v>#VALUE!</v>
          </cell>
          <cell r="AK81" t="e">
            <v>#VALUE!</v>
          </cell>
        </row>
        <row r="82">
          <cell r="B82" t="e">
            <v>#VALUE!</v>
          </cell>
          <cell r="C82" t="e">
            <v>#VALUE!</v>
          </cell>
          <cell r="D82" t="e">
            <v>#VALUE!</v>
          </cell>
          <cell r="E82" t="e">
            <v>#VALUE!</v>
          </cell>
          <cell r="F82" t="e">
            <v>#VALUE!</v>
          </cell>
          <cell r="G82" t="e">
            <v>#VALUE!</v>
          </cell>
          <cell r="H82" t="e">
            <v>#VALUE!</v>
          </cell>
          <cell r="I82" t="e">
            <v>#VALUE!</v>
          </cell>
          <cell r="J82" t="e">
            <v>#VALUE!</v>
          </cell>
          <cell r="K82" t="e">
            <v>#VALUE!</v>
          </cell>
          <cell r="L82" t="e">
            <v>#VALUE!</v>
          </cell>
          <cell r="M82" t="e">
            <v>#VALUE!</v>
          </cell>
          <cell r="N82" t="e">
            <v>#VALUE!</v>
          </cell>
          <cell r="O82" t="e">
            <v>#VALUE!</v>
          </cell>
          <cell r="P82" t="e">
            <v>#VALUE!</v>
          </cell>
          <cell r="Q82" t="e">
            <v>#VALUE!</v>
          </cell>
          <cell r="R82" t="e">
            <v>#VALUE!</v>
          </cell>
          <cell r="S82" t="e">
            <v>#VALUE!</v>
          </cell>
          <cell r="T82" t="e">
            <v>#VALUE!</v>
          </cell>
          <cell r="U82" t="e">
            <v>#VALUE!</v>
          </cell>
          <cell r="V82" t="e">
            <v>#VALUE!</v>
          </cell>
          <cell r="W82" t="e">
            <v>#VALUE!</v>
          </cell>
          <cell r="X82" t="e">
            <v>#VALUE!</v>
          </cell>
          <cell r="Y82" t="e">
            <v>#VALUE!</v>
          </cell>
          <cell r="Z82" t="e">
            <v>#VALUE!</v>
          </cell>
          <cell r="AA82" t="e">
            <v>#VALUE!</v>
          </cell>
          <cell r="AB82" t="e">
            <v>#VALUE!</v>
          </cell>
          <cell r="AC82" t="e">
            <v>#VALUE!</v>
          </cell>
          <cell r="AD82" t="e">
            <v>#VALUE!</v>
          </cell>
          <cell r="AE82" t="e">
            <v>#VALUE!</v>
          </cell>
          <cell r="AF82" t="e">
            <v>#VALUE!</v>
          </cell>
          <cell r="AG82" t="e">
            <v>#VALUE!</v>
          </cell>
          <cell r="AH82" t="e">
            <v>#VALUE!</v>
          </cell>
          <cell r="AI82" t="e">
            <v>#VALUE!</v>
          </cell>
          <cell r="AJ82" t="e">
            <v>#VALUE!</v>
          </cell>
          <cell r="AK82" t="e">
            <v>#VALUE!</v>
          </cell>
        </row>
        <row r="83">
          <cell r="B83" t="e">
            <v>#VALUE!</v>
          </cell>
          <cell r="C83" t="e">
            <v>#VALUE!</v>
          </cell>
          <cell r="D83" t="e">
            <v>#VALUE!</v>
          </cell>
          <cell r="E83" t="e">
            <v>#VALUE!</v>
          </cell>
          <cell r="F83" t="e">
            <v>#VALUE!</v>
          </cell>
          <cell r="G83" t="e">
            <v>#VALUE!</v>
          </cell>
          <cell r="H83" t="e">
            <v>#VALUE!</v>
          </cell>
          <cell r="I83" t="e">
            <v>#VALUE!</v>
          </cell>
          <cell r="J83" t="e">
            <v>#VALUE!</v>
          </cell>
          <cell r="K83" t="e">
            <v>#VALUE!</v>
          </cell>
          <cell r="L83" t="e">
            <v>#VALUE!</v>
          </cell>
          <cell r="M83" t="e">
            <v>#VALUE!</v>
          </cell>
          <cell r="N83" t="e">
            <v>#VALUE!</v>
          </cell>
          <cell r="O83" t="e">
            <v>#VALUE!</v>
          </cell>
          <cell r="P83" t="e">
            <v>#VALUE!</v>
          </cell>
          <cell r="Q83" t="e">
            <v>#VALUE!</v>
          </cell>
          <cell r="R83" t="e">
            <v>#VALUE!</v>
          </cell>
          <cell r="S83" t="e">
            <v>#VALUE!</v>
          </cell>
          <cell r="T83" t="e">
            <v>#VALUE!</v>
          </cell>
          <cell r="U83" t="e">
            <v>#VALUE!</v>
          </cell>
          <cell r="V83" t="e">
            <v>#VALUE!</v>
          </cell>
          <cell r="W83" t="e">
            <v>#VALUE!</v>
          </cell>
          <cell r="X83" t="e">
            <v>#VALUE!</v>
          </cell>
          <cell r="Y83" t="e">
            <v>#VALUE!</v>
          </cell>
          <cell r="Z83" t="e">
            <v>#VALUE!</v>
          </cell>
          <cell r="AA83" t="e">
            <v>#VALUE!</v>
          </cell>
          <cell r="AB83" t="e">
            <v>#VALUE!</v>
          </cell>
          <cell r="AC83" t="e">
            <v>#VALUE!</v>
          </cell>
          <cell r="AD83" t="e">
            <v>#VALUE!</v>
          </cell>
          <cell r="AE83" t="e">
            <v>#VALUE!</v>
          </cell>
          <cell r="AF83" t="e">
            <v>#VALUE!</v>
          </cell>
          <cell r="AG83" t="e">
            <v>#VALUE!</v>
          </cell>
          <cell r="AH83" t="e">
            <v>#VALUE!</v>
          </cell>
          <cell r="AI83" t="e">
            <v>#VALUE!</v>
          </cell>
          <cell r="AJ83" t="e">
            <v>#VALUE!</v>
          </cell>
          <cell r="AK83" t="e">
            <v>#VALUE!</v>
          </cell>
        </row>
        <row r="84">
          <cell r="B84" t="e">
            <v>#VALUE!</v>
          </cell>
          <cell r="C84" t="e">
            <v>#VALUE!</v>
          </cell>
          <cell r="D84" t="e">
            <v>#VALUE!</v>
          </cell>
          <cell r="E84" t="e">
            <v>#VALUE!</v>
          </cell>
          <cell r="F84" t="e">
            <v>#VALUE!</v>
          </cell>
          <cell r="G84" t="e">
            <v>#VALUE!</v>
          </cell>
          <cell r="H84" t="e">
            <v>#VALUE!</v>
          </cell>
          <cell r="I84" t="e">
            <v>#VALUE!</v>
          </cell>
          <cell r="J84" t="e">
            <v>#VALUE!</v>
          </cell>
          <cell r="K84" t="e">
            <v>#VALUE!</v>
          </cell>
          <cell r="L84" t="e">
            <v>#VALUE!</v>
          </cell>
          <cell r="M84" t="e">
            <v>#VALUE!</v>
          </cell>
          <cell r="N84" t="e">
            <v>#VALUE!</v>
          </cell>
          <cell r="O84" t="e">
            <v>#VALUE!</v>
          </cell>
          <cell r="P84" t="e">
            <v>#VALUE!</v>
          </cell>
          <cell r="Q84" t="e">
            <v>#VALUE!</v>
          </cell>
          <cell r="R84" t="e">
            <v>#VALUE!</v>
          </cell>
          <cell r="S84" t="e">
            <v>#VALUE!</v>
          </cell>
          <cell r="T84" t="e">
            <v>#VALUE!</v>
          </cell>
          <cell r="U84" t="e">
            <v>#VALUE!</v>
          </cell>
          <cell r="V84" t="e">
            <v>#VALUE!</v>
          </cell>
          <cell r="W84" t="e">
            <v>#VALUE!</v>
          </cell>
          <cell r="X84" t="e">
            <v>#VALUE!</v>
          </cell>
          <cell r="Y84" t="e">
            <v>#VALUE!</v>
          </cell>
          <cell r="Z84" t="e">
            <v>#VALUE!</v>
          </cell>
          <cell r="AA84" t="e">
            <v>#VALUE!</v>
          </cell>
          <cell r="AB84" t="e">
            <v>#VALUE!</v>
          </cell>
          <cell r="AC84" t="e">
            <v>#VALUE!</v>
          </cell>
          <cell r="AD84" t="e">
            <v>#VALUE!</v>
          </cell>
          <cell r="AE84" t="e">
            <v>#VALUE!</v>
          </cell>
          <cell r="AF84" t="e">
            <v>#VALUE!</v>
          </cell>
          <cell r="AG84" t="e">
            <v>#VALUE!</v>
          </cell>
          <cell r="AH84" t="e">
            <v>#VALUE!</v>
          </cell>
          <cell r="AI84" t="e">
            <v>#VALUE!</v>
          </cell>
          <cell r="AJ84" t="e">
            <v>#VALUE!</v>
          </cell>
          <cell r="AK84" t="e">
            <v>#VALUE!</v>
          </cell>
        </row>
        <row r="85">
          <cell r="B85" t="e">
            <v>#VALUE!</v>
          </cell>
          <cell r="C85" t="e">
            <v>#VALUE!</v>
          </cell>
          <cell r="D85" t="e">
            <v>#VALUE!</v>
          </cell>
          <cell r="E85" t="e">
            <v>#VALUE!</v>
          </cell>
          <cell r="F85" t="e">
            <v>#VALUE!</v>
          </cell>
          <cell r="G85" t="e">
            <v>#VALUE!</v>
          </cell>
          <cell r="H85" t="e">
            <v>#VALUE!</v>
          </cell>
          <cell r="I85" t="e">
            <v>#VALUE!</v>
          </cell>
          <cell r="J85" t="e">
            <v>#VALUE!</v>
          </cell>
          <cell r="K85" t="e">
            <v>#VALUE!</v>
          </cell>
          <cell r="L85" t="e">
            <v>#VALUE!</v>
          </cell>
          <cell r="M85" t="e">
            <v>#VALUE!</v>
          </cell>
          <cell r="N85" t="e">
            <v>#VALUE!</v>
          </cell>
          <cell r="O85" t="e">
            <v>#VALUE!</v>
          </cell>
          <cell r="P85" t="e">
            <v>#VALUE!</v>
          </cell>
          <cell r="Q85" t="e">
            <v>#VALUE!</v>
          </cell>
          <cell r="R85" t="e">
            <v>#VALUE!</v>
          </cell>
          <cell r="S85" t="e">
            <v>#VALUE!</v>
          </cell>
          <cell r="T85" t="e">
            <v>#VALUE!</v>
          </cell>
          <cell r="U85" t="e">
            <v>#VALUE!</v>
          </cell>
          <cell r="V85" t="e">
            <v>#VALUE!</v>
          </cell>
          <cell r="W85" t="e">
            <v>#VALUE!</v>
          </cell>
          <cell r="X85" t="e">
            <v>#VALUE!</v>
          </cell>
          <cell r="Y85" t="e">
            <v>#VALUE!</v>
          </cell>
          <cell r="Z85" t="e">
            <v>#VALUE!</v>
          </cell>
          <cell r="AA85" t="e">
            <v>#VALUE!</v>
          </cell>
          <cell r="AB85" t="e">
            <v>#VALUE!</v>
          </cell>
          <cell r="AC85" t="e">
            <v>#VALUE!</v>
          </cell>
          <cell r="AD85" t="e">
            <v>#VALUE!</v>
          </cell>
          <cell r="AE85" t="e">
            <v>#VALUE!</v>
          </cell>
          <cell r="AF85" t="e">
            <v>#VALUE!</v>
          </cell>
          <cell r="AG85" t="e">
            <v>#VALUE!</v>
          </cell>
          <cell r="AH85" t="e">
            <v>#VALUE!</v>
          </cell>
          <cell r="AI85" t="e">
            <v>#VALUE!</v>
          </cell>
          <cell r="AJ85" t="e">
            <v>#VALUE!</v>
          </cell>
          <cell r="AK85" t="e">
            <v>#VALUE!</v>
          </cell>
        </row>
        <row r="86">
          <cell r="B86" t="e">
            <v>#VALUE!</v>
          </cell>
          <cell r="C86" t="e">
            <v>#VALUE!</v>
          </cell>
          <cell r="D86" t="e">
            <v>#VALUE!</v>
          </cell>
          <cell r="E86" t="e">
            <v>#VALUE!</v>
          </cell>
          <cell r="F86" t="e">
            <v>#VALUE!</v>
          </cell>
          <cell r="G86" t="e">
            <v>#VALUE!</v>
          </cell>
          <cell r="H86" t="e">
            <v>#VALUE!</v>
          </cell>
          <cell r="I86" t="e">
            <v>#VALUE!</v>
          </cell>
          <cell r="J86" t="e">
            <v>#VALUE!</v>
          </cell>
          <cell r="K86" t="e">
            <v>#VALUE!</v>
          </cell>
          <cell r="L86" t="e">
            <v>#VALUE!</v>
          </cell>
          <cell r="M86" t="e">
            <v>#VALUE!</v>
          </cell>
          <cell r="N86" t="e">
            <v>#VALUE!</v>
          </cell>
          <cell r="O86" t="e">
            <v>#VALUE!</v>
          </cell>
          <cell r="P86" t="e">
            <v>#VALUE!</v>
          </cell>
          <cell r="Q86" t="e">
            <v>#VALUE!</v>
          </cell>
          <cell r="R86" t="e">
            <v>#VALUE!</v>
          </cell>
          <cell r="S86" t="e">
            <v>#VALUE!</v>
          </cell>
          <cell r="T86" t="e">
            <v>#VALUE!</v>
          </cell>
          <cell r="U86" t="e">
            <v>#VALUE!</v>
          </cell>
          <cell r="V86" t="e">
            <v>#VALUE!</v>
          </cell>
          <cell r="W86" t="e">
            <v>#VALUE!</v>
          </cell>
          <cell r="X86" t="e">
            <v>#VALUE!</v>
          </cell>
          <cell r="Y86" t="e">
            <v>#VALUE!</v>
          </cell>
          <cell r="Z86" t="e">
            <v>#VALUE!</v>
          </cell>
          <cell r="AA86" t="e">
            <v>#VALUE!</v>
          </cell>
          <cell r="AB86" t="e">
            <v>#VALUE!</v>
          </cell>
          <cell r="AC86" t="e">
            <v>#VALUE!</v>
          </cell>
          <cell r="AD86" t="e">
            <v>#VALUE!</v>
          </cell>
          <cell r="AE86" t="e">
            <v>#VALUE!</v>
          </cell>
          <cell r="AF86" t="e">
            <v>#VALUE!</v>
          </cell>
          <cell r="AG86" t="e">
            <v>#VALUE!</v>
          </cell>
          <cell r="AH86" t="e">
            <v>#VALUE!</v>
          </cell>
          <cell r="AI86" t="e">
            <v>#VALUE!</v>
          </cell>
          <cell r="AJ86" t="e">
            <v>#VALUE!</v>
          </cell>
          <cell r="AK86" t="e">
            <v>#VALUE!</v>
          </cell>
        </row>
        <row r="87">
          <cell r="B87" t="e">
            <v>#VALUE!</v>
          </cell>
          <cell r="C87" t="e">
            <v>#VALUE!</v>
          </cell>
          <cell r="D87" t="e">
            <v>#VALUE!</v>
          </cell>
          <cell r="E87" t="e">
            <v>#VALUE!</v>
          </cell>
          <cell r="F87" t="e">
            <v>#VALUE!</v>
          </cell>
          <cell r="G87" t="e">
            <v>#VALUE!</v>
          </cell>
          <cell r="H87" t="e">
            <v>#VALUE!</v>
          </cell>
          <cell r="I87" t="e">
            <v>#VALUE!</v>
          </cell>
          <cell r="J87" t="e">
            <v>#VALUE!</v>
          </cell>
          <cell r="K87" t="e">
            <v>#VALUE!</v>
          </cell>
          <cell r="L87" t="e">
            <v>#VALUE!</v>
          </cell>
          <cell r="M87" t="e">
            <v>#VALUE!</v>
          </cell>
          <cell r="N87" t="e">
            <v>#VALUE!</v>
          </cell>
          <cell r="O87" t="e">
            <v>#VALUE!</v>
          </cell>
          <cell r="P87" t="e">
            <v>#VALUE!</v>
          </cell>
          <cell r="Q87" t="e">
            <v>#VALUE!</v>
          </cell>
          <cell r="R87" t="e">
            <v>#VALUE!</v>
          </cell>
          <cell r="S87" t="e">
            <v>#VALUE!</v>
          </cell>
          <cell r="T87" t="e">
            <v>#VALUE!</v>
          </cell>
          <cell r="U87" t="e">
            <v>#VALUE!</v>
          </cell>
          <cell r="V87" t="e">
            <v>#VALUE!</v>
          </cell>
          <cell r="W87" t="e">
            <v>#VALUE!</v>
          </cell>
          <cell r="X87" t="e">
            <v>#VALUE!</v>
          </cell>
          <cell r="Y87" t="e">
            <v>#VALUE!</v>
          </cell>
          <cell r="Z87" t="e">
            <v>#VALUE!</v>
          </cell>
          <cell r="AA87" t="e">
            <v>#VALUE!</v>
          </cell>
          <cell r="AB87" t="e">
            <v>#VALUE!</v>
          </cell>
          <cell r="AC87" t="e">
            <v>#VALUE!</v>
          </cell>
          <cell r="AD87" t="e">
            <v>#VALUE!</v>
          </cell>
          <cell r="AE87" t="e">
            <v>#VALUE!</v>
          </cell>
          <cell r="AF87" t="e">
            <v>#VALUE!</v>
          </cell>
          <cell r="AG87" t="e">
            <v>#VALUE!</v>
          </cell>
          <cell r="AH87" t="e">
            <v>#VALUE!</v>
          </cell>
          <cell r="AI87" t="e">
            <v>#VALUE!</v>
          </cell>
          <cell r="AJ87" t="e">
            <v>#VALUE!</v>
          </cell>
          <cell r="AK87" t="e">
            <v>#VALUE!</v>
          </cell>
        </row>
        <row r="88">
          <cell r="B88" t="e">
            <v>#VALUE!</v>
          </cell>
          <cell r="C88" t="e">
            <v>#VALUE!</v>
          </cell>
          <cell r="D88" t="e">
            <v>#VALUE!</v>
          </cell>
          <cell r="E88" t="e">
            <v>#VALUE!</v>
          </cell>
          <cell r="F88" t="e">
            <v>#VALUE!</v>
          </cell>
          <cell r="G88" t="e">
            <v>#VALUE!</v>
          </cell>
          <cell r="H88" t="e">
            <v>#VALUE!</v>
          </cell>
          <cell r="I88" t="e">
            <v>#VALUE!</v>
          </cell>
          <cell r="J88" t="e">
            <v>#VALUE!</v>
          </cell>
          <cell r="K88" t="e">
            <v>#VALUE!</v>
          </cell>
          <cell r="L88" t="e">
            <v>#VALUE!</v>
          </cell>
          <cell r="M88" t="e">
            <v>#VALUE!</v>
          </cell>
          <cell r="N88" t="e">
            <v>#VALUE!</v>
          </cell>
          <cell r="O88" t="e">
            <v>#VALUE!</v>
          </cell>
          <cell r="P88" t="e">
            <v>#VALUE!</v>
          </cell>
          <cell r="Q88" t="e">
            <v>#VALUE!</v>
          </cell>
          <cell r="R88" t="e">
            <v>#VALUE!</v>
          </cell>
          <cell r="S88" t="e">
            <v>#VALUE!</v>
          </cell>
          <cell r="T88" t="e">
            <v>#VALUE!</v>
          </cell>
          <cell r="U88" t="e">
            <v>#VALUE!</v>
          </cell>
          <cell r="V88" t="e">
            <v>#VALUE!</v>
          </cell>
          <cell r="W88" t="e">
            <v>#VALUE!</v>
          </cell>
          <cell r="X88" t="e">
            <v>#VALUE!</v>
          </cell>
          <cell r="Y88" t="e">
            <v>#VALUE!</v>
          </cell>
          <cell r="Z88" t="e">
            <v>#VALUE!</v>
          </cell>
          <cell r="AA88" t="e">
            <v>#VALUE!</v>
          </cell>
          <cell r="AB88" t="e">
            <v>#VALUE!</v>
          </cell>
          <cell r="AC88" t="e">
            <v>#VALUE!</v>
          </cell>
          <cell r="AD88" t="e">
            <v>#VALUE!</v>
          </cell>
          <cell r="AE88" t="e">
            <v>#VALUE!</v>
          </cell>
          <cell r="AF88" t="e">
            <v>#VALUE!</v>
          </cell>
          <cell r="AG88" t="e">
            <v>#VALUE!</v>
          </cell>
          <cell r="AH88" t="e">
            <v>#VALUE!</v>
          </cell>
          <cell r="AI88" t="e">
            <v>#VALUE!</v>
          </cell>
          <cell r="AJ88" t="e">
            <v>#VALUE!</v>
          </cell>
          <cell r="AK88" t="e">
            <v>#VALUE!</v>
          </cell>
        </row>
        <row r="89">
          <cell r="B89" t="e">
            <v>#VALUE!</v>
          </cell>
          <cell r="C89" t="e">
            <v>#VALUE!</v>
          </cell>
          <cell r="D89" t="e">
            <v>#VALUE!</v>
          </cell>
          <cell r="E89" t="e">
            <v>#VALUE!</v>
          </cell>
          <cell r="F89" t="e">
            <v>#VALUE!</v>
          </cell>
          <cell r="G89" t="e">
            <v>#VALUE!</v>
          </cell>
          <cell r="H89" t="e">
            <v>#VALUE!</v>
          </cell>
          <cell r="I89" t="e">
            <v>#VALUE!</v>
          </cell>
          <cell r="J89" t="e">
            <v>#VALUE!</v>
          </cell>
          <cell r="K89" t="e">
            <v>#VALUE!</v>
          </cell>
          <cell r="L89" t="e">
            <v>#VALUE!</v>
          </cell>
          <cell r="M89" t="e">
            <v>#VALUE!</v>
          </cell>
          <cell r="N89" t="e">
            <v>#VALUE!</v>
          </cell>
          <cell r="O89" t="e">
            <v>#VALUE!</v>
          </cell>
          <cell r="P89" t="e">
            <v>#VALUE!</v>
          </cell>
          <cell r="Q89" t="e">
            <v>#VALUE!</v>
          </cell>
          <cell r="R89" t="e">
            <v>#VALUE!</v>
          </cell>
          <cell r="S89" t="e">
            <v>#VALUE!</v>
          </cell>
          <cell r="T89" t="e">
            <v>#VALUE!</v>
          </cell>
          <cell r="U89" t="e">
            <v>#VALUE!</v>
          </cell>
          <cell r="V89" t="e">
            <v>#VALUE!</v>
          </cell>
          <cell r="W89" t="e">
            <v>#VALUE!</v>
          </cell>
          <cell r="X89" t="e">
            <v>#VALUE!</v>
          </cell>
          <cell r="Y89" t="e">
            <v>#VALUE!</v>
          </cell>
          <cell r="Z89" t="e">
            <v>#VALUE!</v>
          </cell>
          <cell r="AA89" t="e">
            <v>#VALUE!</v>
          </cell>
          <cell r="AB89" t="e">
            <v>#VALUE!</v>
          </cell>
          <cell r="AC89" t="e">
            <v>#VALUE!</v>
          </cell>
          <cell r="AD89" t="e">
            <v>#VALUE!</v>
          </cell>
          <cell r="AE89" t="e">
            <v>#VALUE!</v>
          </cell>
          <cell r="AF89" t="e">
            <v>#VALUE!</v>
          </cell>
          <cell r="AG89" t="e">
            <v>#VALUE!</v>
          </cell>
          <cell r="AH89" t="e">
            <v>#VALUE!</v>
          </cell>
          <cell r="AI89" t="e">
            <v>#VALUE!</v>
          </cell>
          <cell r="AJ89" t="e">
            <v>#VALUE!</v>
          </cell>
          <cell r="AK89" t="e">
            <v>#VALUE!</v>
          </cell>
        </row>
        <row r="90">
          <cell r="B90" t="e">
            <v>#VALUE!</v>
          </cell>
          <cell r="C90" t="e">
            <v>#VALUE!</v>
          </cell>
          <cell r="D90" t="e">
            <v>#VALUE!</v>
          </cell>
          <cell r="E90" t="e">
            <v>#VALUE!</v>
          </cell>
          <cell r="F90" t="e">
            <v>#VALUE!</v>
          </cell>
          <cell r="G90" t="e">
            <v>#VALUE!</v>
          </cell>
          <cell r="H90" t="e">
            <v>#VALUE!</v>
          </cell>
          <cell r="I90" t="e">
            <v>#VALUE!</v>
          </cell>
          <cell r="J90" t="e">
            <v>#VALUE!</v>
          </cell>
          <cell r="K90" t="e">
            <v>#VALUE!</v>
          </cell>
          <cell r="L90" t="e">
            <v>#VALUE!</v>
          </cell>
          <cell r="M90" t="e">
            <v>#VALUE!</v>
          </cell>
          <cell r="N90" t="e">
            <v>#VALUE!</v>
          </cell>
          <cell r="O90" t="e">
            <v>#VALUE!</v>
          </cell>
          <cell r="P90" t="e">
            <v>#VALUE!</v>
          </cell>
          <cell r="Q90" t="e">
            <v>#VALUE!</v>
          </cell>
          <cell r="R90" t="e">
            <v>#VALUE!</v>
          </cell>
          <cell r="S90" t="e">
            <v>#VALUE!</v>
          </cell>
          <cell r="T90" t="e">
            <v>#VALUE!</v>
          </cell>
          <cell r="U90" t="e">
            <v>#VALUE!</v>
          </cell>
          <cell r="V90" t="e">
            <v>#VALUE!</v>
          </cell>
          <cell r="W90" t="e">
            <v>#VALUE!</v>
          </cell>
          <cell r="X90" t="e">
            <v>#VALUE!</v>
          </cell>
          <cell r="Y90" t="e">
            <v>#VALUE!</v>
          </cell>
          <cell r="Z90" t="e">
            <v>#VALUE!</v>
          </cell>
          <cell r="AA90" t="e">
            <v>#VALUE!</v>
          </cell>
          <cell r="AB90" t="e">
            <v>#VALUE!</v>
          </cell>
          <cell r="AC90" t="e">
            <v>#VALUE!</v>
          </cell>
          <cell r="AD90" t="e">
            <v>#VALUE!</v>
          </cell>
          <cell r="AE90" t="e">
            <v>#VALUE!</v>
          </cell>
          <cell r="AF90" t="e">
            <v>#VALUE!</v>
          </cell>
          <cell r="AG90" t="e">
            <v>#VALUE!</v>
          </cell>
          <cell r="AH90" t="e">
            <v>#VALUE!</v>
          </cell>
          <cell r="AI90" t="e">
            <v>#VALUE!</v>
          </cell>
          <cell r="AJ90" t="e">
            <v>#VALUE!</v>
          </cell>
          <cell r="AK90" t="e">
            <v>#VALUE!</v>
          </cell>
        </row>
        <row r="91">
          <cell r="B91" t="e">
            <v>#VALUE!</v>
          </cell>
          <cell r="C91" t="e">
            <v>#VALUE!</v>
          </cell>
          <cell r="D91" t="e">
            <v>#VALUE!</v>
          </cell>
          <cell r="E91" t="e">
            <v>#VALUE!</v>
          </cell>
          <cell r="F91" t="e">
            <v>#VALUE!</v>
          </cell>
          <cell r="G91" t="e">
            <v>#VALUE!</v>
          </cell>
          <cell r="H91" t="e">
            <v>#VALUE!</v>
          </cell>
          <cell r="I91" t="e">
            <v>#VALUE!</v>
          </cell>
          <cell r="J91" t="e">
            <v>#VALUE!</v>
          </cell>
          <cell r="K91" t="e">
            <v>#VALUE!</v>
          </cell>
          <cell r="L91" t="e">
            <v>#VALUE!</v>
          </cell>
          <cell r="M91" t="e">
            <v>#VALUE!</v>
          </cell>
          <cell r="N91" t="e">
            <v>#VALUE!</v>
          </cell>
          <cell r="O91" t="e">
            <v>#VALUE!</v>
          </cell>
          <cell r="P91" t="e">
            <v>#VALUE!</v>
          </cell>
          <cell r="Q91" t="e">
            <v>#VALUE!</v>
          </cell>
          <cell r="R91" t="e">
            <v>#VALUE!</v>
          </cell>
          <cell r="S91" t="e">
            <v>#VALUE!</v>
          </cell>
          <cell r="T91" t="e">
            <v>#VALUE!</v>
          </cell>
          <cell r="U91" t="e">
            <v>#VALUE!</v>
          </cell>
          <cell r="V91" t="e">
            <v>#VALUE!</v>
          </cell>
          <cell r="W91" t="e">
            <v>#VALUE!</v>
          </cell>
          <cell r="X91" t="e">
            <v>#VALUE!</v>
          </cell>
          <cell r="Y91" t="e">
            <v>#VALUE!</v>
          </cell>
          <cell r="Z91" t="e">
            <v>#VALUE!</v>
          </cell>
          <cell r="AA91" t="e">
            <v>#VALUE!</v>
          </cell>
          <cell r="AB91" t="e">
            <v>#VALUE!</v>
          </cell>
          <cell r="AC91" t="e">
            <v>#VALUE!</v>
          </cell>
          <cell r="AD91" t="e">
            <v>#VALUE!</v>
          </cell>
          <cell r="AE91" t="e">
            <v>#VALUE!</v>
          </cell>
          <cell r="AF91" t="e">
            <v>#VALUE!</v>
          </cell>
          <cell r="AG91" t="e">
            <v>#VALUE!</v>
          </cell>
          <cell r="AH91" t="e">
            <v>#VALUE!</v>
          </cell>
          <cell r="AI91" t="e">
            <v>#VALUE!</v>
          </cell>
          <cell r="AJ91" t="e">
            <v>#VALUE!</v>
          </cell>
          <cell r="AK91" t="e">
            <v>#VALUE!</v>
          </cell>
        </row>
        <row r="92">
          <cell r="B92" t="e">
            <v>#VALUE!</v>
          </cell>
          <cell r="C92" t="e">
            <v>#VALUE!</v>
          </cell>
          <cell r="D92" t="e">
            <v>#VALUE!</v>
          </cell>
          <cell r="E92" t="e">
            <v>#VALUE!</v>
          </cell>
          <cell r="F92" t="e">
            <v>#VALUE!</v>
          </cell>
          <cell r="G92" t="e">
            <v>#VALUE!</v>
          </cell>
          <cell r="H92" t="e">
            <v>#VALUE!</v>
          </cell>
          <cell r="I92" t="e">
            <v>#VALUE!</v>
          </cell>
          <cell r="J92" t="e">
            <v>#VALUE!</v>
          </cell>
          <cell r="K92" t="e">
            <v>#VALUE!</v>
          </cell>
          <cell r="L92" t="e">
            <v>#VALUE!</v>
          </cell>
          <cell r="M92" t="e">
            <v>#VALUE!</v>
          </cell>
          <cell r="N92" t="e">
            <v>#VALUE!</v>
          </cell>
          <cell r="O92" t="e">
            <v>#VALUE!</v>
          </cell>
          <cell r="P92" t="e">
            <v>#VALUE!</v>
          </cell>
          <cell r="Q92" t="e">
            <v>#VALUE!</v>
          </cell>
          <cell r="R92" t="e">
            <v>#VALUE!</v>
          </cell>
          <cell r="S92" t="e">
            <v>#VALUE!</v>
          </cell>
          <cell r="T92" t="e">
            <v>#VALUE!</v>
          </cell>
          <cell r="U92" t="e">
            <v>#VALUE!</v>
          </cell>
          <cell r="V92" t="e">
            <v>#VALUE!</v>
          </cell>
          <cell r="W92" t="e">
            <v>#VALUE!</v>
          </cell>
          <cell r="X92" t="e">
            <v>#VALUE!</v>
          </cell>
          <cell r="Y92" t="e">
            <v>#VALUE!</v>
          </cell>
          <cell r="Z92" t="e">
            <v>#VALUE!</v>
          </cell>
          <cell r="AA92" t="e">
            <v>#VALUE!</v>
          </cell>
          <cell r="AB92" t="e">
            <v>#VALUE!</v>
          </cell>
          <cell r="AC92" t="e">
            <v>#VALUE!</v>
          </cell>
          <cell r="AD92" t="e">
            <v>#VALUE!</v>
          </cell>
          <cell r="AE92" t="e">
            <v>#VALUE!</v>
          </cell>
          <cell r="AF92" t="e">
            <v>#VALUE!</v>
          </cell>
          <cell r="AG92" t="e">
            <v>#VALUE!</v>
          </cell>
          <cell r="AH92" t="e">
            <v>#VALUE!</v>
          </cell>
          <cell r="AI92" t="e">
            <v>#VALUE!</v>
          </cell>
          <cell r="AJ92" t="e">
            <v>#VALUE!</v>
          </cell>
          <cell r="AK92" t="e">
            <v>#VALUE!</v>
          </cell>
        </row>
        <row r="93">
          <cell r="B93" t="e">
            <v>#VALUE!</v>
          </cell>
          <cell r="C93" t="e">
            <v>#VALUE!</v>
          </cell>
          <cell r="D93" t="e">
            <v>#VALUE!</v>
          </cell>
          <cell r="E93" t="e">
            <v>#VALUE!</v>
          </cell>
          <cell r="F93" t="e">
            <v>#VALUE!</v>
          </cell>
          <cell r="G93" t="e">
            <v>#VALUE!</v>
          </cell>
          <cell r="H93" t="e">
            <v>#VALUE!</v>
          </cell>
          <cell r="I93" t="e">
            <v>#VALUE!</v>
          </cell>
          <cell r="J93" t="e">
            <v>#VALUE!</v>
          </cell>
          <cell r="K93" t="e">
            <v>#VALUE!</v>
          </cell>
          <cell r="L93" t="e">
            <v>#VALUE!</v>
          </cell>
          <cell r="M93" t="e">
            <v>#VALUE!</v>
          </cell>
          <cell r="N93" t="e">
            <v>#VALUE!</v>
          </cell>
          <cell r="O93" t="e">
            <v>#VALUE!</v>
          </cell>
          <cell r="P93" t="e">
            <v>#VALUE!</v>
          </cell>
          <cell r="Q93" t="e">
            <v>#VALUE!</v>
          </cell>
          <cell r="R93" t="e">
            <v>#VALUE!</v>
          </cell>
          <cell r="S93" t="e">
            <v>#VALUE!</v>
          </cell>
          <cell r="T93" t="e">
            <v>#VALUE!</v>
          </cell>
          <cell r="U93" t="e">
            <v>#VALUE!</v>
          </cell>
          <cell r="V93" t="e">
            <v>#VALUE!</v>
          </cell>
          <cell r="W93" t="e">
            <v>#VALUE!</v>
          </cell>
          <cell r="X93" t="e">
            <v>#VALUE!</v>
          </cell>
          <cell r="Y93" t="e">
            <v>#VALUE!</v>
          </cell>
          <cell r="Z93" t="e">
            <v>#VALUE!</v>
          </cell>
          <cell r="AA93" t="e">
            <v>#VALUE!</v>
          </cell>
          <cell r="AB93" t="e">
            <v>#VALUE!</v>
          </cell>
          <cell r="AC93" t="e">
            <v>#VALUE!</v>
          </cell>
          <cell r="AD93" t="e">
            <v>#VALUE!</v>
          </cell>
          <cell r="AE93" t="e">
            <v>#VALUE!</v>
          </cell>
          <cell r="AF93" t="e">
            <v>#VALUE!</v>
          </cell>
          <cell r="AG93" t="e">
            <v>#VALUE!</v>
          </cell>
          <cell r="AH93" t="e">
            <v>#VALUE!</v>
          </cell>
          <cell r="AI93" t="e">
            <v>#VALUE!</v>
          </cell>
          <cell r="AJ93" t="e">
            <v>#VALUE!</v>
          </cell>
          <cell r="AK93" t="e">
            <v>#VALUE!</v>
          </cell>
        </row>
        <row r="94">
          <cell r="B94" t="e">
            <v>#VALUE!</v>
          </cell>
          <cell r="C94" t="e">
            <v>#VALUE!</v>
          </cell>
          <cell r="D94" t="e">
            <v>#VALUE!</v>
          </cell>
          <cell r="E94" t="e">
            <v>#VALUE!</v>
          </cell>
          <cell r="F94" t="e">
            <v>#VALUE!</v>
          </cell>
          <cell r="G94" t="e">
            <v>#VALUE!</v>
          </cell>
          <cell r="H94" t="e">
            <v>#VALUE!</v>
          </cell>
          <cell r="I94" t="e">
            <v>#VALUE!</v>
          </cell>
          <cell r="J94" t="e">
            <v>#VALUE!</v>
          </cell>
          <cell r="K94" t="e">
            <v>#VALUE!</v>
          </cell>
          <cell r="L94" t="e">
            <v>#VALUE!</v>
          </cell>
          <cell r="M94" t="e">
            <v>#VALUE!</v>
          </cell>
          <cell r="N94" t="e">
            <v>#VALUE!</v>
          </cell>
          <cell r="O94" t="e">
            <v>#VALUE!</v>
          </cell>
          <cell r="P94" t="e">
            <v>#VALUE!</v>
          </cell>
          <cell r="Q94" t="e">
            <v>#VALUE!</v>
          </cell>
          <cell r="R94" t="e">
            <v>#VALUE!</v>
          </cell>
          <cell r="S94" t="e">
            <v>#VALUE!</v>
          </cell>
          <cell r="T94" t="e">
            <v>#VALUE!</v>
          </cell>
          <cell r="U94" t="e">
            <v>#VALUE!</v>
          </cell>
          <cell r="V94" t="e">
            <v>#VALUE!</v>
          </cell>
          <cell r="W94" t="e">
            <v>#VALUE!</v>
          </cell>
          <cell r="X94" t="e">
            <v>#VALUE!</v>
          </cell>
          <cell r="Y94" t="e">
            <v>#VALUE!</v>
          </cell>
          <cell r="Z94" t="e">
            <v>#VALUE!</v>
          </cell>
          <cell r="AA94" t="e">
            <v>#VALUE!</v>
          </cell>
          <cell r="AB94" t="e">
            <v>#VALUE!</v>
          </cell>
          <cell r="AC94" t="e">
            <v>#VALUE!</v>
          </cell>
          <cell r="AD94" t="e">
            <v>#VALUE!</v>
          </cell>
          <cell r="AE94" t="e">
            <v>#VALUE!</v>
          </cell>
          <cell r="AF94" t="e">
            <v>#VALUE!</v>
          </cell>
          <cell r="AG94" t="e">
            <v>#VALUE!</v>
          </cell>
          <cell r="AH94" t="e">
            <v>#VALUE!</v>
          </cell>
          <cell r="AI94" t="e">
            <v>#VALUE!</v>
          </cell>
          <cell r="AJ94" t="e">
            <v>#VALUE!</v>
          </cell>
          <cell r="AK94" t="e">
            <v>#VALUE!</v>
          </cell>
        </row>
        <row r="95">
          <cell r="B95" t="e">
            <v>#VALUE!</v>
          </cell>
          <cell r="C95" t="e">
            <v>#VALUE!</v>
          </cell>
          <cell r="D95" t="e">
            <v>#VALUE!</v>
          </cell>
          <cell r="E95" t="e">
            <v>#VALUE!</v>
          </cell>
          <cell r="F95" t="e">
            <v>#VALUE!</v>
          </cell>
          <cell r="G95" t="e">
            <v>#VALUE!</v>
          </cell>
          <cell r="H95" t="e">
            <v>#VALUE!</v>
          </cell>
          <cell r="I95" t="e">
            <v>#VALUE!</v>
          </cell>
          <cell r="J95" t="e">
            <v>#VALUE!</v>
          </cell>
          <cell r="K95" t="e">
            <v>#VALUE!</v>
          </cell>
          <cell r="L95" t="e">
            <v>#VALUE!</v>
          </cell>
          <cell r="M95" t="e">
            <v>#VALUE!</v>
          </cell>
          <cell r="N95" t="e">
            <v>#VALUE!</v>
          </cell>
          <cell r="O95" t="e">
            <v>#VALUE!</v>
          </cell>
          <cell r="P95" t="e">
            <v>#VALUE!</v>
          </cell>
          <cell r="Q95" t="e">
            <v>#VALUE!</v>
          </cell>
          <cell r="R95" t="e">
            <v>#VALUE!</v>
          </cell>
          <cell r="S95" t="e">
            <v>#VALUE!</v>
          </cell>
          <cell r="T95" t="e">
            <v>#VALUE!</v>
          </cell>
          <cell r="U95" t="e">
            <v>#VALUE!</v>
          </cell>
          <cell r="V95" t="e">
            <v>#VALUE!</v>
          </cell>
          <cell r="W95" t="e">
            <v>#VALUE!</v>
          </cell>
          <cell r="X95" t="e">
            <v>#VALUE!</v>
          </cell>
          <cell r="Y95" t="e">
            <v>#VALUE!</v>
          </cell>
          <cell r="Z95" t="e">
            <v>#VALUE!</v>
          </cell>
          <cell r="AA95" t="e">
            <v>#VALUE!</v>
          </cell>
          <cell r="AB95" t="e">
            <v>#VALUE!</v>
          </cell>
          <cell r="AC95" t="e">
            <v>#VALUE!</v>
          </cell>
          <cell r="AD95" t="e">
            <v>#VALUE!</v>
          </cell>
          <cell r="AE95" t="e">
            <v>#VALUE!</v>
          </cell>
          <cell r="AF95" t="e">
            <v>#VALUE!</v>
          </cell>
          <cell r="AG95" t="e">
            <v>#VALUE!</v>
          </cell>
          <cell r="AH95" t="e">
            <v>#VALUE!</v>
          </cell>
          <cell r="AI95" t="e">
            <v>#VALUE!</v>
          </cell>
          <cell r="AJ95" t="e">
            <v>#VALUE!</v>
          </cell>
          <cell r="AK95" t="e">
            <v>#VALUE!</v>
          </cell>
        </row>
        <row r="96">
          <cell r="B96" t="e">
            <v>#VALUE!</v>
          </cell>
          <cell r="C96" t="e">
            <v>#VALUE!</v>
          </cell>
          <cell r="D96" t="e">
            <v>#VALUE!</v>
          </cell>
          <cell r="E96" t="e">
            <v>#VALUE!</v>
          </cell>
          <cell r="F96" t="e">
            <v>#VALUE!</v>
          </cell>
          <cell r="G96" t="e">
            <v>#VALUE!</v>
          </cell>
          <cell r="H96" t="e">
            <v>#VALUE!</v>
          </cell>
          <cell r="I96" t="e">
            <v>#VALUE!</v>
          </cell>
          <cell r="J96" t="e">
            <v>#VALUE!</v>
          </cell>
          <cell r="K96" t="e">
            <v>#VALUE!</v>
          </cell>
          <cell r="L96" t="e">
            <v>#VALUE!</v>
          </cell>
          <cell r="M96" t="e">
            <v>#VALUE!</v>
          </cell>
          <cell r="N96" t="e">
            <v>#VALUE!</v>
          </cell>
          <cell r="O96" t="e">
            <v>#VALUE!</v>
          </cell>
          <cell r="P96" t="e">
            <v>#VALUE!</v>
          </cell>
          <cell r="Q96" t="e">
            <v>#VALUE!</v>
          </cell>
          <cell r="R96" t="e">
            <v>#VALUE!</v>
          </cell>
          <cell r="S96" t="e">
            <v>#VALUE!</v>
          </cell>
          <cell r="T96" t="e">
            <v>#VALUE!</v>
          </cell>
          <cell r="U96" t="e">
            <v>#VALUE!</v>
          </cell>
          <cell r="V96" t="e">
            <v>#VALUE!</v>
          </cell>
          <cell r="W96" t="e">
            <v>#VALUE!</v>
          </cell>
          <cell r="X96" t="e">
            <v>#VALUE!</v>
          </cell>
          <cell r="Y96" t="e">
            <v>#VALUE!</v>
          </cell>
          <cell r="Z96" t="e">
            <v>#VALUE!</v>
          </cell>
          <cell r="AA96" t="e">
            <v>#VALUE!</v>
          </cell>
          <cell r="AB96" t="e">
            <v>#VALUE!</v>
          </cell>
          <cell r="AC96" t="e">
            <v>#VALUE!</v>
          </cell>
          <cell r="AD96" t="e">
            <v>#VALUE!</v>
          </cell>
          <cell r="AE96" t="e">
            <v>#VALUE!</v>
          </cell>
          <cell r="AF96" t="e">
            <v>#VALUE!</v>
          </cell>
          <cell r="AG96" t="e">
            <v>#VALUE!</v>
          </cell>
          <cell r="AH96" t="e">
            <v>#VALUE!</v>
          </cell>
          <cell r="AI96" t="e">
            <v>#VALUE!</v>
          </cell>
          <cell r="AJ96" t="e">
            <v>#VALUE!</v>
          </cell>
          <cell r="AK96" t="e">
            <v>#VALUE!</v>
          </cell>
        </row>
        <row r="97">
          <cell r="B97" t="e">
            <v>#VALUE!</v>
          </cell>
          <cell r="C97" t="e">
            <v>#VALUE!</v>
          </cell>
          <cell r="D97" t="e">
            <v>#VALUE!</v>
          </cell>
          <cell r="E97" t="e">
            <v>#VALUE!</v>
          </cell>
          <cell r="F97" t="e">
            <v>#VALUE!</v>
          </cell>
          <cell r="G97" t="e">
            <v>#VALUE!</v>
          </cell>
          <cell r="H97" t="e">
            <v>#VALUE!</v>
          </cell>
          <cell r="I97" t="e">
            <v>#VALUE!</v>
          </cell>
          <cell r="J97" t="e">
            <v>#VALUE!</v>
          </cell>
          <cell r="K97" t="e">
            <v>#VALUE!</v>
          </cell>
          <cell r="L97" t="e">
            <v>#VALUE!</v>
          </cell>
          <cell r="M97" t="e">
            <v>#VALUE!</v>
          </cell>
          <cell r="N97" t="e">
            <v>#VALUE!</v>
          </cell>
          <cell r="O97" t="e">
            <v>#VALUE!</v>
          </cell>
          <cell r="P97" t="e">
            <v>#VALUE!</v>
          </cell>
          <cell r="Q97" t="e">
            <v>#VALUE!</v>
          </cell>
          <cell r="R97" t="e">
            <v>#VALUE!</v>
          </cell>
          <cell r="S97" t="e">
            <v>#VALUE!</v>
          </cell>
          <cell r="T97" t="e">
            <v>#VALUE!</v>
          </cell>
          <cell r="U97" t="e">
            <v>#VALUE!</v>
          </cell>
          <cell r="V97" t="e">
            <v>#VALUE!</v>
          </cell>
          <cell r="W97" t="e">
            <v>#VALUE!</v>
          </cell>
          <cell r="X97" t="e">
            <v>#VALUE!</v>
          </cell>
          <cell r="Y97" t="e">
            <v>#VALUE!</v>
          </cell>
          <cell r="Z97" t="e">
            <v>#VALUE!</v>
          </cell>
          <cell r="AA97" t="e">
            <v>#VALUE!</v>
          </cell>
          <cell r="AB97" t="e">
            <v>#VALUE!</v>
          </cell>
          <cell r="AC97" t="e">
            <v>#VALUE!</v>
          </cell>
          <cell r="AD97" t="e">
            <v>#VALUE!</v>
          </cell>
          <cell r="AE97" t="e">
            <v>#VALUE!</v>
          </cell>
          <cell r="AF97" t="e">
            <v>#VALUE!</v>
          </cell>
          <cell r="AG97" t="e">
            <v>#VALUE!</v>
          </cell>
          <cell r="AH97" t="e">
            <v>#VALUE!</v>
          </cell>
          <cell r="AI97" t="e">
            <v>#VALUE!</v>
          </cell>
          <cell r="AJ97" t="e">
            <v>#VALUE!</v>
          </cell>
          <cell r="AK97" t="e">
            <v>#VALUE!</v>
          </cell>
        </row>
        <row r="98">
          <cell r="B98" t="e">
            <v>#VALUE!</v>
          </cell>
          <cell r="C98" t="e">
            <v>#VALUE!</v>
          </cell>
          <cell r="D98" t="e">
            <v>#VALUE!</v>
          </cell>
          <cell r="E98" t="e">
            <v>#VALUE!</v>
          </cell>
          <cell r="F98" t="e">
            <v>#VALUE!</v>
          </cell>
          <cell r="G98" t="e">
            <v>#VALUE!</v>
          </cell>
          <cell r="H98" t="e">
            <v>#VALUE!</v>
          </cell>
          <cell r="I98" t="e">
            <v>#VALUE!</v>
          </cell>
          <cell r="J98" t="e">
            <v>#VALUE!</v>
          </cell>
          <cell r="K98" t="e">
            <v>#VALUE!</v>
          </cell>
          <cell r="L98" t="e">
            <v>#VALUE!</v>
          </cell>
          <cell r="M98" t="e">
            <v>#VALUE!</v>
          </cell>
          <cell r="N98" t="e">
            <v>#VALUE!</v>
          </cell>
          <cell r="O98" t="e">
            <v>#VALUE!</v>
          </cell>
          <cell r="P98" t="e">
            <v>#VALUE!</v>
          </cell>
          <cell r="Q98" t="e">
            <v>#VALUE!</v>
          </cell>
          <cell r="R98" t="e">
            <v>#VALUE!</v>
          </cell>
          <cell r="S98" t="e">
            <v>#VALUE!</v>
          </cell>
          <cell r="T98" t="e">
            <v>#VALUE!</v>
          </cell>
          <cell r="U98" t="e">
            <v>#VALUE!</v>
          </cell>
          <cell r="V98" t="e">
            <v>#VALUE!</v>
          </cell>
          <cell r="W98" t="e">
            <v>#VALUE!</v>
          </cell>
          <cell r="X98" t="e">
            <v>#VALUE!</v>
          </cell>
          <cell r="Y98" t="e">
            <v>#VALUE!</v>
          </cell>
          <cell r="Z98" t="e">
            <v>#VALUE!</v>
          </cell>
          <cell r="AA98" t="e">
            <v>#VALUE!</v>
          </cell>
          <cell r="AB98" t="e">
            <v>#VALUE!</v>
          </cell>
          <cell r="AC98" t="e">
            <v>#VALUE!</v>
          </cell>
          <cell r="AD98" t="e">
            <v>#VALUE!</v>
          </cell>
          <cell r="AE98" t="e">
            <v>#VALUE!</v>
          </cell>
          <cell r="AF98" t="e">
            <v>#VALUE!</v>
          </cell>
          <cell r="AG98" t="e">
            <v>#VALUE!</v>
          </cell>
          <cell r="AH98" t="e">
            <v>#VALUE!</v>
          </cell>
          <cell r="AI98" t="e">
            <v>#VALUE!</v>
          </cell>
          <cell r="AJ98" t="e">
            <v>#VALUE!</v>
          </cell>
          <cell r="AK98" t="e">
            <v>#VALUE!</v>
          </cell>
        </row>
        <row r="99">
          <cell r="B99" t="e">
            <v>#VALUE!</v>
          </cell>
          <cell r="C99" t="e">
            <v>#VALUE!</v>
          </cell>
          <cell r="D99" t="e">
            <v>#VALUE!</v>
          </cell>
          <cell r="E99" t="e">
            <v>#VALUE!</v>
          </cell>
          <cell r="F99" t="e">
            <v>#VALUE!</v>
          </cell>
          <cell r="G99" t="e">
            <v>#VALUE!</v>
          </cell>
          <cell r="H99" t="e">
            <v>#VALUE!</v>
          </cell>
          <cell r="I99" t="e">
            <v>#VALUE!</v>
          </cell>
          <cell r="J99" t="e">
            <v>#VALUE!</v>
          </cell>
          <cell r="K99" t="e">
            <v>#VALUE!</v>
          </cell>
          <cell r="L99" t="e">
            <v>#VALUE!</v>
          </cell>
          <cell r="M99" t="e">
            <v>#VALUE!</v>
          </cell>
          <cell r="N99" t="e">
            <v>#VALUE!</v>
          </cell>
          <cell r="O99" t="e">
            <v>#VALUE!</v>
          </cell>
          <cell r="P99" t="e">
            <v>#VALUE!</v>
          </cell>
          <cell r="Q99" t="e">
            <v>#VALUE!</v>
          </cell>
          <cell r="R99" t="e">
            <v>#VALUE!</v>
          </cell>
          <cell r="S99" t="e">
            <v>#VALUE!</v>
          </cell>
          <cell r="T99" t="e">
            <v>#VALUE!</v>
          </cell>
          <cell r="U99" t="e">
            <v>#VALUE!</v>
          </cell>
          <cell r="V99" t="e">
            <v>#VALUE!</v>
          </cell>
          <cell r="W99" t="e">
            <v>#VALUE!</v>
          </cell>
          <cell r="X99" t="e">
            <v>#VALUE!</v>
          </cell>
          <cell r="Y99" t="e">
            <v>#VALUE!</v>
          </cell>
          <cell r="Z99" t="e">
            <v>#VALUE!</v>
          </cell>
          <cell r="AA99" t="e">
            <v>#VALUE!</v>
          </cell>
          <cell r="AB99" t="e">
            <v>#VALUE!</v>
          </cell>
          <cell r="AC99" t="e">
            <v>#VALUE!</v>
          </cell>
          <cell r="AD99" t="e">
            <v>#VALUE!</v>
          </cell>
          <cell r="AE99" t="e">
            <v>#VALUE!</v>
          </cell>
          <cell r="AF99" t="e">
            <v>#VALUE!</v>
          </cell>
          <cell r="AG99" t="e">
            <v>#VALUE!</v>
          </cell>
          <cell r="AH99" t="e">
            <v>#VALUE!</v>
          </cell>
          <cell r="AI99" t="e">
            <v>#VALUE!</v>
          </cell>
          <cell r="AJ99" t="e">
            <v>#VALUE!</v>
          </cell>
          <cell r="AK99" t="e">
            <v>#VALUE!</v>
          </cell>
        </row>
        <row r="100">
          <cell r="B100" t="e">
            <v>#VALUE!</v>
          </cell>
          <cell r="C100" t="e">
            <v>#VALUE!</v>
          </cell>
          <cell r="D100" t="e">
            <v>#VALUE!</v>
          </cell>
          <cell r="E100" t="e">
            <v>#VALUE!</v>
          </cell>
          <cell r="F100" t="e">
            <v>#VALUE!</v>
          </cell>
          <cell r="G100" t="e">
            <v>#VALUE!</v>
          </cell>
          <cell r="H100" t="e">
            <v>#VALUE!</v>
          </cell>
          <cell r="I100" t="e">
            <v>#VALUE!</v>
          </cell>
          <cell r="J100" t="e">
            <v>#VALUE!</v>
          </cell>
          <cell r="K100" t="e">
            <v>#VALUE!</v>
          </cell>
          <cell r="L100" t="e">
            <v>#VALUE!</v>
          </cell>
          <cell r="M100" t="e">
            <v>#VALUE!</v>
          </cell>
          <cell r="N100" t="e">
            <v>#VALUE!</v>
          </cell>
          <cell r="O100" t="e">
            <v>#VALUE!</v>
          </cell>
          <cell r="P100" t="e">
            <v>#VALUE!</v>
          </cell>
          <cell r="Q100" t="e">
            <v>#VALUE!</v>
          </cell>
          <cell r="R100" t="e">
            <v>#VALUE!</v>
          </cell>
          <cell r="S100" t="e">
            <v>#VALUE!</v>
          </cell>
          <cell r="T100" t="e">
            <v>#VALUE!</v>
          </cell>
          <cell r="U100" t="e">
            <v>#VALUE!</v>
          </cell>
          <cell r="V100" t="e">
            <v>#VALUE!</v>
          </cell>
          <cell r="W100" t="e">
            <v>#VALUE!</v>
          </cell>
          <cell r="X100" t="e">
            <v>#VALUE!</v>
          </cell>
          <cell r="Y100" t="e">
            <v>#VALUE!</v>
          </cell>
          <cell r="Z100" t="e">
            <v>#VALUE!</v>
          </cell>
          <cell r="AA100" t="e">
            <v>#VALUE!</v>
          </cell>
          <cell r="AB100" t="e">
            <v>#VALUE!</v>
          </cell>
          <cell r="AC100" t="e">
            <v>#VALUE!</v>
          </cell>
          <cell r="AD100" t="e">
            <v>#VALUE!</v>
          </cell>
          <cell r="AE100" t="e">
            <v>#VALUE!</v>
          </cell>
          <cell r="AF100" t="e">
            <v>#VALUE!</v>
          </cell>
          <cell r="AG100" t="e">
            <v>#VALUE!</v>
          </cell>
          <cell r="AH100" t="e">
            <v>#VALUE!</v>
          </cell>
          <cell r="AI100" t="e">
            <v>#VALUE!</v>
          </cell>
          <cell r="AJ100" t="e">
            <v>#VALUE!</v>
          </cell>
          <cell r="AK100" t="e">
            <v>#VALUE!</v>
          </cell>
        </row>
        <row r="101">
          <cell r="B101" t="e">
            <v>#VALUE!</v>
          </cell>
          <cell r="C101" t="e">
            <v>#VALUE!</v>
          </cell>
          <cell r="D101" t="e">
            <v>#VALUE!</v>
          </cell>
          <cell r="E101" t="e">
            <v>#VALUE!</v>
          </cell>
          <cell r="F101" t="e">
            <v>#VALUE!</v>
          </cell>
          <cell r="G101" t="e">
            <v>#VALUE!</v>
          </cell>
          <cell r="H101" t="e">
            <v>#VALUE!</v>
          </cell>
          <cell r="I101" t="e">
            <v>#VALUE!</v>
          </cell>
          <cell r="J101" t="e">
            <v>#VALUE!</v>
          </cell>
          <cell r="K101" t="e">
            <v>#VALUE!</v>
          </cell>
          <cell r="L101" t="e">
            <v>#VALUE!</v>
          </cell>
          <cell r="M101" t="e">
            <v>#VALUE!</v>
          </cell>
          <cell r="N101" t="e">
            <v>#VALUE!</v>
          </cell>
          <cell r="O101" t="e">
            <v>#VALUE!</v>
          </cell>
          <cell r="P101" t="e">
            <v>#VALUE!</v>
          </cell>
          <cell r="Q101" t="e">
            <v>#VALUE!</v>
          </cell>
          <cell r="R101" t="e">
            <v>#VALUE!</v>
          </cell>
          <cell r="S101" t="e">
            <v>#VALUE!</v>
          </cell>
          <cell r="T101" t="e">
            <v>#VALUE!</v>
          </cell>
          <cell r="U101" t="e">
            <v>#VALUE!</v>
          </cell>
          <cell r="V101" t="e">
            <v>#VALUE!</v>
          </cell>
          <cell r="W101" t="e">
            <v>#VALUE!</v>
          </cell>
          <cell r="X101" t="e">
            <v>#VALUE!</v>
          </cell>
          <cell r="Y101" t="e">
            <v>#VALUE!</v>
          </cell>
          <cell r="Z101" t="e">
            <v>#VALUE!</v>
          </cell>
          <cell r="AA101" t="e">
            <v>#VALUE!</v>
          </cell>
          <cell r="AB101" t="e">
            <v>#VALUE!</v>
          </cell>
          <cell r="AC101" t="e">
            <v>#VALUE!</v>
          </cell>
          <cell r="AD101" t="e">
            <v>#VALUE!</v>
          </cell>
          <cell r="AE101" t="e">
            <v>#VALUE!</v>
          </cell>
          <cell r="AF101" t="e">
            <v>#VALUE!</v>
          </cell>
          <cell r="AG101" t="e">
            <v>#VALUE!</v>
          </cell>
          <cell r="AH101" t="e">
            <v>#VALUE!</v>
          </cell>
          <cell r="AI101" t="e">
            <v>#VALUE!</v>
          </cell>
          <cell r="AJ101" t="e">
            <v>#VALUE!</v>
          </cell>
          <cell r="AK101" t="e">
            <v>#VALUE!</v>
          </cell>
        </row>
        <row r="102">
          <cell r="B102" t="e">
            <v>#VALUE!</v>
          </cell>
          <cell r="C102" t="e">
            <v>#VALUE!</v>
          </cell>
          <cell r="D102" t="e">
            <v>#VALUE!</v>
          </cell>
          <cell r="E102" t="e">
            <v>#VALUE!</v>
          </cell>
          <cell r="F102" t="e">
            <v>#VALUE!</v>
          </cell>
          <cell r="G102" t="e">
            <v>#VALUE!</v>
          </cell>
          <cell r="H102" t="e">
            <v>#VALUE!</v>
          </cell>
          <cell r="I102" t="e">
            <v>#VALUE!</v>
          </cell>
          <cell r="J102" t="e">
            <v>#VALUE!</v>
          </cell>
          <cell r="K102" t="e">
            <v>#VALUE!</v>
          </cell>
          <cell r="L102" t="e">
            <v>#VALUE!</v>
          </cell>
          <cell r="M102" t="e">
            <v>#VALUE!</v>
          </cell>
          <cell r="N102" t="e">
            <v>#VALUE!</v>
          </cell>
          <cell r="O102" t="e">
            <v>#VALUE!</v>
          </cell>
          <cell r="P102" t="e">
            <v>#VALUE!</v>
          </cell>
          <cell r="Q102" t="e">
            <v>#VALUE!</v>
          </cell>
          <cell r="R102" t="e">
            <v>#VALUE!</v>
          </cell>
          <cell r="S102" t="e">
            <v>#VALUE!</v>
          </cell>
          <cell r="T102" t="e">
            <v>#VALUE!</v>
          </cell>
          <cell r="U102" t="e">
            <v>#VALUE!</v>
          </cell>
          <cell r="V102" t="e">
            <v>#VALUE!</v>
          </cell>
          <cell r="W102" t="e">
            <v>#VALUE!</v>
          </cell>
          <cell r="X102" t="e">
            <v>#VALUE!</v>
          </cell>
          <cell r="Y102" t="e">
            <v>#VALUE!</v>
          </cell>
          <cell r="Z102" t="e">
            <v>#VALUE!</v>
          </cell>
          <cell r="AA102" t="e">
            <v>#VALUE!</v>
          </cell>
          <cell r="AB102" t="e">
            <v>#VALUE!</v>
          </cell>
          <cell r="AC102" t="e">
            <v>#VALUE!</v>
          </cell>
          <cell r="AD102" t="e">
            <v>#VALUE!</v>
          </cell>
          <cell r="AE102" t="e">
            <v>#VALUE!</v>
          </cell>
          <cell r="AF102" t="e">
            <v>#VALUE!</v>
          </cell>
          <cell r="AG102" t="e">
            <v>#VALUE!</v>
          </cell>
          <cell r="AH102" t="e">
            <v>#VALUE!</v>
          </cell>
          <cell r="AI102" t="e">
            <v>#VALUE!</v>
          </cell>
          <cell r="AJ102" t="e">
            <v>#VALUE!</v>
          </cell>
          <cell r="AK102" t="e">
            <v>#VALUE!</v>
          </cell>
        </row>
        <row r="103">
          <cell r="B103" t="e">
            <v>#VALUE!</v>
          </cell>
          <cell r="C103" t="e">
            <v>#VALUE!</v>
          </cell>
          <cell r="D103" t="e">
            <v>#VALUE!</v>
          </cell>
          <cell r="E103" t="e">
            <v>#VALUE!</v>
          </cell>
          <cell r="F103" t="e">
            <v>#VALUE!</v>
          </cell>
          <cell r="G103" t="e">
            <v>#VALUE!</v>
          </cell>
          <cell r="H103" t="e">
            <v>#VALUE!</v>
          </cell>
          <cell r="I103" t="e">
            <v>#VALUE!</v>
          </cell>
          <cell r="J103" t="e">
            <v>#VALUE!</v>
          </cell>
          <cell r="K103" t="e">
            <v>#VALUE!</v>
          </cell>
          <cell r="L103" t="e">
            <v>#VALUE!</v>
          </cell>
          <cell r="M103" t="e">
            <v>#VALUE!</v>
          </cell>
          <cell r="N103" t="e">
            <v>#VALUE!</v>
          </cell>
          <cell r="O103" t="e">
            <v>#VALUE!</v>
          </cell>
          <cell r="P103" t="e">
            <v>#VALUE!</v>
          </cell>
          <cell r="Q103" t="e">
            <v>#VALUE!</v>
          </cell>
          <cell r="R103" t="e">
            <v>#VALUE!</v>
          </cell>
          <cell r="S103" t="e">
            <v>#VALUE!</v>
          </cell>
          <cell r="T103" t="e">
            <v>#VALUE!</v>
          </cell>
          <cell r="U103" t="e">
            <v>#VALUE!</v>
          </cell>
          <cell r="V103" t="e">
            <v>#VALUE!</v>
          </cell>
          <cell r="W103" t="e">
            <v>#VALUE!</v>
          </cell>
          <cell r="X103" t="e">
            <v>#VALUE!</v>
          </cell>
          <cell r="Y103" t="e">
            <v>#VALUE!</v>
          </cell>
          <cell r="Z103" t="e">
            <v>#VALUE!</v>
          </cell>
          <cell r="AA103" t="e">
            <v>#VALUE!</v>
          </cell>
          <cell r="AB103" t="e">
            <v>#VALUE!</v>
          </cell>
          <cell r="AC103" t="e">
            <v>#VALUE!</v>
          </cell>
          <cell r="AD103" t="e">
            <v>#VALUE!</v>
          </cell>
          <cell r="AE103" t="e">
            <v>#VALUE!</v>
          </cell>
          <cell r="AF103" t="e">
            <v>#VALUE!</v>
          </cell>
          <cell r="AG103" t="e">
            <v>#VALUE!</v>
          </cell>
          <cell r="AH103" t="e">
            <v>#VALUE!</v>
          </cell>
          <cell r="AI103" t="e">
            <v>#VALUE!</v>
          </cell>
          <cell r="AJ103" t="e">
            <v>#VALUE!</v>
          </cell>
          <cell r="AK103" t="e">
            <v>#VALUE!</v>
          </cell>
        </row>
        <row r="104">
          <cell r="B104" t="e">
            <v>#VALUE!</v>
          </cell>
          <cell r="C104" t="e">
            <v>#VALUE!</v>
          </cell>
          <cell r="D104" t="e">
            <v>#VALUE!</v>
          </cell>
          <cell r="E104" t="e">
            <v>#VALUE!</v>
          </cell>
          <cell r="F104" t="e">
            <v>#VALUE!</v>
          </cell>
          <cell r="G104" t="e">
            <v>#VALUE!</v>
          </cell>
          <cell r="H104" t="e">
            <v>#VALUE!</v>
          </cell>
          <cell r="I104" t="e">
            <v>#VALUE!</v>
          </cell>
          <cell r="J104" t="e">
            <v>#VALUE!</v>
          </cell>
          <cell r="K104" t="e">
            <v>#VALUE!</v>
          </cell>
          <cell r="L104" t="e">
            <v>#VALUE!</v>
          </cell>
          <cell r="M104" t="e">
            <v>#VALUE!</v>
          </cell>
          <cell r="N104" t="e">
            <v>#VALUE!</v>
          </cell>
          <cell r="O104" t="e">
            <v>#VALUE!</v>
          </cell>
          <cell r="P104" t="e">
            <v>#VALUE!</v>
          </cell>
          <cell r="Q104" t="e">
            <v>#VALUE!</v>
          </cell>
          <cell r="R104" t="e">
            <v>#VALUE!</v>
          </cell>
          <cell r="S104" t="e">
            <v>#VALUE!</v>
          </cell>
          <cell r="T104" t="e">
            <v>#VALUE!</v>
          </cell>
          <cell r="U104" t="e">
            <v>#VALUE!</v>
          </cell>
          <cell r="V104" t="e">
            <v>#VALUE!</v>
          </cell>
          <cell r="W104" t="e">
            <v>#VALUE!</v>
          </cell>
          <cell r="X104" t="e">
            <v>#VALUE!</v>
          </cell>
          <cell r="Y104" t="e">
            <v>#VALUE!</v>
          </cell>
          <cell r="Z104" t="e">
            <v>#VALUE!</v>
          </cell>
          <cell r="AA104" t="e">
            <v>#VALUE!</v>
          </cell>
          <cell r="AB104" t="e">
            <v>#VALUE!</v>
          </cell>
          <cell r="AC104" t="e">
            <v>#VALUE!</v>
          </cell>
          <cell r="AD104" t="e">
            <v>#VALUE!</v>
          </cell>
          <cell r="AE104" t="e">
            <v>#VALUE!</v>
          </cell>
          <cell r="AF104" t="e">
            <v>#VALUE!</v>
          </cell>
          <cell r="AG104" t="e">
            <v>#VALUE!</v>
          </cell>
          <cell r="AH104" t="e">
            <v>#VALUE!</v>
          </cell>
          <cell r="AI104" t="e">
            <v>#VALUE!</v>
          </cell>
          <cell r="AJ104" t="e">
            <v>#VALUE!</v>
          </cell>
          <cell r="AK104" t="e">
            <v>#VALUE!</v>
          </cell>
        </row>
        <row r="105">
          <cell r="B105" t="e">
            <v>#VALUE!</v>
          </cell>
          <cell r="C105" t="e">
            <v>#VALUE!</v>
          </cell>
          <cell r="D105" t="e">
            <v>#VALUE!</v>
          </cell>
          <cell r="E105" t="e">
            <v>#VALUE!</v>
          </cell>
          <cell r="F105" t="e">
            <v>#VALUE!</v>
          </cell>
          <cell r="G105" t="e">
            <v>#VALUE!</v>
          </cell>
          <cell r="H105" t="e">
            <v>#VALUE!</v>
          </cell>
          <cell r="I105" t="e">
            <v>#VALUE!</v>
          </cell>
          <cell r="J105" t="e">
            <v>#VALUE!</v>
          </cell>
          <cell r="K105" t="e">
            <v>#VALUE!</v>
          </cell>
          <cell r="L105" t="e">
            <v>#VALUE!</v>
          </cell>
          <cell r="M105" t="e">
            <v>#VALUE!</v>
          </cell>
          <cell r="N105" t="e">
            <v>#VALUE!</v>
          </cell>
          <cell r="O105" t="e">
            <v>#VALUE!</v>
          </cell>
          <cell r="P105" t="e">
            <v>#VALUE!</v>
          </cell>
          <cell r="Q105" t="e">
            <v>#VALUE!</v>
          </cell>
          <cell r="R105" t="e">
            <v>#VALUE!</v>
          </cell>
          <cell r="S105" t="e">
            <v>#VALUE!</v>
          </cell>
          <cell r="T105" t="e">
            <v>#VALUE!</v>
          </cell>
          <cell r="U105" t="e">
            <v>#VALUE!</v>
          </cell>
          <cell r="V105" t="e">
            <v>#VALUE!</v>
          </cell>
          <cell r="W105" t="e">
            <v>#VALUE!</v>
          </cell>
          <cell r="X105" t="e">
            <v>#VALUE!</v>
          </cell>
          <cell r="Y105" t="e">
            <v>#VALUE!</v>
          </cell>
          <cell r="Z105" t="e">
            <v>#VALUE!</v>
          </cell>
          <cell r="AA105" t="e">
            <v>#VALUE!</v>
          </cell>
          <cell r="AB105" t="e">
            <v>#VALUE!</v>
          </cell>
          <cell r="AC105" t="e">
            <v>#VALUE!</v>
          </cell>
          <cell r="AD105" t="e">
            <v>#VALUE!</v>
          </cell>
          <cell r="AE105" t="e">
            <v>#VALUE!</v>
          </cell>
          <cell r="AF105" t="e">
            <v>#VALUE!</v>
          </cell>
          <cell r="AG105" t="e">
            <v>#VALUE!</v>
          </cell>
          <cell r="AH105" t="e">
            <v>#VALUE!</v>
          </cell>
          <cell r="AI105" t="e">
            <v>#VALUE!</v>
          </cell>
          <cell r="AJ105" t="e">
            <v>#VALUE!</v>
          </cell>
          <cell r="AK105" t="e">
            <v>#VALUE!</v>
          </cell>
        </row>
        <row r="106">
          <cell r="B106" t="e">
            <v>#VALUE!</v>
          </cell>
          <cell r="C106" t="e">
            <v>#VALUE!</v>
          </cell>
          <cell r="D106" t="e">
            <v>#VALUE!</v>
          </cell>
          <cell r="E106" t="e">
            <v>#VALUE!</v>
          </cell>
          <cell r="F106" t="e">
            <v>#VALUE!</v>
          </cell>
          <cell r="G106" t="e">
            <v>#VALUE!</v>
          </cell>
          <cell r="H106" t="e">
            <v>#VALUE!</v>
          </cell>
          <cell r="I106" t="e">
            <v>#VALUE!</v>
          </cell>
          <cell r="J106" t="e">
            <v>#VALUE!</v>
          </cell>
          <cell r="K106" t="e">
            <v>#VALUE!</v>
          </cell>
          <cell r="L106" t="e">
            <v>#VALUE!</v>
          </cell>
          <cell r="M106" t="e">
            <v>#VALUE!</v>
          </cell>
          <cell r="N106" t="e">
            <v>#VALUE!</v>
          </cell>
          <cell r="O106" t="e">
            <v>#VALUE!</v>
          </cell>
          <cell r="P106" t="e">
            <v>#VALUE!</v>
          </cell>
          <cell r="Q106" t="e">
            <v>#VALUE!</v>
          </cell>
          <cell r="R106" t="e">
            <v>#VALUE!</v>
          </cell>
          <cell r="S106" t="e">
            <v>#VALUE!</v>
          </cell>
          <cell r="T106" t="e">
            <v>#VALUE!</v>
          </cell>
          <cell r="U106" t="e">
            <v>#VALUE!</v>
          </cell>
          <cell r="V106" t="e">
            <v>#VALUE!</v>
          </cell>
          <cell r="W106" t="e">
            <v>#VALUE!</v>
          </cell>
          <cell r="X106" t="e">
            <v>#VALUE!</v>
          </cell>
          <cell r="Y106" t="e">
            <v>#VALUE!</v>
          </cell>
          <cell r="Z106" t="e">
            <v>#VALUE!</v>
          </cell>
          <cell r="AA106" t="e">
            <v>#VALUE!</v>
          </cell>
          <cell r="AB106" t="e">
            <v>#VALUE!</v>
          </cell>
          <cell r="AC106" t="e">
            <v>#VALUE!</v>
          </cell>
          <cell r="AD106" t="e">
            <v>#VALUE!</v>
          </cell>
          <cell r="AE106" t="e">
            <v>#VALUE!</v>
          </cell>
          <cell r="AF106" t="e">
            <v>#VALUE!</v>
          </cell>
          <cell r="AG106" t="e">
            <v>#VALUE!</v>
          </cell>
          <cell r="AH106" t="e">
            <v>#VALUE!</v>
          </cell>
          <cell r="AI106" t="e">
            <v>#VALUE!</v>
          </cell>
          <cell r="AJ106" t="e">
            <v>#VALUE!</v>
          </cell>
          <cell r="AK106" t="e">
            <v>#VALUE!</v>
          </cell>
        </row>
        <row r="107">
          <cell r="B107" t="e">
            <v>#VALUE!</v>
          </cell>
          <cell r="C107" t="e">
            <v>#VALUE!</v>
          </cell>
          <cell r="D107" t="e">
            <v>#VALUE!</v>
          </cell>
          <cell r="E107" t="e">
            <v>#VALUE!</v>
          </cell>
          <cell r="F107" t="e">
            <v>#VALUE!</v>
          </cell>
          <cell r="G107" t="e">
            <v>#VALUE!</v>
          </cell>
          <cell r="H107" t="e">
            <v>#VALUE!</v>
          </cell>
          <cell r="I107" t="e">
            <v>#VALUE!</v>
          </cell>
          <cell r="J107" t="e">
            <v>#VALUE!</v>
          </cell>
          <cell r="K107" t="e">
            <v>#VALUE!</v>
          </cell>
          <cell r="L107" t="e">
            <v>#VALUE!</v>
          </cell>
          <cell r="M107" t="e">
            <v>#VALUE!</v>
          </cell>
          <cell r="N107" t="e">
            <v>#VALUE!</v>
          </cell>
          <cell r="O107" t="e">
            <v>#VALUE!</v>
          </cell>
          <cell r="P107" t="e">
            <v>#VALUE!</v>
          </cell>
          <cell r="Q107" t="e">
            <v>#VALUE!</v>
          </cell>
          <cell r="R107" t="e">
            <v>#VALUE!</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row>
        <row r="108">
          <cell r="B108" t="e">
            <v>#VALUE!</v>
          </cell>
          <cell r="C108" t="e">
            <v>#VALUE!</v>
          </cell>
          <cell r="D108" t="e">
            <v>#VALUE!</v>
          </cell>
          <cell r="E108" t="e">
            <v>#VALUE!</v>
          </cell>
          <cell r="F108" t="e">
            <v>#VALUE!</v>
          </cell>
          <cell r="G108" t="e">
            <v>#VALUE!</v>
          </cell>
          <cell r="H108" t="e">
            <v>#VALUE!</v>
          </cell>
          <cell r="I108" t="e">
            <v>#VALUE!</v>
          </cell>
          <cell r="J108" t="e">
            <v>#VALUE!</v>
          </cell>
          <cell r="K108" t="e">
            <v>#VALUE!</v>
          </cell>
          <cell r="L108" t="e">
            <v>#VALUE!</v>
          </cell>
          <cell r="M108" t="e">
            <v>#VALUE!</v>
          </cell>
          <cell r="N108" t="e">
            <v>#VALUE!</v>
          </cell>
          <cell r="O108" t="e">
            <v>#VALUE!</v>
          </cell>
          <cell r="P108" t="e">
            <v>#VALUE!</v>
          </cell>
          <cell r="Q108" t="e">
            <v>#VALUE!</v>
          </cell>
          <cell r="R108" t="e">
            <v>#VALUE!</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row>
        <row r="109">
          <cell r="B109" t="e">
            <v>#VALUE!</v>
          </cell>
          <cell r="C109" t="e">
            <v>#VALUE!</v>
          </cell>
          <cell r="D109" t="e">
            <v>#VALUE!</v>
          </cell>
          <cell r="E109" t="e">
            <v>#VALUE!</v>
          </cell>
          <cell r="F109" t="e">
            <v>#VALUE!</v>
          </cell>
          <cell r="G109" t="e">
            <v>#VALUE!</v>
          </cell>
          <cell r="H109" t="e">
            <v>#VALUE!</v>
          </cell>
          <cell r="I109" t="e">
            <v>#VALUE!</v>
          </cell>
          <cell r="J109" t="e">
            <v>#VALUE!</v>
          </cell>
          <cell r="K109" t="e">
            <v>#VALUE!</v>
          </cell>
          <cell r="L109" t="e">
            <v>#VALUE!</v>
          </cell>
          <cell r="M109" t="e">
            <v>#VALUE!</v>
          </cell>
          <cell r="N109" t="e">
            <v>#VALUE!</v>
          </cell>
          <cell r="O109" t="e">
            <v>#VALUE!</v>
          </cell>
          <cell r="P109" t="e">
            <v>#VALUE!</v>
          </cell>
          <cell r="Q109" t="e">
            <v>#VALUE!</v>
          </cell>
          <cell r="R109" t="e">
            <v>#VALUE!</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row>
        <row r="110">
          <cell r="B110" t="e">
            <v>#VALUE!</v>
          </cell>
          <cell r="C110" t="e">
            <v>#VALUE!</v>
          </cell>
          <cell r="D110" t="e">
            <v>#VALUE!</v>
          </cell>
          <cell r="E110" t="e">
            <v>#VALUE!</v>
          </cell>
          <cell r="F110" t="e">
            <v>#VALUE!</v>
          </cell>
          <cell r="G110" t="e">
            <v>#VALUE!</v>
          </cell>
          <cell r="H110" t="e">
            <v>#VALUE!</v>
          </cell>
          <cell r="I110" t="e">
            <v>#VALUE!</v>
          </cell>
          <cell r="J110" t="e">
            <v>#VALUE!</v>
          </cell>
          <cell r="K110" t="e">
            <v>#VALUE!</v>
          </cell>
          <cell r="L110" t="e">
            <v>#VALUE!</v>
          </cell>
          <cell r="M110" t="e">
            <v>#VALUE!</v>
          </cell>
          <cell r="N110" t="e">
            <v>#VALUE!</v>
          </cell>
          <cell r="O110" t="e">
            <v>#VALUE!</v>
          </cell>
          <cell r="P110" t="e">
            <v>#VALUE!</v>
          </cell>
          <cell r="Q110" t="e">
            <v>#VALUE!</v>
          </cell>
          <cell r="R110" t="e">
            <v>#VALUE!</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row>
        <row r="111">
          <cell r="B111" t="e">
            <v>#VALUE!</v>
          </cell>
          <cell r="C111" t="e">
            <v>#VALUE!</v>
          </cell>
          <cell r="D111" t="e">
            <v>#VALUE!</v>
          </cell>
          <cell r="E111" t="e">
            <v>#VALUE!</v>
          </cell>
          <cell r="F111" t="e">
            <v>#VALUE!</v>
          </cell>
          <cell r="G111" t="e">
            <v>#VALUE!</v>
          </cell>
          <cell r="H111" t="e">
            <v>#VALUE!</v>
          </cell>
          <cell r="I111" t="e">
            <v>#VALUE!</v>
          </cell>
          <cell r="J111" t="e">
            <v>#VALUE!</v>
          </cell>
          <cell r="K111" t="e">
            <v>#VALUE!</v>
          </cell>
          <cell r="L111" t="e">
            <v>#VALUE!</v>
          </cell>
          <cell r="M111" t="e">
            <v>#VALUE!</v>
          </cell>
          <cell r="N111" t="e">
            <v>#VALUE!</v>
          </cell>
          <cell r="O111" t="e">
            <v>#VALUE!</v>
          </cell>
          <cell r="P111" t="e">
            <v>#VALUE!</v>
          </cell>
          <cell r="Q111" t="e">
            <v>#VALUE!</v>
          </cell>
          <cell r="R111" t="e">
            <v>#VALUE!</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row>
        <row r="112">
          <cell r="B112" t="e">
            <v>#VALUE!</v>
          </cell>
          <cell r="C112" t="e">
            <v>#VALUE!</v>
          </cell>
          <cell r="D112" t="e">
            <v>#VALUE!</v>
          </cell>
          <cell r="E112" t="e">
            <v>#VALUE!</v>
          </cell>
          <cell r="F112" t="e">
            <v>#VALUE!</v>
          </cell>
          <cell r="G112" t="e">
            <v>#VALUE!</v>
          </cell>
          <cell r="H112" t="e">
            <v>#VALUE!</v>
          </cell>
          <cell r="I112" t="e">
            <v>#VALUE!</v>
          </cell>
          <cell r="J112" t="e">
            <v>#VALUE!</v>
          </cell>
          <cell r="K112" t="e">
            <v>#VALUE!</v>
          </cell>
          <cell r="L112" t="e">
            <v>#VALUE!</v>
          </cell>
          <cell r="M112" t="e">
            <v>#VALUE!</v>
          </cell>
          <cell r="N112" t="e">
            <v>#VALUE!</v>
          </cell>
          <cell r="O112" t="e">
            <v>#VALUE!</v>
          </cell>
          <cell r="P112" t="e">
            <v>#VALUE!</v>
          </cell>
          <cell r="Q112" t="e">
            <v>#VALUE!</v>
          </cell>
          <cell r="R112" t="e">
            <v>#VALUE!</v>
          </cell>
          <cell r="S112" t="e">
            <v>#VALUE!</v>
          </cell>
          <cell r="T112" t="e">
            <v>#VALUE!</v>
          </cell>
          <cell r="U112" t="e">
            <v>#VALUE!</v>
          </cell>
          <cell r="V112" t="e">
            <v>#VALUE!</v>
          </cell>
          <cell r="W112" t="e">
            <v>#VALUE!</v>
          </cell>
          <cell r="X112" t="e">
            <v>#VALUE!</v>
          </cell>
          <cell r="Y112" t="e">
            <v>#VALUE!</v>
          </cell>
          <cell r="Z112" t="e">
            <v>#VALUE!</v>
          </cell>
          <cell r="AA112" t="e">
            <v>#VALUE!</v>
          </cell>
          <cell r="AB112" t="e">
            <v>#VALUE!</v>
          </cell>
          <cell r="AC112" t="e">
            <v>#VALUE!</v>
          </cell>
          <cell r="AD112" t="e">
            <v>#VALUE!</v>
          </cell>
          <cell r="AE112" t="e">
            <v>#VALUE!</v>
          </cell>
          <cell r="AF112" t="e">
            <v>#VALUE!</v>
          </cell>
          <cell r="AG112" t="e">
            <v>#VALUE!</v>
          </cell>
          <cell r="AH112" t="e">
            <v>#VALUE!</v>
          </cell>
          <cell r="AI112" t="e">
            <v>#VALUE!</v>
          </cell>
          <cell r="AJ112" t="e">
            <v>#VALUE!</v>
          </cell>
          <cell r="AK112" t="e">
            <v>#VALUE!</v>
          </cell>
        </row>
        <row r="113">
          <cell r="B113" t="e">
            <v>#VALUE!</v>
          </cell>
          <cell r="C113" t="e">
            <v>#VALUE!</v>
          </cell>
          <cell r="D113" t="e">
            <v>#VALUE!</v>
          </cell>
          <cell r="E113" t="e">
            <v>#VALUE!</v>
          </cell>
          <cell r="F113" t="e">
            <v>#VALUE!</v>
          </cell>
          <cell r="G113" t="e">
            <v>#VALUE!</v>
          </cell>
          <cell r="H113" t="e">
            <v>#VALUE!</v>
          </cell>
          <cell r="I113" t="e">
            <v>#VALUE!</v>
          </cell>
          <cell r="J113" t="e">
            <v>#VALUE!</v>
          </cell>
          <cell r="K113" t="e">
            <v>#VALUE!</v>
          </cell>
          <cell r="L113" t="e">
            <v>#VALUE!</v>
          </cell>
          <cell r="M113" t="e">
            <v>#VALUE!</v>
          </cell>
          <cell r="N113" t="e">
            <v>#VALUE!</v>
          </cell>
          <cell r="O113" t="e">
            <v>#VALUE!</v>
          </cell>
          <cell r="P113" t="e">
            <v>#VALUE!</v>
          </cell>
          <cell r="Q113" t="e">
            <v>#VALUE!</v>
          </cell>
          <cell r="R113" t="e">
            <v>#VALUE!</v>
          </cell>
          <cell r="S113" t="e">
            <v>#VALUE!</v>
          </cell>
          <cell r="T113" t="e">
            <v>#VALUE!</v>
          </cell>
          <cell r="U113" t="e">
            <v>#VALUE!</v>
          </cell>
          <cell r="V113" t="e">
            <v>#VALUE!</v>
          </cell>
          <cell r="W113" t="e">
            <v>#VALUE!</v>
          </cell>
          <cell r="X113" t="e">
            <v>#VALUE!</v>
          </cell>
          <cell r="Y113" t="e">
            <v>#VALUE!</v>
          </cell>
          <cell r="Z113" t="e">
            <v>#VALUE!</v>
          </cell>
          <cell r="AA113" t="e">
            <v>#VALUE!</v>
          </cell>
          <cell r="AB113" t="e">
            <v>#VALUE!</v>
          </cell>
          <cell r="AC113" t="e">
            <v>#VALUE!</v>
          </cell>
          <cell r="AD113" t="e">
            <v>#VALUE!</v>
          </cell>
          <cell r="AE113" t="e">
            <v>#VALUE!</v>
          </cell>
          <cell r="AF113" t="e">
            <v>#VALUE!</v>
          </cell>
          <cell r="AG113" t="e">
            <v>#VALUE!</v>
          </cell>
          <cell r="AH113" t="e">
            <v>#VALUE!</v>
          </cell>
          <cell r="AI113" t="e">
            <v>#VALUE!</v>
          </cell>
          <cell r="AJ113" t="e">
            <v>#VALUE!</v>
          </cell>
          <cell r="AK113" t="e">
            <v>#VALUE!</v>
          </cell>
        </row>
        <row r="114">
          <cell r="B114" t="e">
            <v>#VALUE!</v>
          </cell>
          <cell r="C114" t="e">
            <v>#VALUE!</v>
          </cell>
          <cell r="D114" t="e">
            <v>#VALUE!</v>
          </cell>
          <cell r="E114" t="e">
            <v>#VALUE!</v>
          </cell>
          <cell r="F114" t="e">
            <v>#VALUE!</v>
          </cell>
          <cell r="G114" t="e">
            <v>#VALUE!</v>
          </cell>
          <cell r="H114" t="e">
            <v>#VALUE!</v>
          </cell>
          <cell r="I114" t="e">
            <v>#VALUE!</v>
          </cell>
          <cell r="J114" t="e">
            <v>#VALUE!</v>
          </cell>
          <cell r="K114" t="e">
            <v>#VALUE!</v>
          </cell>
          <cell r="L114" t="e">
            <v>#VALUE!</v>
          </cell>
          <cell r="M114" t="e">
            <v>#VALUE!</v>
          </cell>
          <cell r="N114" t="e">
            <v>#VALUE!</v>
          </cell>
          <cell r="O114" t="e">
            <v>#VALUE!</v>
          </cell>
          <cell r="P114" t="e">
            <v>#VALUE!</v>
          </cell>
          <cell r="Q114" t="e">
            <v>#VALUE!</v>
          </cell>
          <cell r="R114" t="e">
            <v>#VALUE!</v>
          </cell>
          <cell r="S114" t="e">
            <v>#VALUE!</v>
          </cell>
          <cell r="T114" t="e">
            <v>#VALUE!</v>
          </cell>
          <cell r="U114" t="e">
            <v>#VALUE!</v>
          </cell>
          <cell r="V114" t="e">
            <v>#VALUE!</v>
          </cell>
          <cell r="W114" t="e">
            <v>#VALUE!</v>
          </cell>
          <cell r="X114" t="e">
            <v>#VALUE!</v>
          </cell>
          <cell r="Y114" t="e">
            <v>#VALUE!</v>
          </cell>
          <cell r="Z114" t="e">
            <v>#VALUE!</v>
          </cell>
          <cell r="AA114" t="e">
            <v>#VALUE!</v>
          </cell>
          <cell r="AB114" t="e">
            <v>#VALUE!</v>
          </cell>
          <cell r="AC114" t="e">
            <v>#VALUE!</v>
          </cell>
          <cell r="AD114" t="e">
            <v>#VALUE!</v>
          </cell>
          <cell r="AE114" t="e">
            <v>#VALUE!</v>
          </cell>
          <cell r="AF114" t="e">
            <v>#VALUE!</v>
          </cell>
          <cell r="AG114" t="e">
            <v>#VALUE!</v>
          </cell>
          <cell r="AH114" t="e">
            <v>#VALUE!</v>
          </cell>
          <cell r="AI114" t="e">
            <v>#VALUE!</v>
          </cell>
          <cell r="AJ114" t="e">
            <v>#VALUE!</v>
          </cell>
          <cell r="AK114" t="e">
            <v>#VALUE!</v>
          </cell>
        </row>
        <row r="115">
          <cell r="B115" t="e">
            <v>#VALUE!</v>
          </cell>
          <cell r="C115" t="e">
            <v>#VALUE!</v>
          </cell>
          <cell r="D115" t="e">
            <v>#VALUE!</v>
          </cell>
          <cell r="E115" t="e">
            <v>#VALUE!</v>
          </cell>
          <cell r="F115" t="e">
            <v>#VALUE!</v>
          </cell>
          <cell r="G115" t="e">
            <v>#VALUE!</v>
          </cell>
          <cell r="H115" t="e">
            <v>#VALUE!</v>
          </cell>
          <cell r="I115" t="e">
            <v>#VALUE!</v>
          </cell>
          <cell r="J115" t="e">
            <v>#VALUE!</v>
          </cell>
          <cell r="K115" t="e">
            <v>#VALUE!</v>
          </cell>
          <cell r="L115" t="e">
            <v>#VALUE!</v>
          </cell>
          <cell r="M115" t="e">
            <v>#VALUE!</v>
          </cell>
          <cell r="N115" t="e">
            <v>#VALUE!</v>
          </cell>
          <cell r="O115" t="e">
            <v>#VALUE!</v>
          </cell>
          <cell r="P115" t="e">
            <v>#VALUE!</v>
          </cell>
          <cell r="Q115" t="e">
            <v>#VALUE!</v>
          </cell>
          <cell r="R115" t="e">
            <v>#VALUE!</v>
          </cell>
          <cell r="S115" t="e">
            <v>#VALUE!</v>
          </cell>
          <cell r="T115" t="e">
            <v>#VALUE!</v>
          </cell>
          <cell r="U115" t="e">
            <v>#VALUE!</v>
          </cell>
          <cell r="V115" t="e">
            <v>#VALUE!</v>
          </cell>
          <cell r="W115" t="e">
            <v>#VALUE!</v>
          </cell>
          <cell r="X115" t="e">
            <v>#VALUE!</v>
          </cell>
          <cell r="Y115" t="e">
            <v>#VALUE!</v>
          </cell>
          <cell r="Z115" t="e">
            <v>#VALUE!</v>
          </cell>
          <cell r="AA115" t="e">
            <v>#VALUE!</v>
          </cell>
          <cell r="AB115" t="e">
            <v>#VALUE!</v>
          </cell>
          <cell r="AC115" t="e">
            <v>#VALUE!</v>
          </cell>
          <cell r="AD115" t="e">
            <v>#VALUE!</v>
          </cell>
          <cell r="AE115" t="e">
            <v>#VALUE!</v>
          </cell>
          <cell r="AF115" t="e">
            <v>#VALUE!</v>
          </cell>
          <cell r="AG115" t="e">
            <v>#VALUE!</v>
          </cell>
          <cell r="AH115" t="e">
            <v>#VALUE!</v>
          </cell>
          <cell r="AI115" t="e">
            <v>#VALUE!</v>
          </cell>
          <cell r="AJ115" t="e">
            <v>#VALUE!</v>
          </cell>
          <cell r="AK115" t="e">
            <v>#VALUE!</v>
          </cell>
        </row>
      </sheetData>
      <sheetData sheetId="27">
        <row r="1">
          <cell r="A1">
            <v>19</v>
          </cell>
        </row>
      </sheetData>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utThisModel"/>
      <sheetName val="Main Menu"/>
      <sheetName val="Initialization"/>
      <sheetName val="Scenario Description"/>
      <sheetName val="Scenario Scope"/>
      <sheetName val="Factor Estimates"/>
      <sheetName val="Costs &amp; Loss"/>
      <sheetName val="Recommendations"/>
      <sheetName val="Risk Chart"/>
      <sheetName val="Distributions"/>
      <sheetName val="Trending"/>
      <sheetName val="Scratchpad"/>
      <sheetName val="Management Dashboard"/>
      <sheetName val="Hidden"/>
      <sheetName val="PMTable"/>
      <sheetName val="SIPmath Chart Data"/>
    </sheetNames>
    <sheetDataSet>
      <sheetData sheetId="0"/>
      <sheetData sheetId="1"/>
      <sheetData sheetId="2"/>
      <sheetData sheetId="3">
        <row r="7">
          <cell r="B7" t="str">
            <v>Vodaphone mariposa revisited</v>
          </cell>
        </row>
      </sheetData>
      <sheetData sheetId="4"/>
      <sheetData sheetId="5">
        <row r="14">
          <cell r="G14">
            <v>0.5</v>
          </cell>
        </row>
      </sheetData>
      <sheetData sheetId="6">
        <row r="26">
          <cell r="K26">
            <v>0</v>
          </cell>
        </row>
      </sheetData>
      <sheetData sheetId="7"/>
      <sheetData sheetId="8">
        <row r="11">
          <cell r="B11" t="str">
            <v>Scenario Environment</v>
          </cell>
        </row>
      </sheetData>
      <sheetData sheetId="9"/>
      <sheetData sheetId="10">
        <row r="6">
          <cell r="B6" t="str">
            <v>Metric</v>
          </cell>
        </row>
      </sheetData>
      <sheetData sheetId="11"/>
      <sheetData sheetId="12">
        <row r="51">
          <cell r="B51" t="str">
            <v>Scenario Environment</v>
          </cell>
        </row>
      </sheetData>
      <sheetData sheetId="13">
        <row r="27">
          <cell r="Q27">
            <v>0.45</v>
          </cell>
        </row>
      </sheetData>
      <sheetData sheetId="14">
        <row r="4">
          <cell r="C4">
            <v>0.47766915377980157</v>
          </cell>
        </row>
      </sheetData>
      <sheetData sheetId="15">
        <row r="6">
          <cell r="B6">
            <v>10</v>
          </cell>
        </row>
        <row r="15">
          <cell r="B15">
            <v>0.32</v>
          </cell>
          <cell r="C15">
            <v>0.23</v>
          </cell>
          <cell r="D15">
            <v>0.06</v>
          </cell>
        </row>
        <row r="16">
          <cell r="B16">
            <v>0.36</v>
          </cell>
          <cell r="C16">
            <v>0.28000000000000003</v>
          </cell>
          <cell r="D16">
            <v>0.11</v>
          </cell>
        </row>
        <row r="17">
          <cell r="B17">
            <v>0.4</v>
          </cell>
          <cell r="C17">
            <v>0.33</v>
          </cell>
          <cell r="D17">
            <v>0.16</v>
          </cell>
        </row>
        <row r="18">
          <cell r="B18">
            <v>0.44</v>
          </cell>
          <cell r="C18">
            <v>0.38</v>
          </cell>
          <cell r="D18">
            <v>0.21</v>
          </cell>
        </row>
        <row r="19">
          <cell r="B19">
            <v>0.48</v>
          </cell>
          <cell r="C19">
            <v>0.43</v>
          </cell>
          <cell r="D19">
            <v>0.26</v>
          </cell>
        </row>
        <row r="20">
          <cell r="B20">
            <v>0.52</v>
          </cell>
          <cell r="C20">
            <v>0.48</v>
          </cell>
          <cell r="D20">
            <v>0.31</v>
          </cell>
        </row>
        <row r="21">
          <cell r="B21">
            <v>0.56000000000000005</v>
          </cell>
          <cell r="C21">
            <v>0.53</v>
          </cell>
          <cell r="D21">
            <v>0.36</v>
          </cell>
        </row>
        <row r="22">
          <cell r="B22">
            <v>0.6</v>
          </cell>
          <cell r="C22">
            <v>0.57999999999999996</v>
          </cell>
          <cell r="D22">
            <v>0.41</v>
          </cell>
        </row>
        <row r="23">
          <cell r="B23">
            <v>0.64</v>
          </cell>
          <cell r="C23">
            <v>0.63</v>
          </cell>
          <cell r="D23">
            <v>0.46</v>
          </cell>
        </row>
        <row r="24">
          <cell r="B24">
            <v>0.68</v>
          </cell>
          <cell r="C24">
            <v>0.68</v>
          </cell>
          <cell r="D24">
            <v>0.51</v>
          </cell>
        </row>
        <row r="25">
          <cell r="B25">
            <v>0.72</v>
          </cell>
          <cell r="C25">
            <v>0.73</v>
          </cell>
          <cell r="D25">
            <v>0.56000000000000005</v>
          </cell>
        </row>
        <row r="26">
          <cell r="B26">
            <v>0.76</v>
          </cell>
          <cell r="C26">
            <v>0.78</v>
          </cell>
          <cell r="D26">
            <v>0.61</v>
          </cell>
        </row>
        <row r="27">
          <cell r="B27">
            <v>0.8</v>
          </cell>
          <cell r="C27">
            <v>0.83</v>
          </cell>
          <cell r="D27">
            <v>0.66</v>
          </cell>
        </row>
        <row r="28">
          <cell r="B28">
            <v>0.84</v>
          </cell>
          <cell r="C28">
            <v>0.88</v>
          </cell>
          <cell r="D28">
            <v>0.71</v>
          </cell>
        </row>
        <row r="29">
          <cell r="B29">
            <v>0.88</v>
          </cell>
          <cell r="C29">
            <v>0.93</v>
          </cell>
          <cell r="D29">
            <v>0.76</v>
          </cell>
        </row>
        <row r="30">
          <cell r="B30">
            <v>0.92</v>
          </cell>
          <cell r="C30">
            <v>0.98</v>
          </cell>
          <cell r="D30">
            <v>0.81</v>
          </cell>
        </row>
        <row r="31">
          <cell r="B31">
            <v>0.96</v>
          </cell>
          <cell r="C31">
            <v>1.03</v>
          </cell>
          <cell r="D31">
            <v>0.86</v>
          </cell>
        </row>
        <row r="32">
          <cell r="B32">
            <v>1</v>
          </cell>
          <cell r="C32">
            <v>1.08</v>
          </cell>
          <cell r="D32">
            <v>0.91</v>
          </cell>
        </row>
        <row r="33">
          <cell r="B33">
            <v>1.04</v>
          </cell>
          <cell r="C33">
            <v>1.1299999999999999</v>
          </cell>
          <cell r="D33">
            <v>0.96</v>
          </cell>
        </row>
        <row r="34">
          <cell r="B34">
            <v>1.08</v>
          </cell>
          <cell r="C34">
            <v>1.18</v>
          </cell>
          <cell r="D34">
            <v>1.01</v>
          </cell>
        </row>
        <row r="35">
          <cell r="B35">
            <v>1.1200000000000001</v>
          </cell>
          <cell r="C35">
            <v>1.23</v>
          </cell>
          <cell r="D35">
            <v>1.06</v>
          </cell>
        </row>
        <row r="36">
          <cell r="B36">
            <v>1.1599999999999999</v>
          </cell>
          <cell r="C36">
            <v>1.28</v>
          </cell>
          <cell r="D36">
            <v>1.1100000000000001</v>
          </cell>
        </row>
        <row r="37">
          <cell r="B37">
            <v>1.2</v>
          </cell>
          <cell r="C37">
            <v>1.33</v>
          </cell>
          <cell r="D37">
            <v>1.1599999999999999</v>
          </cell>
        </row>
        <row r="38">
          <cell r="B38">
            <v>1.24</v>
          </cell>
          <cell r="C38">
            <v>1.38</v>
          </cell>
          <cell r="D38">
            <v>1.21</v>
          </cell>
        </row>
        <row r="39">
          <cell r="B39">
            <v>1.28</v>
          </cell>
          <cell r="C39">
            <v>1.43</v>
          </cell>
          <cell r="D39">
            <v>1.26</v>
          </cell>
        </row>
        <row r="40">
          <cell r="B40">
            <v>1.32</v>
          </cell>
          <cell r="C40">
            <v>1.48</v>
          </cell>
          <cell r="D40">
            <v>1.31</v>
          </cell>
        </row>
        <row r="41">
          <cell r="B41">
            <v>1.36</v>
          </cell>
          <cell r="C41">
            <v>1.53</v>
          </cell>
          <cell r="D41">
            <v>1.36</v>
          </cell>
        </row>
        <row r="42">
          <cell r="B42">
            <v>1.4</v>
          </cell>
          <cell r="C42">
            <v>1.58</v>
          </cell>
          <cell r="D42">
            <v>1.41</v>
          </cell>
        </row>
        <row r="43">
          <cell r="B43">
            <v>1.44</v>
          </cell>
          <cell r="C43">
            <v>1.63</v>
          </cell>
          <cell r="D43">
            <v>1.46</v>
          </cell>
        </row>
        <row r="44">
          <cell r="B44">
            <v>1.48</v>
          </cell>
          <cell r="C44">
            <v>1.68</v>
          </cell>
          <cell r="D44">
            <v>1.51</v>
          </cell>
        </row>
        <row r="45">
          <cell r="B45">
            <v>1.52</v>
          </cell>
          <cell r="C45">
            <v>1.73</v>
          </cell>
          <cell r="D45">
            <v>1.56</v>
          </cell>
        </row>
        <row r="46">
          <cell r="B46">
            <v>1.56</v>
          </cell>
          <cell r="C46">
            <v>1.78</v>
          </cell>
          <cell r="D46">
            <v>1.61</v>
          </cell>
        </row>
        <row r="47">
          <cell r="B47">
            <v>1.6</v>
          </cell>
          <cell r="C47">
            <v>1.83</v>
          </cell>
          <cell r="D47">
            <v>1.66</v>
          </cell>
        </row>
        <row r="48">
          <cell r="B48">
            <v>1.64</v>
          </cell>
          <cell r="C48">
            <v>1.88</v>
          </cell>
          <cell r="D48">
            <v>1.71</v>
          </cell>
        </row>
        <row r="49">
          <cell r="B49">
            <v>1.68</v>
          </cell>
          <cell r="C49">
            <v>1.93</v>
          </cell>
          <cell r="D49">
            <v>1.76</v>
          </cell>
        </row>
        <row r="50">
          <cell r="B50">
            <v>1.72</v>
          </cell>
          <cell r="C50">
            <v>1.98</v>
          </cell>
          <cell r="D50">
            <v>1.81</v>
          </cell>
        </row>
        <row r="51">
          <cell r="B51">
            <v>1.76</v>
          </cell>
          <cell r="C51">
            <v>2.0299999999999998</v>
          </cell>
          <cell r="D51">
            <v>1.86</v>
          </cell>
        </row>
        <row r="52">
          <cell r="B52">
            <v>1.8</v>
          </cell>
          <cell r="C52">
            <v>2.08</v>
          </cell>
          <cell r="D52">
            <v>1.91</v>
          </cell>
        </row>
        <row r="53">
          <cell r="B53">
            <v>1.84</v>
          </cell>
          <cell r="C53">
            <v>2.13</v>
          </cell>
          <cell r="D53">
            <v>1.96</v>
          </cell>
        </row>
        <row r="54">
          <cell r="B54">
            <v>1.88</v>
          </cell>
          <cell r="C54">
            <v>2.1800000000000002</v>
          </cell>
          <cell r="D54">
            <v>2.0099999999999998</v>
          </cell>
        </row>
        <row r="55">
          <cell r="B55">
            <v>1.92</v>
          </cell>
          <cell r="C55">
            <v>2.23</v>
          </cell>
          <cell r="D55">
            <v>2.06</v>
          </cell>
        </row>
        <row r="56">
          <cell r="B56">
            <v>1.96</v>
          </cell>
          <cell r="C56">
            <v>2.2799999999999998</v>
          </cell>
          <cell r="D56">
            <v>2.11</v>
          </cell>
        </row>
        <row r="57">
          <cell r="B57">
            <v>2</v>
          </cell>
          <cell r="C57">
            <v>2.33</v>
          </cell>
          <cell r="D57">
            <v>2.16</v>
          </cell>
        </row>
        <row r="58">
          <cell r="B58">
            <v>2.04</v>
          </cell>
          <cell r="C58">
            <v>2.38</v>
          </cell>
          <cell r="D58">
            <v>2.21</v>
          </cell>
        </row>
        <row r="59">
          <cell r="B59">
            <v>2.08</v>
          </cell>
          <cell r="C59">
            <v>2.4300000000000002</v>
          </cell>
          <cell r="D59">
            <v>2.2599999999999998</v>
          </cell>
        </row>
        <row r="60">
          <cell r="B60">
            <v>2.12</v>
          </cell>
          <cell r="C60">
            <v>2.48</v>
          </cell>
          <cell r="D60">
            <v>2.31</v>
          </cell>
        </row>
        <row r="61">
          <cell r="B61">
            <v>2.16</v>
          </cell>
          <cell r="C61">
            <v>2.5299999999999998</v>
          </cell>
          <cell r="D61">
            <v>2.36</v>
          </cell>
        </row>
        <row r="62">
          <cell r="B62">
            <v>2.2000000000000002</v>
          </cell>
          <cell r="C62">
            <v>2.58</v>
          </cell>
          <cell r="D62">
            <v>2.41</v>
          </cell>
        </row>
        <row r="63">
          <cell r="B63">
            <v>2.2400000000000002</v>
          </cell>
          <cell r="C63">
            <v>2.63</v>
          </cell>
          <cell r="D63">
            <v>2.46</v>
          </cell>
        </row>
        <row r="64">
          <cell r="B64">
            <v>2.2799999999999998</v>
          </cell>
          <cell r="C64">
            <v>2.68</v>
          </cell>
          <cell r="D64">
            <v>2.5099999999999998</v>
          </cell>
        </row>
        <row r="65">
          <cell r="B65">
            <v>2.3199999999999998</v>
          </cell>
          <cell r="C65">
            <v>2.73</v>
          </cell>
          <cell r="D65">
            <v>2.56</v>
          </cell>
        </row>
        <row r="66">
          <cell r="B66">
            <v>2.36</v>
          </cell>
          <cell r="C66">
            <v>2.78</v>
          </cell>
          <cell r="D66">
            <v>2.61</v>
          </cell>
        </row>
        <row r="67">
          <cell r="B67">
            <v>2.4</v>
          </cell>
          <cell r="C67">
            <v>2.83</v>
          </cell>
          <cell r="D67">
            <v>2.66</v>
          </cell>
        </row>
        <row r="68">
          <cell r="B68">
            <v>2.44</v>
          </cell>
          <cell r="C68">
            <v>2.88</v>
          </cell>
          <cell r="D68">
            <v>2.71</v>
          </cell>
        </row>
        <row r="69">
          <cell r="B69">
            <v>2.48</v>
          </cell>
          <cell r="C69">
            <v>2.93</v>
          </cell>
          <cell r="D69">
            <v>2.76</v>
          </cell>
        </row>
        <row r="70">
          <cell r="B70">
            <v>2.52</v>
          </cell>
          <cell r="C70">
            <v>2.98</v>
          </cell>
          <cell r="D70">
            <v>2.81</v>
          </cell>
        </row>
        <row r="71">
          <cell r="B71">
            <v>2.56</v>
          </cell>
          <cell r="C71">
            <v>3.03</v>
          </cell>
          <cell r="D71">
            <v>2.86</v>
          </cell>
        </row>
        <row r="72">
          <cell r="B72">
            <v>2.6</v>
          </cell>
          <cell r="C72">
            <v>3.08</v>
          </cell>
          <cell r="D72">
            <v>2.91</v>
          </cell>
        </row>
        <row r="73">
          <cell r="B73">
            <v>2.64</v>
          </cell>
          <cell r="C73">
            <v>3.13</v>
          </cell>
          <cell r="D73">
            <v>2.96</v>
          </cell>
        </row>
        <row r="74">
          <cell r="B74">
            <v>2.68</v>
          </cell>
          <cell r="C74">
            <v>3.18</v>
          </cell>
          <cell r="D74">
            <v>3.01</v>
          </cell>
        </row>
        <row r="75">
          <cell r="B75">
            <v>2.72</v>
          </cell>
          <cell r="C75">
            <v>3.23</v>
          </cell>
          <cell r="D75">
            <v>3.06</v>
          </cell>
        </row>
        <row r="76">
          <cell r="B76">
            <v>2.76</v>
          </cell>
          <cell r="C76">
            <v>3.28</v>
          </cell>
          <cell r="D76">
            <v>3.11</v>
          </cell>
        </row>
        <row r="77">
          <cell r="B77">
            <v>2.8</v>
          </cell>
          <cell r="C77">
            <v>3.33</v>
          </cell>
          <cell r="D77">
            <v>3.16</v>
          </cell>
        </row>
        <row r="78">
          <cell r="B78">
            <v>2.84</v>
          </cell>
          <cell r="C78">
            <v>3.38</v>
          </cell>
          <cell r="D78">
            <v>3.21</v>
          </cell>
        </row>
        <row r="79">
          <cell r="B79">
            <v>2.88</v>
          </cell>
          <cell r="C79">
            <v>3.43</v>
          </cell>
          <cell r="D79">
            <v>3.26</v>
          </cell>
        </row>
        <row r="80">
          <cell r="B80">
            <v>2.92</v>
          </cell>
          <cell r="C80">
            <v>3.48</v>
          </cell>
          <cell r="D80">
            <v>3.31</v>
          </cell>
        </row>
        <row r="81">
          <cell r="B81">
            <v>2.96</v>
          </cell>
          <cell r="C81">
            <v>3.53</v>
          </cell>
          <cell r="D81">
            <v>3.36</v>
          </cell>
        </row>
        <row r="82">
          <cell r="B82">
            <v>3</v>
          </cell>
          <cell r="C82">
            <v>3.58</v>
          </cell>
          <cell r="D82">
            <v>3.41</v>
          </cell>
        </row>
        <row r="83">
          <cell r="B83">
            <v>3.04</v>
          </cell>
          <cell r="C83">
            <v>3.63</v>
          </cell>
          <cell r="D83">
            <v>3.46</v>
          </cell>
        </row>
        <row r="84">
          <cell r="B84">
            <v>3.08</v>
          </cell>
          <cell r="C84">
            <v>3.68</v>
          </cell>
          <cell r="D84">
            <v>3.51</v>
          </cell>
        </row>
        <row r="85">
          <cell r="B85">
            <v>3.12</v>
          </cell>
          <cell r="C85">
            <v>3.73</v>
          </cell>
          <cell r="D85">
            <v>3.56</v>
          </cell>
        </row>
        <row r="86">
          <cell r="B86">
            <v>3.16</v>
          </cell>
          <cell r="C86">
            <v>3.78</v>
          </cell>
          <cell r="D86">
            <v>3.61</v>
          </cell>
        </row>
        <row r="87">
          <cell r="B87">
            <v>3.2</v>
          </cell>
          <cell r="C87">
            <v>3.83</v>
          </cell>
          <cell r="D87">
            <v>3.66</v>
          </cell>
        </row>
        <row r="88">
          <cell r="B88">
            <v>3.24</v>
          </cell>
          <cell r="C88">
            <v>3.88</v>
          </cell>
          <cell r="D88">
            <v>3.71</v>
          </cell>
        </row>
        <row r="89">
          <cell r="B89">
            <v>3.28</v>
          </cell>
          <cell r="C89">
            <v>3.93</v>
          </cell>
          <cell r="D89">
            <v>3.76</v>
          </cell>
        </row>
        <row r="90">
          <cell r="B90">
            <v>3.32</v>
          </cell>
          <cell r="C90">
            <v>3.98</v>
          </cell>
          <cell r="D90">
            <v>3.81</v>
          </cell>
        </row>
        <row r="91">
          <cell r="B91">
            <v>3.36</v>
          </cell>
          <cell r="C91">
            <v>4.03</v>
          </cell>
          <cell r="D91">
            <v>3.86</v>
          </cell>
        </row>
        <row r="92">
          <cell r="B92">
            <v>3.4</v>
          </cell>
          <cell r="C92">
            <v>4.08</v>
          </cell>
          <cell r="D92">
            <v>3.91</v>
          </cell>
        </row>
        <row r="93">
          <cell r="B93">
            <v>3.44</v>
          </cell>
          <cell r="C93">
            <v>4.13</v>
          </cell>
          <cell r="D93">
            <v>3.96</v>
          </cell>
        </row>
        <row r="94">
          <cell r="B94">
            <v>3.48</v>
          </cell>
          <cell r="C94">
            <v>4.18</v>
          </cell>
          <cell r="D94">
            <v>4.01</v>
          </cell>
        </row>
        <row r="95">
          <cell r="B95">
            <v>3.52</v>
          </cell>
          <cell r="C95">
            <v>4.2300000000000004</v>
          </cell>
          <cell r="D95">
            <v>4.0599999999999996</v>
          </cell>
        </row>
        <row r="96">
          <cell r="B96">
            <v>3.56</v>
          </cell>
          <cell r="C96">
            <v>4.28</v>
          </cell>
          <cell r="D96">
            <v>4.1100000000000003</v>
          </cell>
        </row>
        <row r="97">
          <cell r="B97">
            <v>3.6</v>
          </cell>
          <cell r="C97">
            <v>4.33</v>
          </cell>
          <cell r="D97">
            <v>4.16</v>
          </cell>
        </row>
        <row r="98">
          <cell r="B98">
            <v>3.64</v>
          </cell>
          <cell r="C98">
            <v>4.38</v>
          </cell>
          <cell r="D98">
            <v>4.21</v>
          </cell>
        </row>
        <row r="99">
          <cell r="B99">
            <v>3.68</v>
          </cell>
          <cell r="C99">
            <v>4.43</v>
          </cell>
          <cell r="D99">
            <v>4.26</v>
          </cell>
        </row>
        <row r="100">
          <cell r="B100">
            <v>3.72</v>
          </cell>
          <cell r="C100">
            <v>4.4800000000000004</v>
          </cell>
          <cell r="D100">
            <v>4.3099999999999996</v>
          </cell>
        </row>
        <row r="101">
          <cell r="B101">
            <v>3.76</v>
          </cell>
          <cell r="C101">
            <v>4.53</v>
          </cell>
          <cell r="D101">
            <v>4.3600000000000003</v>
          </cell>
        </row>
        <row r="102">
          <cell r="B102">
            <v>3.8</v>
          </cell>
          <cell r="C102">
            <v>4.58</v>
          </cell>
          <cell r="D102">
            <v>4.41</v>
          </cell>
        </row>
        <row r="103">
          <cell r="B103">
            <v>3.84</v>
          </cell>
          <cell r="C103">
            <v>4.63</v>
          </cell>
          <cell r="D103">
            <v>4.46</v>
          </cell>
        </row>
        <row r="104">
          <cell r="B104">
            <v>3.88</v>
          </cell>
          <cell r="C104">
            <v>4.68</v>
          </cell>
          <cell r="D104">
            <v>4.51</v>
          </cell>
        </row>
        <row r="105">
          <cell r="B105">
            <v>3.92</v>
          </cell>
          <cell r="C105">
            <v>4.7300000000000004</v>
          </cell>
          <cell r="D105">
            <v>4.5599999999999996</v>
          </cell>
        </row>
        <row r="106">
          <cell r="B106">
            <v>3.96</v>
          </cell>
          <cell r="C106">
            <v>4.78</v>
          </cell>
          <cell r="D106">
            <v>4.6100000000000003</v>
          </cell>
        </row>
        <row r="107">
          <cell r="B107">
            <v>4</v>
          </cell>
          <cell r="C107">
            <v>4.83</v>
          </cell>
          <cell r="D107">
            <v>4.66</v>
          </cell>
        </row>
        <row r="108">
          <cell r="B108">
            <v>4.04</v>
          </cell>
          <cell r="C108">
            <v>4.88</v>
          </cell>
          <cell r="D108">
            <v>4.71</v>
          </cell>
        </row>
        <row r="109">
          <cell r="B109">
            <v>4.08</v>
          </cell>
          <cell r="C109">
            <v>4.93</v>
          </cell>
          <cell r="D109">
            <v>4.76</v>
          </cell>
        </row>
        <row r="110">
          <cell r="B110">
            <v>4.12</v>
          </cell>
          <cell r="C110">
            <v>4.9800000000000004</v>
          </cell>
          <cell r="D110">
            <v>4.8099999999999996</v>
          </cell>
        </row>
        <row r="111">
          <cell r="B111">
            <v>4.16</v>
          </cell>
          <cell r="C111">
            <v>5.03</v>
          </cell>
          <cell r="D111">
            <v>4.8600000000000003</v>
          </cell>
        </row>
        <row r="112">
          <cell r="B112">
            <v>4.2</v>
          </cell>
          <cell r="C112">
            <v>5.08</v>
          </cell>
          <cell r="D112">
            <v>4.91</v>
          </cell>
        </row>
        <row r="113">
          <cell r="B113">
            <v>4.24</v>
          </cell>
          <cell r="C113">
            <v>5.13</v>
          </cell>
          <cell r="D113">
            <v>4.96</v>
          </cell>
        </row>
        <row r="114">
          <cell r="B114">
            <v>4.28</v>
          </cell>
          <cell r="C114">
            <v>5.18</v>
          </cell>
          <cell r="D114">
            <v>5.01</v>
          </cell>
        </row>
        <row r="115">
          <cell r="B115">
            <v>4.32</v>
          </cell>
          <cell r="C115">
            <v>5.23</v>
          </cell>
          <cell r="D115">
            <v>5.0599999999999996</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B6D9-1951-4813-A498-E9D766A0596F}">
  <sheetPr codeName="Sheet15"/>
  <dimension ref="A1:A46"/>
  <sheetViews>
    <sheetView showGridLines="0" workbookViewId="0">
      <selection activeCell="O23" sqref="O23"/>
    </sheetView>
  </sheetViews>
  <sheetFormatPr defaultRowHeight="14.4" x14ac:dyDescent="0.3"/>
  <sheetData>
    <row r="1" spans="1:1" ht="30" x14ac:dyDescent="0.3">
      <c r="A1" s="87"/>
    </row>
    <row r="2" spans="1:1" ht="15" x14ac:dyDescent="0.3">
      <c r="A2" s="88"/>
    </row>
    <row r="3" spans="1:1" ht="15" x14ac:dyDescent="0.3">
      <c r="A3" s="88"/>
    </row>
    <row r="4" spans="1:1" ht="15" x14ac:dyDescent="0.3">
      <c r="A4" s="88"/>
    </row>
    <row r="5" spans="1:1" ht="25.2" x14ac:dyDescent="0.3">
      <c r="A5" s="89"/>
    </row>
    <row r="6" spans="1:1" ht="15" x14ac:dyDescent="0.3">
      <c r="A6" s="88"/>
    </row>
    <row r="7" spans="1:1" ht="15" x14ac:dyDescent="0.3">
      <c r="A7" s="88"/>
    </row>
    <row r="8" spans="1:1" ht="15" x14ac:dyDescent="0.3">
      <c r="A8" s="88"/>
    </row>
    <row r="9" spans="1:1" ht="25.2" x14ac:dyDescent="0.3">
      <c r="A9" s="89"/>
    </row>
    <row r="10" spans="1:1" ht="15" x14ac:dyDescent="0.3">
      <c r="A10" s="88"/>
    </row>
    <row r="11" spans="1:1" ht="15" x14ac:dyDescent="0.3">
      <c r="A11" s="88"/>
    </row>
    <row r="12" spans="1:1" ht="15" x14ac:dyDescent="0.3">
      <c r="A12" s="88"/>
    </row>
    <row r="13" spans="1:1" x14ac:dyDescent="0.3">
      <c r="A13" s="90"/>
    </row>
    <row r="14" spans="1:1" ht="15" x14ac:dyDescent="0.3">
      <c r="A14" s="91"/>
    </row>
    <row r="15" spans="1:1" ht="15" x14ac:dyDescent="0.3">
      <c r="A15" s="91"/>
    </row>
    <row r="16" spans="1:1" ht="15" x14ac:dyDescent="0.3">
      <c r="A16" s="91"/>
    </row>
    <row r="17" spans="1:1" ht="15" x14ac:dyDescent="0.3">
      <c r="A17" s="91"/>
    </row>
    <row r="18" spans="1:1" ht="15" x14ac:dyDescent="0.3">
      <c r="A18" s="91"/>
    </row>
    <row r="19" spans="1:1" ht="15" x14ac:dyDescent="0.3">
      <c r="A19" s="88"/>
    </row>
    <row r="20" spans="1:1" ht="15.6" x14ac:dyDescent="0.3">
      <c r="A20" s="92"/>
    </row>
    <row r="21" spans="1:1" ht="25.2" x14ac:dyDescent="0.3">
      <c r="A21" s="89"/>
    </row>
    <row r="22" spans="1:1" ht="15" x14ac:dyDescent="0.3">
      <c r="A22" s="88"/>
    </row>
    <row r="23" spans="1:1" x14ac:dyDescent="0.3">
      <c r="A23" s="90"/>
    </row>
    <row r="24" spans="1:1" ht="15" x14ac:dyDescent="0.3">
      <c r="A24" s="91"/>
    </row>
    <row r="25" spans="1:1" ht="15" x14ac:dyDescent="0.3">
      <c r="A25" s="91"/>
    </row>
    <row r="26" spans="1:1" ht="15" x14ac:dyDescent="0.3">
      <c r="A26" s="91"/>
    </row>
    <row r="27" spans="1:1" ht="15" x14ac:dyDescent="0.3">
      <c r="A27" s="91"/>
    </row>
    <row r="28" spans="1:1" ht="15" x14ac:dyDescent="0.3">
      <c r="A28" s="91"/>
    </row>
    <row r="30" spans="1:1" ht="25.2" x14ac:dyDescent="0.3">
      <c r="A30" s="89"/>
    </row>
    <row r="31" spans="1:1" ht="25.2" x14ac:dyDescent="0.3">
      <c r="A31" s="89"/>
    </row>
    <row r="32" spans="1:1" ht="15" x14ac:dyDescent="0.3">
      <c r="A32" s="88"/>
    </row>
    <row r="33" spans="1:1" ht="15.6" x14ac:dyDescent="0.3">
      <c r="A33" s="92"/>
    </row>
    <row r="34" spans="1:1" ht="15.6" x14ac:dyDescent="0.3">
      <c r="A34" s="92"/>
    </row>
    <row r="35" spans="1:1" ht="15" x14ac:dyDescent="0.3">
      <c r="A35" s="88"/>
    </row>
    <row r="36" spans="1:1" ht="25.2" x14ac:dyDescent="0.3">
      <c r="A36" s="89"/>
    </row>
    <row r="37" spans="1:1" ht="15" x14ac:dyDescent="0.3">
      <c r="A37" s="88"/>
    </row>
    <row r="38" spans="1:1" ht="15" x14ac:dyDescent="0.3">
      <c r="A38" s="88"/>
    </row>
    <row r="39" spans="1:1" ht="15" x14ac:dyDescent="0.3">
      <c r="A39" s="88"/>
    </row>
    <row r="40" spans="1:1" ht="15" x14ac:dyDescent="0.3">
      <c r="A40" s="88"/>
    </row>
    <row r="41" spans="1:1" ht="15" x14ac:dyDescent="0.3">
      <c r="A41" s="88"/>
    </row>
    <row r="42" spans="1:1" ht="15" x14ac:dyDescent="0.3">
      <c r="A42" s="88"/>
    </row>
    <row r="43" spans="1:1" ht="25.2" x14ac:dyDescent="0.3">
      <c r="A43" s="89"/>
    </row>
    <row r="44" spans="1:1" ht="15" x14ac:dyDescent="0.3">
      <c r="A44" s="88"/>
    </row>
    <row r="45" spans="1:1" ht="15" x14ac:dyDescent="0.3">
      <c r="A45" s="88"/>
    </row>
    <row r="46" spans="1:1" ht="15" x14ac:dyDescent="0.3">
      <c r="A46" s="88"/>
    </row>
  </sheetData>
  <sheetProtection algorithmName="SHA-512" hashValue="Z0aBH90b4G3P19rm+HtRC9BkMHs9apqZrONm1HyrOcRLBJCI5VxCIxKT2A0+BSR0mWfWbd4nEokbPSS4OwRcFg==" saltValue="KPk4Sukd9JPMVJwNTe++Ag=="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4A461-18BD-4C87-8046-2982B124A7E2}">
  <sheetPr codeName="Sheet12"/>
  <dimension ref="A1:AQ1003"/>
  <sheetViews>
    <sheetView workbookViewId="0">
      <selection activeCell="M9" sqref="M9"/>
    </sheetView>
  </sheetViews>
  <sheetFormatPr defaultRowHeight="14.4" x14ac:dyDescent="0.3"/>
  <sheetData>
    <row r="1" spans="1:43" ht="70.05" customHeight="1" x14ac:dyDescent="0.3">
      <c r="A1" s="1">
        <v>100</v>
      </c>
      <c r="B1" t="s">
        <v>0</v>
      </c>
    </row>
    <row r="2" spans="1:43" x14ac:dyDescent="0.3">
      <c r="B2" t="s">
        <v>1</v>
      </c>
      <c r="C2" t="s">
        <v>120</v>
      </c>
      <c r="D2" t="s">
        <v>121</v>
      </c>
      <c r="E2" t="s">
        <v>122</v>
      </c>
      <c r="F2" t="s">
        <v>123</v>
      </c>
      <c r="G2" t="s">
        <v>124</v>
      </c>
      <c r="H2" t="s">
        <v>125</v>
      </c>
      <c r="I2" t="s">
        <v>128</v>
      </c>
      <c r="J2" t="s">
        <v>129</v>
      </c>
      <c r="K2" t="s">
        <v>118</v>
      </c>
      <c r="L2" t="s">
        <v>119</v>
      </c>
      <c r="M2" t="s">
        <v>185</v>
      </c>
      <c r="N2" t="s">
        <v>186</v>
      </c>
      <c r="O2" t="s">
        <v>187</v>
      </c>
      <c r="P2" t="s">
        <v>188</v>
      </c>
      <c r="Q2" t="s">
        <v>189</v>
      </c>
      <c r="R2" t="s">
        <v>190</v>
      </c>
      <c r="S2" t="s">
        <v>102</v>
      </c>
      <c r="T2" t="s">
        <v>197</v>
      </c>
      <c r="U2" t="s">
        <v>98</v>
      </c>
      <c r="V2" t="s">
        <v>198</v>
      </c>
      <c r="W2" t="s">
        <v>199</v>
      </c>
      <c r="X2" t="s">
        <v>200</v>
      </c>
      <c r="Y2" t="s">
        <v>201</v>
      </c>
      <c r="Z2" t="s">
        <v>202</v>
      </c>
      <c r="AA2" t="s">
        <v>203</v>
      </c>
      <c r="AB2" t="s">
        <v>204</v>
      </c>
      <c r="AC2" t="s">
        <v>100</v>
      </c>
      <c r="AD2" t="s">
        <v>205</v>
      </c>
      <c r="AE2" t="s">
        <v>112</v>
      </c>
      <c r="AF2" t="s">
        <v>113</v>
      </c>
      <c r="AG2" t="s">
        <v>114</v>
      </c>
      <c r="AH2" t="s">
        <v>115</v>
      </c>
      <c r="AI2" t="s">
        <v>107</v>
      </c>
      <c r="AJ2" t="s">
        <v>66</v>
      </c>
      <c r="AK2" t="s">
        <v>108</v>
      </c>
      <c r="AL2" t="s">
        <v>109</v>
      </c>
      <c r="AM2" t="s">
        <v>206</v>
      </c>
      <c r="AN2" t="s">
        <v>110</v>
      </c>
      <c r="AO2" t="s">
        <v>207</v>
      </c>
      <c r="AP2" t="s">
        <v>208</v>
      </c>
      <c r="AQ2" t="s">
        <v>210</v>
      </c>
    </row>
    <row r="3" spans="1:43" x14ac:dyDescent="0.3">
      <c r="B3" s="50" t="s">
        <v>2</v>
      </c>
      <c r="C3" s="51">
        <f>'Probability Distributions'!$H$8</f>
        <v>0.16689779571239055</v>
      </c>
      <c r="D3" s="51">
        <f>'Probability Distributions'!$H$9</f>
        <v>0.68196748754547265</v>
      </c>
      <c r="E3" s="51">
        <f>'Probability Distributions'!$H$10</f>
        <v>49420.885840875795</v>
      </c>
      <c r="F3" s="51">
        <f>'Probability Distributions'!$H$15</f>
        <v>16.966735730190866</v>
      </c>
      <c r="G3" s="51">
        <f>'Probability Distributions'!$H$16</f>
        <v>0.86442147763248467</v>
      </c>
      <c r="H3" s="51">
        <f>'Probability Distributions'!$H$17</f>
        <v>6513.6534999044688</v>
      </c>
      <c r="I3" s="51">
        <f>'Probability Distributions'!$F$22</f>
        <v>13</v>
      </c>
      <c r="J3" s="51">
        <f>'Probability Distributions'!$F$23</f>
        <v>3</v>
      </c>
      <c r="K3" s="51">
        <f>'Probability Distributions'!$G$28</f>
        <v>859</v>
      </c>
      <c r="L3" s="51">
        <f>'Probability Distributions'!$G$29</f>
        <v>805</v>
      </c>
      <c r="M3" s="51">
        <f>'Probability Distributions'!$M$8</f>
        <v>0.11381887041885654</v>
      </c>
      <c r="N3" s="51">
        <f>'Probability Distributions'!$M$9</f>
        <v>8248.2369089958629</v>
      </c>
      <c r="O3" s="51">
        <f>'Probability Distributions'!$M$10</f>
        <v>33703.437349173691</v>
      </c>
      <c r="P3" s="51">
        <f>'Probability Distributions'!$M$15</f>
        <v>14.666410770491462</v>
      </c>
      <c r="Q3" s="51">
        <f>'Probability Distributions'!$M$16</f>
        <v>110515.43757091193</v>
      </c>
      <c r="R3" s="51">
        <f>'Probability Distributions'!$M$17</f>
        <v>5630.5419831734262</v>
      </c>
      <c r="S3" s="51">
        <f>'FAIR(tm)'!$G$22</f>
        <v>0</v>
      </c>
      <c r="T3" s="51">
        <f>'FAIR(tm)'!$K$22</f>
        <v>0</v>
      </c>
      <c r="U3" s="51">
        <f>'FAIR(tm)'!$I$17</f>
        <v>0.43857018803564851</v>
      </c>
      <c r="V3" s="51">
        <f>'FAIR(tm)'!$E$18</f>
        <v>3.0235376083573087</v>
      </c>
      <c r="W3" s="51">
        <f>'FAIR(tm)'!$G$12</f>
        <v>2.6140118932908076</v>
      </c>
      <c r="X3" s="51">
        <f>'FAIR(tm)'!$Q$22</f>
        <v>0</v>
      </c>
      <c r="Y3" s="51">
        <f>'FAIR(tm)'!$U$22</f>
        <v>0</v>
      </c>
      <c r="Z3" s="51">
        <f>'FAIR(tm)'!$O$18</f>
        <v>0</v>
      </c>
      <c r="AA3" s="51">
        <f>'FAIR(tm)'!$S$17</f>
        <v>0</v>
      </c>
      <c r="AB3" s="51">
        <f>'FAIR(tm)'!$Q$12</f>
        <v>0</v>
      </c>
      <c r="AC3" s="51">
        <f>'FAIR(tm)'!$L$9</f>
        <v>0</v>
      </c>
      <c r="AD3" s="51" t="e">
        <f>#REF!</f>
        <v>#REF!</v>
      </c>
      <c r="AE3" s="62" t="e">
        <f>#REF!</f>
        <v>#REF!</v>
      </c>
      <c r="AF3" s="62" t="e">
        <f>#REF!</f>
        <v>#REF!</v>
      </c>
      <c r="AG3" s="62" t="e">
        <f>#REF!</f>
        <v>#REF!</v>
      </c>
      <c r="AH3" s="51" t="e">
        <f>#REF!</f>
        <v>#REF!</v>
      </c>
      <c r="AI3" s="62" t="e">
        <f>#REF!</f>
        <v>#REF!</v>
      </c>
      <c r="AJ3" s="62" t="e">
        <f>#REF!</f>
        <v>#REF!</v>
      </c>
      <c r="AK3" s="62" t="e">
        <f>#REF!</f>
        <v>#REF!</v>
      </c>
      <c r="AL3" s="62" t="e">
        <f>#REF!</f>
        <v>#REF!</v>
      </c>
      <c r="AM3" s="62" t="e">
        <f>#REF!</f>
        <v>#REF!</v>
      </c>
      <c r="AN3" s="51" t="e">
        <f>#REF!</f>
        <v>#REF!</v>
      </c>
      <c r="AO3" s="51">
        <f>'Attack Scenario'!$E$17</f>
        <v>0.19595647749468309</v>
      </c>
      <c r="AP3" s="51">
        <f>'Attack Scenario'!$I$17</f>
        <v>0.69060005771449051</v>
      </c>
      <c r="AQ3" s="51">
        <f>'Attack Scenario'!$M$17</f>
        <v>0.13532755466735641</v>
      </c>
    </row>
    <row r="4" spans="1:43" x14ac:dyDescent="0.3">
      <c r="B4" s="52">
        <v>1</v>
      </c>
      <c r="C4" s="54">
        <f t="dataTable" ref="C4:AQ1003" dt2D="0" dtr="0" r1="A1"/>
        <v>0.2150922656980736</v>
      </c>
      <c r="D4" s="54">
        <v>0.67579975131221481</v>
      </c>
      <c r="E4" s="54">
        <v>50631.326455008573</v>
      </c>
      <c r="F4" s="54">
        <v>25.230208033371639</v>
      </c>
      <c r="G4" s="54">
        <v>0.86216276910703316</v>
      </c>
      <c r="H4" s="54">
        <v>8202.9160581609467</v>
      </c>
      <c r="I4" s="54">
        <v>10</v>
      </c>
      <c r="J4" s="54">
        <v>5</v>
      </c>
      <c r="K4" s="54">
        <v>860</v>
      </c>
      <c r="L4" s="54">
        <v>810</v>
      </c>
      <c r="M4" s="54">
        <v>0.14535929966793898</v>
      </c>
      <c r="N4" s="54">
        <v>10890.406722506606</v>
      </c>
      <c r="O4" s="54">
        <v>34216.637826902355</v>
      </c>
      <c r="P4" s="54">
        <v>21.752546023198207</v>
      </c>
      <c r="Q4" s="54">
        <v>206961.27862768553</v>
      </c>
      <c r="R4" s="54">
        <v>7072.2488234565908</v>
      </c>
      <c r="S4" s="54">
        <v>0</v>
      </c>
      <c r="T4" s="54">
        <v>0</v>
      </c>
      <c r="U4" s="54">
        <v>0.32411798302577227</v>
      </c>
      <c r="V4" s="54">
        <v>4.6179280427383009</v>
      </c>
      <c r="W4" s="54">
        <v>2.5938876988716144</v>
      </c>
      <c r="X4" s="54">
        <v>0</v>
      </c>
      <c r="Y4" s="54">
        <v>0</v>
      </c>
      <c r="Z4" s="54">
        <v>0</v>
      </c>
      <c r="AA4" s="54">
        <v>0</v>
      </c>
      <c r="AB4" s="54">
        <v>0</v>
      </c>
      <c r="AC4" s="54">
        <v>0</v>
      </c>
      <c r="AD4" s="54" t="e">
        <v>#REF!</v>
      </c>
      <c r="AE4" s="63" t="e">
        <v>#REF!</v>
      </c>
      <c r="AF4" s="63" t="e">
        <v>#REF!</v>
      </c>
      <c r="AG4" s="63" t="e">
        <v>#REF!</v>
      </c>
      <c r="AH4" s="54" t="e">
        <v>#REF!</v>
      </c>
      <c r="AI4" s="63" t="e">
        <v>#REF!</v>
      </c>
      <c r="AJ4" s="63" t="e">
        <v>#REF!</v>
      </c>
      <c r="AK4" s="63" t="e">
        <v>#REF!</v>
      </c>
      <c r="AL4" s="63" t="e">
        <v>#REF!</v>
      </c>
      <c r="AM4" s="63" t="e">
        <v>#REF!</v>
      </c>
      <c r="AN4" s="54" t="e">
        <v>#REF!</v>
      </c>
      <c r="AO4" s="54">
        <v>0.28226840856893542</v>
      </c>
      <c r="AP4" s="54">
        <v>0.73347026005780958</v>
      </c>
      <c r="AQ4" s="54">
        <v>0.20703548303916111</v>
      </c>
    </row>
    <row r="5" spans="1:43" x14ac:dyDescent="0.3">
      <c r="B5" s="52">
        <v>2</v>
      </c>
      <c r="C5" s="54">
        <v>0.21368394091561974</v>
      </c>
      <c r="D5" s="54">
        <v>0.68640290864182218</v>
      </c>
      <c r="E5" s="54">
        <v>49303.492188737197</v>
      </c>
      <c r="F5" s="54">
        <v>23.89437970248796</v>
      </c>
      <c r="G5" s="54">
        <v>0.87913609768302725</v>
      </c>
      <c r="H5" s="54">
        <v>34764.377739343254</v>
      </c>
      <c r="I5" s="54">
        <v>16</v>
      </c>
      <c r="J5" s="54">
        <v>10</v>
      </c>
      <c r="K5" s="54">
        <v>848</v>
      </c>
      <c r="L5" s="54">
        <v>788</v>
      </c>
      <c r="M5" s="54">
        <v>0.14667327857452866</v>
      </c>
      <c r="N5" s="54">
        <v>10535.364511791839</v>
      </c>
      <c r="O5" s="54">
        <v>33842.060444548573</v>
      </c>
      <c r="P5" s="54">
        <v>21.006411728201797</v>
      </c>
      <c r="Q5" s="54">
        <v>830673.24182458769</v>
      </c>
      <c r="R5" s="54">
        <v>30562.619384144928</v>
      </c>
      <c r="S5" s="54">
        <v>0</v>
      </c>
      <c r="T5" s="54">
        <v>0</v>
      </c>
      <c r="U5" s="54">
        <v>0.56361568438594878</v>
      </c>
      <c r="V5" s="54">
        <v>4.3134231625618176</v>
      </c>
      <c r="W5" s="54">
        <v>2.9103894322012684</v>
      </c>
      <c r="X5" s="54">
        <v>0</v>
      </c>
      <c r="Y5" s="54">
        <v>0</v>
      </c>
      <c r="Z5" s="54">
        <v>0</v>
      </c>
      <c r="AA5" s="54">
        <v>0</v>
      </c>
      <c r="AB5" s="54">
        <v>0</v>
      </c>
      <c r="AC5" s="54">
        <v>0</v>
      </c>
      <c r="AD5" s="54" t="e">
        <v>#REF!</v>
      </c>
      <c r="AE5" s="63" t="e">
        <v>#REF!</v>
      </c>
      <c r="AF5" s="63" t="e">
        <v>#REF!</v>
      </c>
      <c r="AG5" s="63" t="e">
        <v>#REF!</v>
      </c>
      <c r="AH5" s="54" t="e">
        <v>#REF!</v>
      </c>
      <c r="AI5" s="63" t="e">
        <v>#REF!</v>
      </c>
      <c r="AJ5" s="63" t="e">
        <v>#REF!</v>
      </c>
      <c r="AK5" s="63" t="e">
        <v>#REF!</v>
      </c>
      <c r="AL5" s="63" t="e">
        <v>#REF!</v>
      </c>
      <c r="AM5" s="63" t="e">
        <v>#REF!</v>
      </c>
      <c r="AN5" s="54" t="e">
        <v>#REF!</v>
      </c>
      <c r="AO5" s="54">
        <v>0.18419828216460554</v>
      </c>
      <c r="AP5" s="54">
        <v>0.66489665351955507</v>
      </c>
      <c r="AQ5" s="54">
        <v>0.12247282139529697</v>
      </c>
    </row>
    <row r="6" spans="1:43" x14ac:dyDescent="0.3">
      <c r="B6" s="52">
        <v>3</v>
      </c>
      <c r="C6" s="54">
        <v>0.23873271165018417</v>
      </c>
      <c r="D6" s="54">
        <v>0.79868048524268365</v>
      </c>
      <c r="E6" s="54">
        <v>51252.268132758087</v>
      </c>
      <c r="F6" s="54">
        <v>10.919588495990521</v>
      </c>
      <c r="G6" s="54">
        <v>0.89884654260760755</v>
      </c>
      <c r="H6" s="54">
        <v>38459.770393972431</v>
      </c>
      <c r="I6" s="54">
        <v>13</v>
      </c>
      <c r="J6" s="54">
        <v>7</v>
      </c>
      <c r="K6" s="54">
        <v>842</v>
      </c>
      <c r="L6" s="54">
        <v>829</v>
      </c>
      <c r="M6" s="54">
        <v>0.19067115798407078</v>
      </c>
      <c r="N6" s="54">
        <v>12235.592949555659</v>
      </c>
      <c r="O6" s="54">
        <v>40934.186382059357</v>
      </c>
      <c r="P6" s="54">
        <v>9.8150343663188853</v>
      </c>
      <c r="Q6" s="54">
        <v>419964.86635245819</v>
      </c>
      <c r="R6" s="54">
        <v>34569.431648104546</v>
      </c>
      <c r="S6" s="54">
        <v>0</v>
      </c>
      <c r="T6" s="54">
        <v>0</v>
      </c>
      <c r="U6" s="54">
        <v>0.34870611482261876</v>
      </c>
      <c r="V6" s="54">
        <v>2.4632944937739052</v>
      </c>
      <c r="W6" s="54">
        <v>2.6913028225638018</v>
      </c>
      <c r="X6" s="54">
        <v>0</v>
      </c>
      <c r="Y6" s="54">
        <v>0</v>
      </c>
      <c r="Z6" s="54">
        <v>0</v>
      </c>
      <c r="AA6" s="54">
        <v>0</v>
      </c>
      <c r="AB6" s="54">
        <v>0</v>
      </c>
      <c r="AC6" s="54">
        <v>0</v>
      </c>
      <c r="AD6" s="54" t="e">
        <v>#REF!</v>
      </c>
      <c r="AE6" s="63" t="e">
        <v>#REF!</v>
      </c>
      <c r="AF6" s="63" t="e">
        <v>#REF!</v>
      </c>
      <c r="AG6" s="63" t="e">
        <v>#REF!</v>
      </c>
      <c r="AH6" s="54" t="e">
        <v>#REF!</v>
      </c>
      <c r="AI6" s="63" t="e">
        <v>#REF!</v>
      </c>
      <c r="AJ6" s="63" t="e">
        <v>#REF!</v>
      </c>
      <c r="AK6" s="63" t="e">
        <v>#REF!</v>
      </c>
      <c r="AL6" s="63" t="e">
        <v>#REF!</v>
      </c>
      <c r="AM6" s="63" t="e">
        <v>#REF!</v>
      </c>
      <c r="AN6" s="54" t="e">
        <v>#REF!</v>
      </c>
      <c r="AO6" s="54">
        <v>0.22902613383374987</v>
      </c>
      <c r="AP6" s="54">
        <v>0.63190508398813783</v>
      </c>
      <c r="AQ6" s="54">
        <v>0.14472277833569419</v>
      </c>
    </row>
    <row r="7" spans="1:43" x14ac:dyDescent="0.3">
      <c r="B7" s="52">
        <v>4</v>
      </c>
      <c r="C7" s="54">
        <v>0.20347071827096558</v>
      </c>
      <c r="D7" s="54">
        <v>0.7435304388361218</v>
      </c>
      <c r="E7" s="54">
        <v>46380.206757230051</v>
      </c>
      <c r="F7" s="54">
        <v>25.558969672630852</v>
      </c>
      <c r="G7" s="54">
        <v>0.8946468791048231</v>
      </c>
      <c r="H7" s="54">
        <v>11921.731301164651</v>
      </c>
      <c r="I7" s="54">
        <v>14</v>
      </c>
      <c r="J7" s="54">
        <v>6</v>
      </c>
      <c r="K7" s="54">
        <v>839</v>
      </c>
      <c r="L7" s="54">
        <v>819</v>
      </c>
      <c r="M7" s="54">
        <v>0.15128667244631194</v>
      </c>
      <c r="N7" s="54">
        <v>9437.013982449489</v>
      </c>
      <c r="O7" s="54">
        <v>34485.095483513323</v>
      </c>
      <c r="P7" s="54">
        <v>22.866252450754015</v>
      </c>
      <c r="Q7" s="54">
        <v>304707.16877172125</v>
      </c>
      <c r="R7" s="54">
        <v>10665.739702113236</v>
      </c>
      <c r="S7" s="54">
        <v>0</v>
      </c>
      <c r="T7" s="54">
        <v>0</v>
      </c>
      <c r="U7" s="54">
        <v>0.4364921924325027</v>
      </c>
      <c r="V7" s="54">
        <v>6.709855696278737</v>
      </c>
      <c r="W7" s="54">
        <v>1.2626765527464685</v>
      </c>
      <c r="X7" s="54">
        <v>0</v>
      </c>
      <c r="Y7" s="54">
        <v>0</v>
      </c>
      <c r="Z7" s="54">
        <v>0</v>
      </c>
      <c r="AA7" s="54">
        <v>0</v>
      </c>
      <c r="AB7" s="54">
        <v>0</v>
      </c>
      <c r="AC7" s="54">
        <v>0</v>
      </c>
      <c r="AD7" s="54" t="e">
        <v>#REF!</v>
      </c>
      <c r="AE7" s="63" t="e">
        <v>#REF!</v>
      </c>
      <c r="AF7" s="63" t="e">
        <v>#REF!</v>
      </c>
      <c r="AG7" s="63" t="e">
        <v>#REF!</v>
      </c>
      <c r="AH7" s="54" t="e">
        <v>#REF!</v>
      </c>
      <c r="AI7" s="63" t="e">
        <v>#REF!</v>
      </c>
      <c r="AJ7" s="63" t="e">
        <v>#REF!</v>
      </c>
      <c r="AK7" s="63" t="e">
        <v>#REF!</v>
      </c>
      <c r="AL7" s="63" t="e">
        <v>#REF!</v>
      </c>
      <c r="AM7" s="63" t="e">
        <v>#REF!</v>
      </c>
      <c r="AN7" s="54" t="e">
        <v>#REF!</v>
      </c>
      <c r="AO7" s="54">
        <v>0.22113893049367878</v>
      </c>
      <c r="AP7" s="54">
        <v>0.65705708625189685</v>
      </c>
      <c r="AQ7" s="54">
        <v>0.14530090132703732</v>
      </c>
    </row>
    <row r="8" spans="1:43" x14ac:dyDescent="0.3">
      <c r="B8" s="52">
        <v>5</v>
      </c>
      <c r="C8" s="54">
        <v>0.1559332178409116</v>
      </c>
      <c r="D8" s="54">
        <v>0.74886385533008382</v>
      </c>
      <c r="E8" s="54">
        <v>50881.601545943646</v>
      </c>
      <c r="F8" s="54">
        <v>26.75116784878729</v>
      </c>
      <c r="G8" s="54">
        <v>0.8216457940291042</v>
      </c>
      <c r="H8" s="54">
        <v>19995.801685534068</v>
      </c>
      <c r="I8" s="54">
        <v>7</v>
      </c>
      <c r="J8" s="54">
        <v>6</v>
      </c>
      <c r="K8" s="54">
        <v>860</v>
      </c>
      <c r="L8" s="54">
        <v>816</v>
      </c>
      <c r="M8" s="54">
        <v>0.11677275068637087</v>
      </c>
      <c r="N8" s="54">
        <v>7934.1318579580948</v>
      </c>
      <c r="O8" s="54">
        <v>38103.392299064508</v>
      </c>
      <c r="P8" s="54">
        <v>21.979984548322676</v>
      </c>
      <c r="Q8" s="54">
        <v>534911.04716078565</v>
      </c>
      <c r="R8" s="54">
        <v>16429.46635315914</v>
      </c>
      <c r="S8" s="54">
        <v>0</v>
      </c>
      <c r="T8" s="54">
        <v>0</v>
      </c>
      <c r="U8" s="54">
        <v>0.41501279050118522</v>
      </c>
      <c r="V8" s="54">
        <v>4.4194698628010052</v>
      </c>
      <c r="W8" s="54">
        <v>2.1359578989618466</v>
      </c>
      <c r="X8" s="54">
        <v>0</v>
      </c>
      <c r="Y8" s="54">
        <v>0</v>
      </c>
      <c r="Z8" s="54">
        <v>0</v>
      </c>
      <c r="AA8" s="54">
        <v>0</v>
      </c>
      <c r="AB8" s="54">
        <v>0</v>
      </c>
      <c r="AC8" s="54">
        <v>0</v>
      </c>
      <c r="AD8" s="54" t="e">
        <v>#REF!</v>
      </c>
      <c r="AE8" s="63" t="e">
        <v>#REF!</v>
      </c>
      <c r="AF8" s="63" t="e">
        <v>#REF!</v>
      </c>
      <c r="AG8" s="63" t="e">
        <v>#REF!</v>
      </c>
      <c r="AH8" s="54" t="e">
        <v>#REF!</v>
      </c>
      <c r="AI8" s="63" t="e">
        <v>#REF!</v>
      </c>
      <c r="AJ8" s="63" t="e">
        <v>#REF!</v>
      </c>
      <c r="AK8" s="63" t="e">
        <v>#REF!</v>
      </c>
      <c r="AL8" s="63" t="e">
        <v>#REF!</v>
      </c>
      <c r="AM8" s="63" t="e">
        <v>#REF!</v>
      </c>
      <c r="AN8" s="54" t="e">
        <v>#REF!</v>
      </c>
      <c r="AO8" s="54">
        <v>0.15033885193784816</v>
      </c>
      <c r="AP8" s="54">
        <v>0.75329508413236046</v>
      </c>
      <c r="AQ8" s="54">
        <v>0.11324951811888381</v>
      </c>
    </row>
    <row r="9" spans="1:43" x14ac:dyDescent="0.3">
      <c r="B9" s="52">
        <v>6</v>
      </c>
      <c r="C9" s="54">
        <v>0.24000685670243338</v>
      </c>
      <c r="D9" s="54">
        <v>0.78618371940383591</v>
      </c>
      <c r="E9" s="54">
        <v>52086.365832040465</v>
      </c>
      <c r="F9" s="54">
        <v>9.9802157870998887</v>
      </c>
      <c r="G9" s="54">
        <v>0.87610055697825806</v>
      </c>
      <c r="H9" s="54">
        <v>18761.913959358546</v>
      </c>
      <c r="I9" s="54">
        <v>11</v>
      </c>
      <c r="J9" s="54">
        <v>6</v>
      </c>
      <c r="K9" s="54">
        <v>867</v>
      </c>
      <c r="L9" s="54">
        <v>788</v>
      </c>
      <c r="M9" s="54">
        <v>0.18868948328474253</v>
      </c>
      <c r="N9" s="54">
        <v>12501.084940401059</v>
      </c>
      <c r="O9" s="54">
        <v>40949.452820062448</v>
      </c>
      <c r="P9" s="54">
        <v>8.7436726098414166</v>
      </c>
      <c r="Q9" s="54">
        <v>187247.94989339993</v>
      </c>
      <c r="R9" s="54">
        <v>16437.323269772176</v>
      </c>
      <c r="S9" s="54">
        <v>0</v>
      </c>
      <c r="T9" s="54">
        <v>0</v>
      </c>
      <c r="U9" s="54">
        <v>0.33055158737973123</v>
      </c>
      <c r="V9" s="54">
        <v>5.4125729472900481</v>
      </c>
      <c r="W9" s="54">
        <v>3.1984689383240896</v>
      </c>
      <c r="X9" s="54">
        <v>0</v>
      </c>
      <c r="Y9" s="54">
        <v>0</v>
      </c>
      <c r="Z9" s="54">
        <v>0</v>
      </c>
      <c r="AA9" s="54">
        <v>0</v>
      </c>
      <c r="AB9" s="54">
        <v>0</v>
      </c>
      <c r="AC9" s="54">
        <v>0</v>
      </c>
      <c r="AD9" s="54" t="e">
        <v>#REF!</v>
      </c>
      <c r="AE9" s="63" t="e">
        <v>#REF!</v>
      </c>
      <c r="AF9" s="63" t="e">
        <v>#REF!</v>
      </c>
      <c r="AG9" s="63" t="e">
        <v>#REF!</v>
      </c>
      <c r="AH9" s="54" t="e">
        <v>#REF!</v>
      </c>
      <c r="AI9" s="63" t="e">
        <v>#REF!</v>
      </c>
      <c r="AJ9" s="63" t="e">
        <v>#REF!</v>
      </c>
      <c r="AK9" s="63" t="e">
        <v>#REF!</v>
      </c>
      <c r="AL9" s="63" t="e">
        <v>#REF!</v>
      </c>
      <c r="AM9" s="63" t="e">
        <v>#REF!</v>
      </c>
      <c r="AN9" s="54" t="e">
        <v>#REF!</v>
      </c>
      <c r="AO9" s="54">
        <v>0.22723171835387895</v>
      </c>
      <c r="AP9" s="54">
        <v>0.65278679703591014</v>
      </c>
      <c r="AQ9" s="54">
        <v>0.14833386560919468</v>
      </c>
    </row>
    <row r="10" spans="1:43" x14ac:dyDescent="0.3">
      <c r="B10" s="52">
        <v>7</v>
      </c>
      <c r="C10" s="54">
        <v>0.14971091987354609</v>
      </c>
      <c r="D10" s="54">
        <v>0.65681763697239015</v>
      </c>
      <c r="E10" s="54">
        <v>52413.822150442502</v>
      </c>
      <c r="F10" s="54">
        <v>16.22021730496569</v>
      </c>
      <c r="G10" s="54">
        <v>0.8712255771905687</v>
      </c>
      <c r="H10" s="54">
        <v>12440.228747282516</v>
      </c>
      <c r="I10" s="54">
        <v>4</v>
      </c>
      <c r="J10" s="54">
        <v>8</v>
      </c>
      <c r="K10" s="54">
        <v>858</v>
      </c>
      <c r="L10" s="54">
        <v>793</v>
      </c>
      <c r="M10" s="54">
        <v>9.8332772620305389E-2</v>
      </c>
      <c r="N10" s="54">
        <v>7846.9215282311925</v>
      </c>
      <c r="O10" s="54">
        <v>34426.322809544763</v>
      </c>
      <c r="P10" s="54">
        <v>14.131468183675183</v>
      </c>
      <c r="Q10" s="54">
        <v>201783.21360440351</v>
      </c>
      <c r="R10" s="54">
        <v>10838.245470733915</v>
      </c>
      <c r="S10" s="54">
        <v>0</v>
      </c>
      <c r="T10" s="54">
        <v>0</v>
      </c>
      <c r="U10" s="54">
        <v>0.44907598672267313</v>
      </c>
      <c r="V10" s="54">
        <v>2.2261277355742326</v>
      </c>
      <c r="W10" s="54">
        <v>3.9418244483753284</v>
      </c>
      <c r="X10" s="54">
        <v>0</v>
      </c>
      <c r="Y10" s="54">
        <v>0</v>
      </c>
      <c r="Z10" s="54">
        <v>0</v>
      </c>
      <c r="AA10" s="54">
        <v>0</v>
      </c>
      <c r="AB10" s="54">
        <v>0</v>
      </c>
      <c r="AC10" s="54">
        <v>0</v>
      </c>
      <c r="AD10" s="54" t="e">
        <v>#REF!</v>
      </c>
      <c r="AE10" s="63" t="e">
        <v>#REF!</v>
      </c>
      <c r="AF10" s="63" t="e">
        <v>#REF!</v>
      </c>
      <c r="AG10" s="63" t="e">
        <v>#REF!</v>
      </c>
      <c r="AH10" s="54" t="e">
        <v>#REF!</v>
      </c>
      <c r="AI10" s="63" t="e">
        <v>#REF!</v>
      </c>
      <c r="AJ10" s="63" t="e">
        <v>#REF!</v>
      </c>
      <c r="AK10" s="63" t="e">
        <v>#REF!</v>
      </c>
      <c r="AL10" s="63" t="e">
        <v>#REF!</v>
      </c>
      <c r="AM10" s="63" t="e">
        <v>#REF!</v>
      </c>
      <c r="AN10" s="54" t="e">
        <v>#REF!</v>
      </c>
      <c r="AO10" s="54">
        <v>0.20890414928816609</v>
      </c>
      <c r="AP10" s="54">
        <v>0.65365852011165315</v>
      </c>
      <c r="AQ10" s="54">
        <v>0.1365519770688865</v>
      </c>
    </row>
    <row r="11" spans="1:43" x14ac:dyDescent="0.3">
      <c r="B11" s="52">
        <v>8</v>
      </c>
      <c r="C11" s="54">
        <v>0.15150866902270765</v>
      </c>
      <c r="D11" s="54">
        <v>0.65640238584464283</v>
      </c>
      <c r="E11" s="54">
        <v>50570.843010241508</v>
      </c>
      <c r="F11" s="54">
        <v>20.507734812779695</v>
      </c>
      <c r="G11" s="54">
        <v>0.92138408549104034</v>
      </c>
      <c r="H11" s="54">
        <v>11289.097577151275</v>
      </c>
      <c r="I11" s="54">
        <v>14</v>
      </c>
      <c r="J11" s="54">
        <v>6</v>
      </c>
      <c r="K11" s="54">
        <v>845</v>
      </c>
      <c r="L11" s="54">
        <v>783</v>
      </c>
      <c r="M11" s="54">
        <v>9.9450651822651628E-2</v>
      </c>
      <c r="N11" s="54">
        <v>7661.9211158379894</v>
      </c>
      <c r="O11" s="54">
        <v>33194.822006097405</v>
      </c>
      <c r="P11" s="54">
        <v>18.89550048596579</v>
      </c>
      <c r="Q11" s="54">
        <v>231513.81938781211</v>
      </c>
      <c r="R11" s="54">
        <v>10401.594847142647</v>
      </c>
      <c r="S11" s="54">
        <v>0</v>
      </c>
      <c r="T11" s="54">
        <v>0</v>
      </c>
      <c r="U11" s="54">
        <v>0.32328985169047614</v>
      </c>
      <c r="V11" s="54">
        <v>2.9895902164226369</v>
      </c>
      <c r="W11" s="54">
        <v>4.0646148334642316</v>
      </c>
      <c r="X11" s="54">
        <v>0</v>
      </c>
      <c r="Y11" s="54">
        <v>0</v>
      </c>
      <c r="Z11" s="54">
        <v>0</v>
      </c>
      <c r="AA11" s="54">
        <v>0</v>
      </c>
      <c r="AB11" s="54">
        <v>0</v>
      </c>
      <c r="AC11" s="54">
        <v>0</v>
      </c>
      <c r="AD11" s="54" t="e">
        <v>#REF!</v>
      </c>
      <c r="AE11" s="63" t="e">
        <v>#REF!</v>
      </c>
      <c r="AF11" s="63" t="e">
        <v>#REF!</v>
      </c>
      <c r="AG11" s="63" t="e">
        <v>#REF!</v>
      </c>
      <c r="AH11" s="54" t="e">
        <v>#REF!</v>
      </c>
      <c r="AI11" s="63" t="e">
        <v>#REF!</v>
      </c>
      <c r="AJ11" s="63" t="e">
        <v>#REF!</v>
      </c>
      <c r="AK11" s="63" t="e">
        <v>#REF!</v>
      </c>
      <c r="AL11" s="63" t="e">
        <v>#REF!</v>
      </c>
      <c r="AM11" s="63" t="e">
        <v>#REF!</v>
      </c>
      <c r="AN11" s="54" t="e">
        <v>#REF!</v>
      </c>
      <c r="AO11" s="54">
        <v>0.15899927552253093</v>
      </c>
      <c r="AP11" s="54">
        <v>0.69341004922431404</v>
      </c>
      <c r="AQ11" s="54">
        <v>0.11025169546670845</v>
      </c>
    </row>
    <row r="12" spans="1:43" x14ac:dyDescent="0.3">
      <c r="B12" s="52">
        <v>9</v>
      </c>
      <c r="C12" s="54">
        <v>0.2252016885545296</v>
      </c>
      <c r="D12" s="54">
        <v>0.70429778930312559</v>
      </c>
      <c r="E12" s="54">
        <v>47179.143880096177</v>
      </c>
      <c r="F12" s="54">
        <v>29.755255562254874</v>
      </c>
      <c r="G12" s="54">
        <v>0.8857732601998064</v>
      </c>
      <c r="H12" s="54">
        <v>6126.5448266042913</v>
      </c>
      <c r="I12" s="54">
        <v>15</v>
      </c>
      <c r="J12" s="54">
        <v>3</v>
      </c>
      <c r="K12" s="54">
        <v>846</v>
      </c>
      <c r="L12" s="54">
        <v>795</v>
      </c>
      <c r="M12" s="54">
        <v>0.1586090513962862</v>
      </c>
      <c r="N12" s="54">
        <v>10624.82286635476</v>
      </c>
      <c r="O12" s="54">
        <v>33228.166735965824</v>
      </c>
      <c r="P12" s="54">
        <v>26.356409727456924</v>
      </c>
      <c r="Q12" s="54">
        <v>182296.90702922115</v>
      </c>
      <c r="R12" s="54">
        <v>5426.7295848215408</v>
      </c>
      <c r="S12" s="54">
        <v>0</v>
      </c>
      <c r="T12" s="54">
        <v>0</v>
      </c>
      <c r="U12" s="54">
        <v>0.37781974819608188</v>
      </c>
      <c r="V12" s="54">
        <v>5.8346453276162311</v>
      </c>
      <c r="W12" s="54">
        <v>2.504938394115662</v>
      </c>
      <c r="X12" s="54">
        <v>0</v>
      </c>
      <c r="Y12" s="54">
        <v>0</v>
      </c>
      <c r="Z12" s="54">
        <v>0</v>
      </c>
      <c r="AA12" s="54">
        <v>0</v>
      </c>
      <c r="AB12" s="54">
        <v>0</v>
      </c>
      <c r="AC12" s="54">
        <v>0</v>
      </c>
      <c r="AD12" s="54" t="e">
        <v>#REF!</v>
      </c>
      <c r="AE12" s="63" t="e">
        <v>#REF!</v>
      </c>
      <c r="AF12" s="63" t="e">
        <v>#REF!</v>
      </c>
      <c r="AG12" s="63" t="e">
        <v>#REF!</v>
      </c>
      <c r="AH12" s="54" t="e">
        <v>#REF!</v>
      </c>
      <c r="AI12" s="63" t="e">
        <v>#REF!</v>
      </c>
      <c r="AJ12" s="63" t="e">
        <v>#REF!</v>
      </c>
      <c r="AK12" s="63" t="e">
        <v>#REF!</v>
      </c>
      <c r="AL12" s="63" t="e">
        <v>#REF!</v>
      </c>
      <c r="AM12" s="63" t="e">
        <v>#REF!</v>
      </c>
      <c r="AN12" s="54" t="e">
        <v>#REF!</v>
      </c>
      <c r="AO12" s="54">
        <v>0.15063006134123133</v>
      </c>
      <c r="AP12" s="54">
        <v>0.72176951673462297</v>
      </c>
      <c r="AQ12" s="54">
        <v>0.10872018657996715</v>
      </c>
    </row>
    <row r="13" spans="1:43" x14ac:dyDescent="0.3">
      <c r="B13" s="52">
        <v>10</v>
      </c>
      <c r="C13" s="54">
        <v>0.15934966730782263</v>
      </c>
      <c r="D13" s="54">
        <v>0.67945816440469564</v>
      </c>
      <c r="E13" s="54">
        <v>53104.778597080855</v>
      </c>
      <c r="F13" s="54">
        <v>12.521994958084646</v>
      </c>
      <c r="G13" s="54">
        <v>0.89801436962784531</v>
      </c>
      <c r="H13" s="54">
        <v>29124.086783004892</v>
      </c>
      <c r="I13" s="54">
        <v>13</v>
      </c>
      <c r="J13" s="54">
        <v>4</v>
      </c>
      <c r="K13" s="54">
        <v>853</v>
      </c>
      <c r="L13" s="54">
        <v>791</v>
      </c>
      <c r="M13" s="54">
        <v>0.1082714324474721</v>
      </c>
      <c r="N13" s="54">
        <v>8462.2288019004136</v>
      </c>
      <c r="O13" s="54">
        <v>36082.475386690327</v>
      </c>
      <c r="P13" s="54">
        <v>11.244931408767441</v>
      </c>
      <c r="Q13" s="54">
        <v>364691.66785560694</v>
      </c>
      <c r="R13" s="54">
        <v>26153.8484334268</v>
      </c>
      <c r="S13" s="54">
        <v>0</v>
      </c>
      <c r="T13" s="54">
        <v>0</v>
      </c>
      <c r="U13" s="54">
        <v>0.40102219918297566</v>
      </c>
      <c r="V13" s="54">
        <v>5.2531802044466875</v>
      </c>
      <c r="W13" s="54">
        <v>1.5456981897512523</v>
      </c>
      <c r="X13" s="54">
        <v>0</v>
      </c>
      <c r="Y13" s="54">
        <v>0</v>
      </c>
      <c r="Z13" s="54">
        <v>0</v>
      </c>
      <c r="AA13" s="54">
        <v>0</v>
      </c>
      <c r="AB13" s="54">
        <v>0</v>
      </c>
      <c r="AC13" s="54">
        <v>0</v>
      </c>
      <c r="AD13" s="54" t="e">
        <v>#REF!</v>
      </c>
      <c r="AE13" s="63" t="e">
        <v>#REF!</v>
      </c>
      <c r="AF13" s="63" t="e">
        <v>#REF!</v>
      </c>
      <c r="AG13" s="63" t="e">
        <v>#REF!</v>
      </c>
      <c r="AH13" s="54" t="e">
        <v>#REF!</v>
      </c>
      <c r="AI13" s="63" t="e">
        <v>#REF!</v>
      </c>
      <c r="AJ13" s="63" t="e">
        <v>#REF!</v>
      </c>
      <c r="AK13" s="63" t="e">
        <v>#REF!</v>
      </c>
      <c r="AL13" s="63" t="e">
        <v>#REF!</v>
      </c>
      <c r="AM13" s="63" t="e">
        <v>#REF!</v>
      </c>
      <c r="AN13" s="54" t="e">
        <v>#REF!</v>
      </c>
      <c r="AO13" s="54">
        <v>0.19844490743148774</v>
      </c>
      <c r="AP13" s="54">
        <v>0.67355424630338678</v>
      </c>
      <c r="AQ13" s="54">
        <v>0.13366341005776108</v>
      </c>
    </row>
    <row r="14" spans="1:43" x14ac:dyDescent="0.3">
      <c r="B14" s="52">
        <v>11</v>
      </c>
      <c r="C14" s="54">
        <v>0.17000304279688372</v>
      </c>
      <c r="D14" s="54">
        <v>0.7680860198683267</v>
      </c>
      <c r="E14" s="54">
        <v>49586.873330431241</v>
      </c>
      <c r="F14" s="54">
        <v>19.862076434305141</v>
      </c>
      <c r="G14" s="54">
        <v>0.9110619296168988</v>
      </c>
      <c r="H14" s="54">
        <v>10309.667334060334</v>
      </c>
      <c r="I14" s="54">
        <v>10</v>
      </c>
      <c r="J14" s="54">
        <v>5</v>
      </c>
      <c r="K14" s="54">
        <v>849</v>
      </c>
      <c r="L14" s="54">
        <v>803</v>
      </c>
      <c r="M14" s="54">
        <v>0.13057696050736323</v>
      </c>
      <c r="N14" s="54">
        <v>8429.9193489569534</v>
      </c>
      <c r="O14" s="54">
        <v>38086.98417408581</v>
      </c>
      <c r="P14" s="54">
        <v>18.095581682436375</v>
      </c>
      <c r="Q14" s="54">
        <v>204771.40060136525</v>
      </c>
      <c r="R14" s="54">
        <v>9392.7454150773174</v>
      </c>
      <c r="S14" s="54">
        <v>0</v>
      </c>
      <c r="T14" s="54">
        <v>0</v>
      </c>
      <c r="U14" s="54">
        <v>0.47031978038873645</v>
      </c>
      <c r="V14" s="54">
        <v>3.864653170278006</v>
      </c>
      <c r="W14" s="54">
        <v>3.5192862547466999</v>
      </c>
      <c r="X14" s="54">
        <v>0</v>
      </c>
      <c r="Y14" s="54">
        <v>0</v>
      </c>
      <c r="Z14" s="54">
        <v>0</v>
      </c>
      <c r="AA14" s="54">
        <v>0</v>
      </c>
      <c r="AB14" s="54">
        <v>0</v>
      </c>
      <c r="AC14" s="54">
        <v>0</v>
      </c>
      <c r="AD14" s="54" t="e">
        <v>#REF!</v>
      </c>
      <c r="AE14" s="63" t="e">
        <v>#REF!</v>
      </c>
      <c r="AF14" s="63" t="e">
        <v>#REF!</v>
      </c>
      <c r="AG14" s="63" t="e">
        <v>#REF!</v>
      </c>
      <c r="AH14" s="54" t="e">
        <v>#REF!</v>
      </c>
      <c r="AI14" s="63" t="e">
        <v>#REF!</v>
      </c>
      <c r="AJ14" s="63" t="e">
        <v>#REF!</v>
      </c>
      <c r="AK14" s="63" t="e">
        <v>#REF!</v>
      </c>
      <c r="AL14" s="63" t="e">
        <v>#REF!</v>
      </c>
      <c r="AM14" s="63" t="e">
        <v>#REF!</v>
      </c>
      <c r="AN14" s="54" t="e">
        <v>#REF!</v>
      </c>
      <c r="AO14" s="54">
        <v>0.17327570830024969</v>
      </c>
      <c r="AP14" s="54">
        <v>0.74449908450802915</v>
      </c>
      <c r="AQ14" s="54">
        <v>0.1290036061970162</v>
      </c>
    </row>
    <row r="15" spans="1:43" x14ac:dyDescent="0.3">
      <c r="B15" s="52">
        <v>12</v>
      </c>
      <c r="C15" s="54">
        <v>0.18512838561502692</v>
      </c>
      <c r="D15" s="54">
        <v>0.61750991960309942</v>
      </c>
      <c r="E15" s="54">
        <v>49273.653958510717</v>
      </c>
      <c r="F15" s="54">
        <v>13.332237190366181</v>
      </c>
      <c r="G15" s="54">
        <v>0.90356785459405675</v>
      </c>
      <c r="H15" s="54">
        <v>26047.414475646347</v>
      </c>
      <c r="I15" s="54">
        <v>14</v>
      </c>
      <c r="J15" s="54">
        <v>7</v>
      </c>
      <c r="K15" s="54">
        <v>856</v>
      </c>
      <c r="L15" s="54">
        <v>784</v>
      </c>
      <c r="M15" s="54">
        <v>0.11431861451738687</v>
      </c>
      <c r="N15" s="54">
        <v>9121.9520106925702</v>
      </c>
      <c r="O15" s="54">
        <v>30426.970094470893</v>
      </c>
      <c r="P15" s="54">
        <v>12.046580955038264</v>
      </c>
      <c r="Q15" s="54">
        <v>347270.30798509461</v>
      </c>
      <c r="R15" s="54">
        <v>23535.606415481947</v>
      </c>
      <c r="S15" s="54">
        <v>0</v>
      </c>
      <c r="T15" s="54">
        <v>0</v>
      </c>
      <c r="U15" s="54">
        <v>0.24017337140207556</v>
      </c>
      <c r="V15" s="54">
        <v>4.1363840401852556</v>
      </c>
      <c r="W15" s="54">
        <v>1.6575282037034342</v>
      </c>
      <c r="X15" s="54">
        <v>0</v>
      </c>
      <c r="Y15" s="54">
        <v>0</v>
      </c>
      <c r="Z15" s="54">
        <v>0</v>
      </c>
      <c r="AA15" s="54">
        <v>0</v>
      </c>
      <c r="AB15" s="54">
        <v>0</v>
      </c>
      <c r="AC15" s="54">
        <v>0</v>
      </c>
      <c r="AD15" s="54" t="e">
        <v>#REF!</v>
      </c>
      <c r="AE15" s="63" t="e">
        <v>#REF!</v>
      </c>
      <c r="AF15" s="63" t="e">
        <v>#REF!</v>
      </c>
      <c r="AG15" s="63" t="e">
        <v>#REF!</v>
      </c>
      <c r="AH15" s="54" t="e">
        <v>#REF!</v>
      </c>
      <c r="AI15" s="63" t="e">
        <v>#REF!</v>
      </c>
      <c r="AJ15" s="63" t="e">
        <v>#REF!</v>
      </c>
      <c r="AK15" s="63" t="e">
        <v>#REF!</v>
      </c>
      <c r="AL15" s="63" t="e">
        <v>#REF!</v>
      </c>
      <c r="AM15" s="63" t="e">
        <v>#REF!</v>
      </c>
      <c r="AN15" s="54" t="e">
        <v>#REF!</v>
      </c>
      <c r="AO15" s="54">
        <v>0.22170943677444571</v>
      </c>
      <c r="AP15" s="54">
        <v>0.70999117706635617</v>
      </c>
      <c r="AQ15" s="54">
        <v>0.15741174398220759</v>
      </c>
    </row>
    <row r="16" spans="1:43" x14ac:dyDescent="0.3">
      <c r="B16" s="52">
        <v>13</v>
      </c>
      <c r="C16" s="54">
        <v>0.21587052527685405</v>
      </c>
      <c r="D16" s="54">
        <v>0.66900536470507721</v>
      </c>
      <c r="E16" s="54">
        <v>49348.752344364962</v>
      </c>
      <c r="F16" s="54">
        <v>26.356856936831456</v>
      </c>
      <c r="G16" s="54">
        <v>0.88167774596338344</v>
      </c>
      <c r="H16" s="54">
        <v>25197.017549680066</v>
      </c>
      <c r="I16" s="54">
        <v>12</v>
      </c>
      <c r="J16" s="54">
        <v>7</v>
      </c>
      <c r="K16" s="54">
        <v>844</v>
      </c>
      <c r="L16" s="54">
        <v>792</v>
      </c>
      <c r="M16" s="54">
        <v>0.14441853949191832</v>
      </c>
      <c r="N16" s="54">
        <v>10652.941090335447</v>
      </c>
      <c r="O16" s="54">
        <v>33014.580059882413</v>
      </c>
      <c r="P16" s="54">
        <v>23.238254214744924</v>
      </c>
      <c r="Q16" s="54">
        <v>664114.18679174897</v>
      </c>
      <c r="R16" s="54">
        <v>22215.649638201736</v>
      </c>
      <c r="S16" s="54">
        <v>0</v>
      </c>
      <c r="T16" s="54">
        <v>0</v>
      </c>
      <c r="U16" s="54">
        <v>0.47871989537619464</v>
      </c>
      <c r="V16" s="54">
        <v>3.9652050429404646</v>
      </c>
      <c r="W16" s="54">
        <v>4.3174783965714933</v>
      </c>
      <c r="X16" s="54">
        <v>0</v>
      </c>
      <c r="Y16" s="54">
        <v>0</v>
      </c>
      <c r="Z16" s="54">
        <v>0</v>
      </c>
      <c r="AA16" s="54">
        <v>0</v>
      </c>
      <c r="AB16" s="54">
        <v>0</v>
      </c>
      <c r="AC16" s="54">
        <v>0</v>
      </c>
      <c r="AD16" s="54" t="e">
        <v>#REF!</v>
      </c>
      <c r="AE16" s="63" t="e">
        <v>#REF!</v>
      </c>
      <c r="AF16" s="63" t="e">
        <v>#REF!</v>
      </c>
      <c r="AG16" s="63" t="e">
        <v>#REF!</v>
      </c>
      <c r="AH16" s="54" t="e">
        <v>#REF!</v>
      </c>
      <c r="AI16" s="63" t="e">
        <v>#REF!</v>
      </c>
      <c r="AJ16" s="63" t="e">
        <v>#REF!</v>
      </c>
      <c r="AK16" s="63" t="e">
        <v>#REF!</v>
      </c>
      <c r="AL16" s="63" t="e">
        <v>#REF!</v>
      </c>
      <c r="AM16" s="63" t="e">
        <v>#REF!</v>
      </c>
      <c r="AN16" s="54" t="e">
        <v>#REF!</v>
      </c>
      <c r="AO16" s="54">
        <v>0.1714814240368967</v>
      </c>
      <c r="AP16" s="54">
        <v>0.75627881862496371</v>
      </c>
      <c r="AQ16" s="54">
        <v>0.1296877687867507</v>
      </c>
    </row>
    <row r="17" spans="2:43" x14ac:dyDescent="0.3">
      <c r="B17" s="52">
        <v>14</v>
      </c>
      <c r="C17" s="54">
        <v>0.24793382954008714</v>
      </c>
      <c r="D17" s="54">
        <v>0.66295548758966683</v>
      </c>
      <c r="E17" s="54">
        <v>53893.366364317844</v>
      </c>
      <c r="F17" s="54">
        <v>28.057288507702609</v>
      </c>
      <c r="G17" s="54">
        <v>0.86956892168681665</v>
      </c>
      <c r="H17" s="54">
        <v>13353.072128036845</v>
      </c>
      <c r="I17" s="54">
        <v>14</v>
      </c>
      <c r="J17" s="54">
        <v>11</v>
      </c>
      <c r="K17" s="54">
        <v>834</v>
      </c>
      <c r="L17" s="54">
        <v>779</v>
      </c>
      <c r="M17" s="54">
        <v>0.1643690928527218</v>
      </c>
      <c r="N17" s="54">
        <v>13361.988709512247</v>
      </c>
      <c r="O17" s="54">
        <v>35728.902975904886</v>
      </c>
      <c r="P17" s="54">
        <v>24.397746113098872</v>
      </c>
      <c r="Q17" s="54">
        <v>374650.99716049217</v>
      </c>
      <c r="R17" s="54">
        <v>11611.416531583285</v>
      </c>
      <c r="S17" s="54">
        <v>0</v>
      </c>
      <c r="T17" s="54">
        <v>0</v>
      </c>
      <c r="U17" s="54">
        <v>0.36932316148389932</v>
      </c>
      <c r="V17" s="54">
        <v>3.202311177277569</v>
      </c>
      <c r="W17" s="54">
        <v>1.3703920443373994</v>
      </c>
      <c r="X17" s="54">
        <v>0</v>
      </c>
      <c r="Y17" s="54">
        <v>0</v>
      </c>
      <c r="Z17" s="54">
        <v>0</v>
      </c>
      <c r="AA17" s="54">
        <v>0</v>
      </c>
      <c r="AB17" s="54">
        <v>0</v>
      </c>
      <c r="AC17" s="54">
        <v>0</v>
      </c>
      <c r="AD17" s="54" t="e">
        <v>#REF!</v>
      </c>
      <c r="AE17" s="63" t="e">
        <v>#REF!</v>
      </c>
      <c r="AF17" s="63" t="e">
        <v>#REF!</v>
      </c>
      <c r="AG17" s="63" t="e">
        <v>#REF!</v>
      </c>
      <c r="AH17" s="54" t="e">
        <v>#REF!</v>
      </c>
      <c r="AI17" s="63" t="e">
        <v>#REF!</v>
      </c>
      <c r="AJ17" s="63" t="e">
        <v>#REF!</v>
      </c>
      <c r="AK17" s="63" t="e">
        <v>#REF!</v>
      </c>
      <c r="AL17" s="63" t="e">
        <v>#REF!</v>
      </c>
      <c r="AM17" s="63" t="e">
        <v>#REF!</v>
      </c>
      <c r="AN17" s="54" t="e">
        <v>#REF!</v>
      </c>
      <c r="AO17" s="54">
        <v>0.20761248816502392</v>
      </c>
      <c r="AP17" s="54">
        <v>0.6811661785804155</v>
      </c>
      <c r="AQ17" s="54">
        <v>0.14141860518894109</v>
      </c>
    </row>
    <row r="18" spans="2:43" x14ac:dyDescent="0.3">
      <c r="B18" s="52">
        <v>15</v>
      </c>
      <c r="C18" s="54">
        <v>0.17910529773923581</v>
      </c>
      <c r="D18" s="54">
        <v>0.66134064064138032</v>
      </c>
      <c r="E18" s="54">
        <v>51639.556849256704</v>
      </c>
      <c r="F18" s="54">
        <v>18.465146418067139</v>
      </c>
      <c r="G18" s="54">
        <v>0.87660713845405991</v>
      </c>
      <c r="H18" s="54">
        <v>28686.547565357665</v>
      </c>
      <c r="I18" s="54">
        <v>13</v>
      </c>
      <c r="J18" s="54">
        <v>5</v>
      </c>
      <c r="K18" s="54">
        <v>850</v>
      </c>
      <c r="L18" s="54">
        <v>792</v>
      </c>
      <c r="M18" s="54">
        <v>0.11844961234913137</v>
      </c>
      <c r="N18" s="54">
        <v>9248.9182046083151</v>
      </c>
      <c r="O18" s="54">
        <v>34151.337609124406</v>
      </c>
      <c r="P18" s="54">
        <v>16.18667916267707</v>
      </c>
      <c r="Q18" s="54">
        <v>529701.30102317664</v>
      </c>
      <c r="R18" s="54">
        <v>25146.832373394464</v>
      </c>
      <c r="S18" s="54">
        <v>0</v>
      </c>
      <c r="T18" s="54">
        <v>0</v>
      </c>
      <c r="U18" s="54">
        <v>0.34819173946052495</v>
      </c>
      <c r="V18" s="54">
        <v>4.3464031001528944</v>
      </c>
      <c r="W18" s="54">
        <v>3.3907671747734311</v>
      </c>
      <c r="X18" s="54">
        <v>0</v>
      </c>
      <c r="Y18" s="54">
        <v>0</v>
      </c>
      <c r="Z18" s="54">
        <v>0</v>
      </c>
      <c r="AA18" s="54">
        <v>0</v>
      </c>
      <c r="AB18" s="54">
        <v>0</v>
      </c>
      <c r="AC18" s="54">
        <v>0</v>
      </c>
      <c r="AD18" s="54" t="e">
        <v>#REF!</v>
      </c>
      <c r="AE18" s="63" t="e">
        <v>#REF!</v>
      </c>
      <c r="AF18" s="63" t="e">
        <v>#REF!</v>
      </c>
      <c r="AG18" s="63" t="e">
        <v>#REF!</v>
      </c>
      <c r="AH18" s="54" t="e">
        <v>#REF!</v>
      </c>
      <c r="AI18" s="63" t="e">
        <v>#REF!</v>
      </c>
      <c r="AJ18" s="63" t="e">
        <v>#REF!</v>
      </c>
      <c r="AK18" s="63" t="e">
        <v>#REF!</v>
      </c>
      <c r="AL18" s="63" t="e">
        <v>#REF!</v>
      </c>
      <c r="AM18" s="63" t="e">
        <v>#REF!</v>
      </c>
      <c r="AN18" s="54" t="e">
        <v>#REF!</v>
      </c>
      <c r="AO18" s="54">
        <v>0.23076167347066123</v>
      </c>
      <c r="AP18" s="54">
        <v>0.77688358980106542</v>
      </c>
      <c r="AQ18" s="54">
        <v>0.17927495727438858</v>
      </c>
    </row>
    <row r="19" spans="2:43" x14ac:dyDescent="0.3">
      <c r="B19" s="52">
        <v>16</v>
      </c>
      <c r="C19" s="54">
        <v>0.12476097205560678</v>
      </c>
      <c r="D19" s="54">
        <v>0.68214666703817739</v>
      </c>
      <c r="E19" s="54">
        <v>52174.863125750795</v>
      </c>
      <c r="F19" s="54">
        <v>18.269354285964518</v>
      </c>
      <c r="G19" s="54">
        <v>0.90523872248598802</v>
      </c>
      <c r="H19" s="54">
        <v>10587.827036154089</v>
      </c>
      <c r="I19" s="54">
        <v>10</v>
      </c>
      <c r="J19" s="54">
        <v>6</v>
      </c>
      <c r="K19" s="54">
        <v>839</v>
      </c>
      <c r="L19" s="54">
        <v>785</v>
      </c>
      <c r="M19" s="54">
        <v>8.5105281264175353E-2</v>
      </c>
      <c r="N19" s="54">
        <v>6509.3866404369037</v>
      </c>
      <c r="O19" s="54">
        <v>35590.908984404006</v>
      </c>
      <c r="P19" s="54">
        <v>16.53812693447043</v>
      </c>
      <c r="Q19" s="54">
        <v>193432.7632420127</v>
      </c>
      <c r="R19" s="54">
        <v>9584.5110201107327</v>
      </c>
      <c r="S19" s="54">
        <v>0</v>
      </c>
      <c r="T19" s="54">
        <v>0</v>
      </c>
      <c r="U19" s="54">
        <v>0.34688955438564356</v>
      </c>
      <c r="V19" s="54">
        <v>5.2940776483506173</v>
      </c>
      <c r="W19" s="54">
        <v>2.3403457518657693</v>
      </c>
      <c r="X19" s="54">
        <v>0</v>
      </c>
      <c r="Y19" s="54">
        <v>0</v>
      </c>
      <c r="Z19" s="54">
        <v>0</v>
      </c>
      <c r="AA19" s="54">
        <v>0</v>
      </c>
      <c r="AB19" s="54">
        <v>0</v>
      </c>
      <c r="AC19" s="54">
        <v>0</v>
      </c>
      <c r="AD19" s="54" t="e">
        <v>#REF!</v>
      </c>
      <c r="AE19" s="63" t="e">
        <v>#REF!</v>
      </c>
      <c r="AF19" s="63" t="e">
        <v>#REF!</v>
      </c>
      <c r="AG19" s="63" t="e">
        <v>#REF!</v>
      </c>
      <c r="AH19" s="54" t="e">
        <v>#REF!</v>
      </c>
      <c r="AI19" s="63" t="e">
        <v>#REF!</v>
      </c>
      <c r="AJ19" s="63" t="e">
        <v>#REF!</v>
      </c>
      <c r="AK19" s="63" t="e">
        <v>#REF!</v>
      </c>
      <c r="AL19" s="63" t="e">
        <v>#REF!</v>
      </c>
      <c r="AM19" s="63" t="e">
        <v>#REF!</v>
      </c>
      <c r="AN19" s="54" t="e">
        <v>#REF!</v>
      </c>
      <c r="AO19" s="54">
        <v>0.27456993337516838</v>
      </c>
      <c r="AP19" s="54">
        <v>0.6438265820189556</v>
      </c>
      <c r="AQ19" s="54">
        <v>0.17677542173010702</v>
      </c>
    </row>
    <row r="20" spans="2:43" x14ac:dyDescent="0.3">
      <c r="B20" s="52">
        <v>17</v>
      </c>
      <c r="C20" s="54">
        <v>0.1780471497769287</v>
      </c>
      <c r="D20" s="54">
        <v>0.7096632290485555</v>
      </c>
      <c r="E20" s="54">
        <v>49400.865557355239</v>
      </c>
      <c r="F20" s="54">
        <v>23.980386558015585</v>
      </c>
      <c r="G20" s="54">
        <v>0.89790152786193256</v>
      </c>
      <c r="H20" s="54">
        <v>36076.377532061444</v>
      </c>
      <c r="I20" s="54">
        <v>12</v>
      </c>
      <c r="J20" s="54">
        <v>3</v>
      </c>
      <c r="K20" s="54">
        <v>850</v>
      </c>
      <c r="L20" s="54">
        <v>791</v>
      </c>
      <c r="M20" s="54">
        <v>0.12635351523358701</v>
      </c>
      <c r="N20" s="54">
        <v>8795.6833090003474</v>
      </c>
      <c r="O20" s="54">
        <v>35057.977769226287</v>
      </c>
      <c r="P20" s="54">
        <v>21.532025729161944</v>
      </c>
      <c r="Q20" s="54">
        <v>865125.47883174173</v>
      </c>
      <c r="R20" s="54">
        <v>32393.034505761865</v>
      </c>
      <c r="S20" s="54">
        <v>0</v>
      </c>
      <c r="T20" s="54">
        <v>0</v>
      </c>
      <c r="U20" s="54">
        <v>0.28747164136143794</v>
      </c>
      <c r="V20" s="54">
        <v>5.9914926501088406</v>
      </c>
      <c r="W20" s="54">
        <v>1.2507157970542473</v>
      </c>
      <c r="X20" s="54">
        <v>0</v>
      </c>
      <c r="Y20" s="54">
        <v>0</v>
      </c>
      <c r="Z20" s="54">
        <v>0</v>
      </c>
      <c r="AA20" s="54">
        <v>0</v>
      </c>
      <c r="AB20" s="54">
        <v>0</v>
      </c>
      <c r="AC20" s="54">
        <v>0</v>
      </c>
      <c r="AD20" s="54" t="e">
        <v>#REF!</v>
      </c>
      <c r="AE20" s="63" t="e">
        <v>#REF!</v>
      </c>
      <c r="AF20" s="63" t="e">
        <v>#REF!</v>
      </c>
      <c r="AG20" s="63" t="e">
        <v>#REF!</v>
      </c>
      <c r="AH20" s="54" t="e">
        <v>#REF!</v>
      </c>
      <c r="AI20" s="63" t="e">
        <v>#REF!</v>
      </c>
      <c r="AJ20" s="63" t="e">
        <v>#REF!</v>
      </c>
      <c r="AK20" s="63" t="e">
        <v>#REF!</v>
      </c>
      <c r="AL20" s="63" t="e">
        <v>#REF!</v>
      </c>
      <c r="AM20" s="63" t="e">
        <v>#REF!</v>
      </c>
      <c r="AN20" s="54" t="e">
        <v>#REF!</v>
      </c>
      <c r="AO20" s="54">
        <v>0.29213883373474514</v>
      </c>
      <c r="AP20" s="54">
        <v>0.68158005757520979</v>
      </c>
      <c r="AQ20" s="54">
        <v>0.19911600311688224</v>
      </c>
    </row>
    <row r="21" spans="2:43" x14ac:dyDescent="0.3">
      <c r="B21" s="52">
        <v>18</v>
      </c>
      <c r="C21" s="54">
        <v>0.18711071554625738</v>
      </c>
      <c r="D21" s="54">
        <v>0.64778423026680709</v>
      </c>
      <c r="E21" s="54">
        <v>49154.861857200194</v>
      </c>
      <c r="F21" s="54">
        <v>15.884786296837714</v>
      </c>
      <c r="G21" s="54">
        <v>0.83604460619827714</v>
      </c>
      <c r="H21" s="54">
        <v>5688.6331720090857</v>
      </c>
      <c r="I21" s="54">
        <v>11</v>
      </c>
      <c r="J21" s="54">
        <v>7</v>
      </c>
      <c r="K21" s="54">
        <v>853</v>
      </c>
      <c r="L21" s="54">
        <v>798</v>
      </c>
      <c r="M21" s="54">
        <v>0.12120737084480383</v>
      </c>
      <c r="N21" s="54">
        <v>9197.401374678162</v>
      </c>
      <c r="O21" s="54">
        <v>31841.744352037662</v>
      </c>
      <c r="P21" s="54">
        <v>13.280389904083476</v>
      </c>
      <c r="Q21" s="54">
        <v>90362.722258466383</v>
      </c>
      <c r="R21" s="54">
        <v>4755.9510800987919</v>
      </c>
      <c r="S21" s="54">
        <v>0</v>
      </c>
      <c r="T21" s="54">
        <v>0</v>
      </c>
      <c r="U21" s="54">
        <v>0.3147719404906778</v>
      </c>
      <c r="V21" s="54">
        <v>5.0711903685104822</v>
      </c>
      <c r="W21" s="54">
        <v>3.0112057026721408</v>
      </c>
      <c r="X21" s="54">
        <v>0</v>
      </c>
      <c r="Y21" s="54">
        <v>0</v>
      </c>
      <c r="Z21" s="54">
        <v>0</v>
      </c>
      <c r="AA21" s="54">
        <v>0</v>
      </c>
      <c r="AB21" s="54">
        <v>0</v>
      </c>
      <c r="AC21" s="54">
        <v>0</v>
      </c>
      <c r="AD21" s="54" t="e">
        <v>#REF!</v>
      </c>
      <c r="AE21" s="63" t="e">
        <v>#REF!</v>
      </c>
      <c r="AF21" s="63" t="e">
        <v>#REF!</v>
      </c>
      <c r="AG21" s="63" t="e">
        <v>#REF!</v>
      </c>
      <c r="AH21" s="54" t="e">
        <v>#REF!</v>
      </c>
      <c r="AI21" s="63" t="e">
        <v>#REF!</v>
      </c>
      <c r="AJ21" s="63" t="e">
        <v>#REF!</v>
      </c>
      <c r="AK21" s="63" t="e">
        <v>#REF!</v>
      </c>
      <c r="AL21" s="63" t="e">
        <v>#REF!</v>
      </c>
      <c r="AM21" s="63" t="e">
        <v>#REF!</v>
      </c>
      <c r="AN21" s="54" t="e">
        <v>#REF!</v>
      </c>
      <c r="AO21" s="54">
        <v>0.22623351116447346</v>
      </c>
      <c r="AP21" s="54">
        <v>0.67536313580800145</v>
      </c>
      <c r="AQ21" s="54">
        <v>0.15278977352489331</v>
      </c>
    </row>
    <row r="22" spans="2:43" x14ac:dyDescent="0.3">
      <c r="B22" s="52">
        <v>19</v>
      </c>
      <c r="C22" s="54">
        <v>0.19326416924887174</v>
      </c>
      <c r="D22" s="54">
        <v>0.6843184242405792</v>
      </c>
      <c r="E22" s="54">
        <v>46611.618003274198</v>
      </c>
      <c r="F22" s="54">
        <v>25.778355155707018</v>
      </c>
      <c r="G22" s="54">
        <v>0.89128835692030861</v>
      </c>
      <c r="H22" s="54">
        <v>12521.816475207977</v>
      </c>
      <c r="I22" s="54">
        <v>8</v>
      </c>
      <c r="J22" s="54">
        <v>3</v>
      </c>
      <c r="K22" s="54">
        <v>847</v>
      </c>
      <c r="L22" s="54">
        <v>805</v>
      </c>
      <c r="M22" s="54">
        <v>0.13225423176255252</v>
      </c>
      <c r="N22" s="54">
        <v>9008.3556307485414</v>
      </c>
      <c r="O22" s="54">
        <v>31897.188983304412</v>
      </c>
      <c r="P22" s="54">
        <v>22.975947810838274</v>
      </c>
      <c r="Q22" s="54">
        <v>322791.83229249466</v>
      </c>
      <c r="R22" s="54">
        <v>11160.549231845769</v>
      </c>
      <c r="S22" s="54">
        <v>0</v>
      </c>
      <c r="T22" s="54">
        <v>0</v>
      </c>
      <c r="U22" s="54">
        <v>0.30800294265270467</v>
      </c>
      <c r="V22" s="54">
        <v>2.329695411796151</v>
      </c>
      <c r="W22" s="54">
        <v>0.86339379394054039</v>
      </c>
      <c r="X22" s="54">
        <v>0</v>
      </c>
      <c r="Y22" s="54">
        <v>0</v>
      </c>
      <c r="Z22" s="54">
        <v>0</v>
      </c>
      <c r="AA22" s="54">
        <v>0</v>
      </c>
      <c r="AB22" s="54">
        <v>0</v>
      </c>
      <c r="AC22" s="54">
        <v>0</v>
      </c>
      <c r="AD22" s="54" t="e">
        <v>#REF!</v>
      </c>
      <c r="AE22" s="63" t="e">
        <v>#REF!</v>
      </c>
      <c r="AF22" s="63" t="e">
        <v>#REF!</v>
      </c>
      <c r="AG22" s="63" t="e">
        <v>#REF!</v>
      </c>
      <c r="AH22" s="54" t="e">
        <v>#REF!</v>
      </c>
      <c r="AI22" s="63" t="e">
        <v>#REF!</v>
      </c>
      <c r="AJ22" s="63" t="e">
        <v>#REF!</v>
      </c>
      <c r="AK22" s="63" t="e">
        <v>#REF!</v>
      </c>
      <c r="AL22" s="63" t="e">
        <v>#REF!</v>
      </c>
      <c r="AM22" s="63" t="e">
        <v>#REF!</v>
      </c>
      <c r="AN22" s="54" t="e">
        <v>#REF!</v>
      </c>
      <c r="AO22" s="54">
        <v>0.20038699031663931</v>
      </c>
      <c r="AP22" s="54">
        <v>0.66606610270369948</v>
      </c>
      <c r="AQ22" s="54">
        <v>0.13347098167272792</v>
      </c>
    </row>
    <row r="23" spans="2:43" x14ac:dyDescent="0.3">
      <c r="B23" s="52">
        <v>20</v>
      </c>
      <c r="C23" s="54">
        <v>0.22522592581148759</v>
      </c>
      <c r="D23" s="54">
        <v>0.6905468731018054</v>
      </c>
      <c r="E23" s="54">
        <v>51640.701432563917</v>
      </c>
      <c r="F23" s="54">
        <v>10.335261633983514</v>
      </c>
      <c r="G23" s="54">
        <v>0.87576672219393659</v>
      </c>
      <c r="H23" s="54">
        <v>25194.711385227482</v>
      </c>
      <c r="I23" s="54">
        <v>13</v>
      </c>
      <c r="J23" s="54">
        <v>5</v>
      </c>
      <c r="K23" s="54">
        <v>837</v>
      </c>
      <c r="L23" s="54">
        <v>798</v>
      </c>
      <c r="M23" s="54">
        <v>0.15552905881058196</v>
      </c>
      <c r="N23" s="54">
        <v>11630.824789703822</v>
      </c>
      <c r="O23" s="54">
        <v>35660.324899040934</v>
      </c>
      <c r="P23" s="54">
        <v>9.0512782042104902</v>
      </c>
      <c r="Q23" s="54">
        <v>260393.93395902921</v>
      </c>
      <c r="R23" s="54">
        <v>22064.689806462928</v>
      </c>
      <c r="S23" s="54">
        <v>0</v>
      </c>
      <c r="T23" s="54">
        <v>0</v>
      </c>
      <c r="U23" s="54">
        <v>0.5155989916224174</v>
      </c>
      <c r="V23" s="54">
        <v>5.2559027146006532</v>
      </c>
      <c r="W23" s="54">
        <v>2.1332175354376992</v>
      </c>
      <c r="X23" s="54">
        <v>0</v>
      </c>
      <c r="Y23" s="54">
        <v>0</v>
      </c>
      <c r="Z23" s="54">
        <v>0</v>
      </c>
      <c r="AA23" s="54">
        <v>0</v>
      </c>
      <c r="AB23" s="54">
        <v>0</v>
      </c>
      <c r="AC23" s="54">
        <v>0</v>
      </c>
      <c r="AD23" s="54" t="e">
        <v>#REF!</v>
      </c>
      <c r="AE23" s="63" t="e">
        <v>#REF!</v>
      </c>
      <c r="AF23" s="63" t="e">
        <v>#REF!</v>
      </c>
      <c r="AG23" s="63" t="e">
        <v>#REF!</v>
      </c>
      <c r="AH23" s="54" t="e">
        <v>#REF!</v>
      </c>
      <c r="AI23" s="63" t="e">
        <v>#REF!</v>
      </c>
      <c r="AJ23" s="63" t="e">
        <v>#REF!</v>
      </c>
      <c r="AK23" s="63" t="e">
        <v>#REF!</v>
      </c>
      <c r="AL23" s="63" t="e">
        <v>#REF!</v>
      </c>
      <c r="AM23" s="63" t="e">
        <v>#REF!</v>
      </c>
      <c r="AN23" s="54" t="e">
        <v>#REF!</v>
      </c>
      <c r="AO23" s="54">
        <v>0.15541879944778017</v>
      </c>
      <c r="AP23" s="54">
        <v>0.67678381381494157</v>
      </c>
      <c r="AQ23" s="54">
        <v>0.1051849278288082</v>
      </c>
    </row>
    <row r="24" spans="2:43" x14ac:dyDescent="0.3">
      <c r="B24" s="52">
        <v>21</v>
      </c>
      <c r="C24" s="54">
        <v>0.13207046783615251</v>
      </c>
      <c r="D24" s="54">
        <v>0.67102763907952756</v>
      </c>
      <c r="E24" s="54">
        <v>47241.040798089176</v>
      </c>
      <c r="F24" s="54">
        <v>20.498830315365836</v>
      </c>
      <c r="G24" s="54">
        <v>0.90237751565347013</v>
      </c>
      <c r="H24" s="54">
        <v>28295.659861711083</v>
      </c>
      <c r="I24" s="54">
        <v>8</v>
      </c>
      <c r="J24" s="54">
        <v>5</v>
      </c>
      <c r="K24" s="54">
        <v>853</v>
      </c>
      <c r="L24" s="54">
        <v>804</v>
      </c>
      <c r="M24" s="54">
        <v>8.86229342242221E-2</v>
      </c>
      <c r="N24" s="54">
        <v>6239.1463592704049</v>
      </c>
      <c r="O24" s="54">
        <v>31700.044074401419</v>
      </c>
      <c r="P24" s="54">
        <v>18.497683573781863</v>
      </c>
      <c r="Q24" s="54">
        <v>580027.93016652344</v>
      </c>
      <c r="R24" s="54">
        <v>25533.367249786461</v>
      </c>
      <c r="S24" s="54">
        <v>0</v>
      </c>
      <c r="T24" s="54">
        <v>0</v>
      </c>
      <c r="U24" s="54">
        <v>0.37714883576395597</v>
      </c>
      <c r="V24" s="54">
        <v>2.59796533809594</v>
      </c>
      <c r="W24" s="54">
        <v>4.0358107905667957</v>
      </c>
      <c r="X24" s="54">
        <v>0</v>
      </c>
      <c r="Y24" s="54">
        <v>0</v>
      </c>
      <c r="Z24" s="54">
        <v>0</v>
      </c>
      <c r="AA24" s="54">
        <v>0</v>
      </c>
      <c r="AB24" s="54">
        <v>0</v>
      </c>
      <c r="AC24" s="54">
        <v>0</v>
      </c>
      <c r="AD24" s="54" t="e">
        <v>#REF!</v>
      </c>
      <c r="AE24" s="63" t="e">
        <v>#REF!</v>
      </c>
      <c r="AF24" s="63" t="e">
        <v>#REF!</v>
      </c>
      <c r="AG24" s="63" t="e">
        <v>#REF!</v>
      </c>
      <c r="AH24" s="54" t="e">
        <v>#REF!</v>
      </c>
      <c r="AI24" s="63" t="e">
        <v>#REF!</v>
      </c>
      <c r="AJ24" s="63" t="e">
        <v>#REF!</v>
      </c>
      <c r="AK24" s="63" t="e">
        <v>#REF!</v>
      </c>
      <c r="AL24" s="63" t="e">
        <v>#REF!</v>
      </c>
      <c r="AM24" s="63" t="e">
        <v>#REF!</v>
      </c>
      <c r="AN24" s="54" t="e">
        <v>#REF!</v>
      </c>
      <c r="AO24" s="54">
        <v>0.23707242669783524</v>
      </c>
      <c r="AP24" s="54">
        <v>0.7481125788835995</v>
      </c>
      <c r="AQ24" s="54">
        <v>0.17735686451911062</v>
      </c>
    </row>
    <row r="25" spans="2:43" x14ac:dyDescent="0.3">
      <c r="B25" s="52">
        <v>22</v>
      </c>
      <c r="C25" s="54">
        <v>0.20091174764864439</v>
      </c>
      <c r="D25" s="54">
        <v>0.70349511457936909</v>
      </c>
      <c r="E25" s="54">
        <v>50690.00096865731</v>
      </c>
      <c r="F25" s="54">
        <v>12.009156444688113</v>
      </c>
      <c r="G25" s="54">
        <v>0.89355352761425033</v>
      </c>
      <c r="H25" s="54">
        <v>23025.776626383999</v>
      </c>
      <c r="I25" s="54">
        <v>9</v>
      </c>
      <c r="J25" s="54">
        <v>2</v>
      </c>
      <c r="K25" s="54">
        <v>858</v>
      </c>
      <c r="L25" s="54">
        <v>797</v>
      </c>
      <c r="M25" s="54">
        <v>0.14134043293242438</v>
      </c>
      <c r="N25" s="54">
        <v>10184.216682924418</v>
      </c>
      <c r="O25" s="54">
        <v>35660.168039473901</v>
      </c>
      <c r="P25" s="54">
        <v>10.730824104822473</v>
      </c>
      <c r="Q25" s="54">
        <v>276520.15376668831</v>
      </c>
      <c r="R25" s="54">
        <v>20574.763930563175</v>
      </c>
      <c r="S25" s="54">
        <v>0</v>
      </c>
      <c r="T25" s="54">
        <v>0</v>
      </c>
      <c r="U25" s="54">
        <v>0.47246295716391157</v>
      </c>
      <c r="V25" s="54">
        <v>7.6601448076423315</v>
      </c>
      <c r="W25" s="54">
        <v>2.0941845471873375</v>
      </c>
      <c r="X25" s="54">
        <v>0</v>
      </c>
      <c r="Y25" s="54">
        <v>0</v>
      </c>
      <c r="Z25" s="54">
        <v>0</v>
      </c>
      <c r="AA25" s="54">
        <v>0</v>
      </c>
      <c r="AB25" s="54">
        <v>0</v>
      </c>
      <c r="AC25" s="54">
        <v>0</v>
      </c>
      <c r="AD25" s="54" t="e">
        <v>#REF!</v>
      </c>
      <c r="AE25" s="63" t="e">
        <v>#REF!</v>
      </c>
      <c r="AF25" s="63" t="e">
        <v>#REF!</v>
      </c>
      <c r="AG25" s="63" t="e">
        <v>#REF!</v>
      </c>
      <c r="AH25" s="54" t="e">
        <v>#REF!</v>
      </c>
      <c r="AI25" s="63" t="e">
        <v>#REF!</v>
      </c>
      <c r="AJ25" s="63" t="e">
        <v>#REF!</v>
      </c>
      <c r="AK25" s="63" t="e">
        <v>#REF!</v>
      </c>
      <c r="AL25" s="63" t="e">
        <v>#REF!</v>
      </c>
      <c r="AM25" s="63" t="e">
        <v>#REF!</v>
      </c>
      <c r="AN25" s="54" t="e">
        <v>#REF!</v>
      </c>
      <c r="AO25" s="54">
        <v>0.17332986703169939</v>
      </c>
      <c r="AP25" s="54">
        <v>0.76770759571425029</v>
      </c>
      <c r="AQ25" s="54">
        <v>0.13306665548437663</v>
      </c>
    </row>
    <row r="26" spans="2:43" x14ac:dyDescent="0.3">
      <c r="B26" s="52">
        <v>23</v>
      </c>
      <c r="C26" s="54">
        <v>0.16476017500729606</v>
      </c>
      <c r="D26" s="54">
        <v>0.61286422824602838</v>
      </c>
      <c r="E26" s="54">
        <v>47885.639660646964</v>
      </c>
      <c r="F26" s="54">
        <v>26.725012820738794</v>
      </c>
      <c r="G26" s="54">
        <v>0.82212386670114435</v>
      </c>
      <c r="H26" s="54">
        <v>39940.718518874128</v>
      </c>
      <c r="I26" s="54">
        <v>14</v>
      </c>
      <c r="J26" s="54">
        <v>4</v>
      </c>
      <c r="K26" s="54">
        <v>842</v>
      </c>
      <c r="L26" s="54">
        <v>818</v>
      </c>
      <c r="M26" s="54">
        <v>0.10097561750152707</v>
      </c>
      <c r="N26" s="54">
        <v>7889.646370824511</v>
      </c>
      <c r="O26" s="54">
        <v>29347.39559468981</v>
      </c>
      <c r="P26" s="54">
        <v>21.971270877823432</v>
      </c>
      <c r="Q26" s="54">
        <v>1067416.2144864304</v>
      </c>
      <c r="R26" s="54">
        <v>32836.217947558798</v>
      </c>
      <c r="S26" s="54">
        <v>0</v>
      </c>
      <c r="T26" s="54">
        <v>0</v>
      </c>
      <c r="U26" s="54">
        <v>0.44547494669092891</v>
      </c>
      <c r="V26" s="54">
        <v>4.3733129742204397</v>
      </c>
      <c r="W26" s="54">
        <v>2.960108242804945</v>
      </c>
      <c r="X26" s="54">
        <v>0</v>
      </c>
      <c r="Y26" s="54">
        <v>0</v>
      </c>
      <c r="Z26" s="54">
        <v>0</v>
      </c>
      <c r="AA26" s="54">
        <v>0</v>
      </c>
      <c r="AB26" s="54">
        <v>0</v>
      </c>
      <c r="AC26" s="54">
        <v>0</v>
      </c>
      <c r="AD26" s="54" t="e">
        <v>#REF!</v>
      </c>
      <c r="AE26" s="63" t="e">
        <v>#REF!</v>
      </c>
      <c r="AF26" s="63" t="e">
        <v>#REF!</v>
      </c>
      <c r="AG26" s="63" t="e">
        <v>#REF!</v>
      </c>
      <c r="AH26" s="54" t="e">
        <v>#REF!</v>
      </c>
      <c r="AI26" s="63" t="e">
        <v>#REF!</v>
      </c>
      <c r="AJ26" s="63" t="e">
        <v>#REF!</v>
      </c>
      <c r="AK26" s="63" t="e">
        <v>#REF!</v>
      </c>
      <c r="AL26" s="63" t="e">
        <v>#REF!</v>
      </c>
      <c r="AM26" s="63" t="e">
        <v>#REF!</v>
      </c>
      <c r="AN26" s="54" t="e">
        <v>#REF!</v>
      </c>
      <c r="AO26" s="54">
        <v>0.14417645840286494</v>
      </c>
      <c r="AP26" s="54">
        <v>0.7077554720918211</v>
      </c>
      <c r="AQ26" s="54">
        <v>0.10204167738144648</v>
      </c>
    </row>
    <row r="27" spans="2:43" x14ac:dyDescent="0.3">
      <c r="B27" s="52">
        <v>24</v>
      </c>
      <c r="C27" s="54">
        <v>0.25645055040606268</v>
      </c>
      <c r="D27" s="54">
        <v>0.73695624242141311</v>
      </c>
      <c r="E27" s="54">
        <v>53506.158329993195</v>
      </c>
      <c r="F27" s="54">
        <v>17.459496276005254</v>
      </c>
      <c r="G27" s="54">
        <v>0.85320036937553434</v>
      </c>
      <c r="H27" s="54">
        <v>18253.104851194148</v>
      </c>
      <c r="I27" s="54">
        <v>10</v>
      </c>
      <c r="J27" s="54">
        <v>3</v>
      </c>
      <c r="K27" s="54">
        <v>817</v>
      </c>
      <c r="L27" s="54">
        <v>788</v>
      </c>
      <c r="M27" s="54">
        <v>0.18899283399415515</v>
      </c>
      <c r="N27" s="54">
        <v>13721.683753840691</v>
      </c>
      <c r="O27" s="54">
        <v>39431.697389276975</v>
      </c>
      <c r="P27" s="54">
        <v>14.896448671798449</v>
      </c>
      <c r="Q27" s="54">
        <v>318690.01617495768</v>
      </c>
      <c r="R27" s="54">
        <v>15573.555801289205</v>
      </c>
      <c r="S27" s="54">
        <v>0</v>
      </c>
      <c r="T27" s="54">
        <v>0</v>
      </c>
      <c r="U27" s="54">
        <v>0.56814744828835828</v>
      </c>
      <c r="V27" s="54">
        <v>3.5068075861477466</v>
      </c>
      <c r="W27" s="54">
        <v>3.8820043795995547</v>
      </c>
      <c r="X27" s="54">
        <v>0</v>
      </c>
      <c r="Y27" s="54">
        <v>0</v>
      </c>
      <c r="Z27" s="54">
        <v>0</v>
      </c>
      <c r="AA27" s="54">
        <v>0</v>
      </c>
      <c r="AB27" s="54">
        <v>0</v>
      </c>
      <c r="AC27" s="54">
        <v>0</v>
      </c>
      <c r="AD27" s="54" t="e">
        <v>#REF!</v>
      </c>
      <c r="AE27" s="63" t="e">
        <v>#REF!</v>
      </c>
      <c r="AF27" s="63" t="e">
        <v>#REF!</v>
      </c>
      <c r="AG27" s="63" t="e">
        <v>#REF!</v>
      </c>
      <c r="AH27" s="54" t="e">
        <v>#REF!</v>
      </c>
      <c r="AI27" s="63" t="e">
        <v>#REF!</v>
      </c>
      <c r="AJ27" s="63" t="e">
        <v>#REF!</v>
      </c>
      <c r="AK27" s="63" t="e">
        <v>#REF!</v>
      </c>
      <c r="AL27" s="63" t="e">
        <v>#REF!</v>
      </c>
      <c r="AM27" s="63" t="e">
        <v>#REF!</v>
      </c>
      <c r="AN27" s="54" t="e">
        <v>#REF!</v>
      </c>
      <c r="AO27" s="54">
        <v>0.19781084025887882</v>
      </c>
      <c r="AP27" s="54">
        <v>0.73669132564580053</v>
      </c>
      <c r="AQ27" s="54">
        <v>0.14572553013742312</v>
      </c>
    </row>
    <row r="28" spans="2:43" x14ac:dyDescent="0.3">
      <c r="B28" s="52">
        <v>25</v>
      </c>
      <c r="C28" s="54">
        <v>0.21067410553288918</v>
      </c>
      <c r="D28" s="54">
        <v>0.6598734761210111</v>
      </c>
      <c r="E28" s="54">
        <v>49124.163911554548</v>
      </c>
      <c r="F28" s="54">
        <v>24.721369690711089</v>
      </c>
      <c r="G28" s="54">
        <v>0.84973098033759653</v>
      </c>
      <c r="H28" s="54">
        <v>14497.770118371345</v>
      </c>
      <c r="I28" s="54">
        <v>11</v>
      </c>
      <c r="J28" s="54">
        <v>7</v>
      </c>
      <c r="K28" s="54">
        <v>874</v>
      </c>
      <c r="L28" s="54">
        <v>804</v>
      </c>
      <c r="M28" s="54">
        <v>0.13901825434667231</v>
      </c>
      <c r="N28" s="54">
        <v>10349.18929211779</v>
      </c>
      <c r="O28" s="54">
        <v>32415.732801855826</v>
      </c>
      <c r="P28" s="54">
        <v>21.006513702576079</v>
      </c>
      <c r="Q28" s="54">
        <v>358404.73478720232</v>
      </c>
      <c r="R28" s="54">
        <v>12319.204415392796</v>
      </c>
      <c r="S28" s="54">
        <v>0</v>
      </c>
      <c r="T28" s="54">
        <v>0</v>
      </c>
      <c r="U28" s="54">
        <v>0.36559135367896567</v>
      </c>
      <c r="V28" s="54">
        <v>2.47800808913862</v>
      </c>
      <c r="W28" s="54">
        <v>2.2920663975541005</v>
      </c>
      <c r="X28" s="54">
        <v>0</v>
      </c>
      <c r="Y28" s="54">
        <v>0</v>
      </c>
      <c r="Z28" s="54">
        <v>0</v>
      </c>
      <c r="AA28" s="54">
        <v>0</v>
      </c>
      <c r="AB28" s="54">
        <v>0</v>
      </c>
      <c r="AC28" s="54">
        <v>0</v>
      </c>
      <c r="AD28" s="54" t="e">
        <v>#REF!</v>
      </c>
      <c r="AE28" s="63" t="e">
        <v>#REF!</v>
      </c>
      <c r="AF28" s="63" t="e">
        <v>#REF!</v>
      </c>
      <c r="AG28" s="63" t="e">
        <v>#REF!</v>
      </c>
      <c r="AH28" s="54" t="e">
        <v>#REF!</v>
      </c>
      <c r="AI28" s="63" t="e">
        <v>#REF!</v>
      </c>
      <c r="AJ28" s="63" t="e">
        <v>#REF!</v>
      </c>
      <c r="AK28" s="63" t="e">
        <v>#REF!</v>
      </c>
      <c r="AL28" s="63" t="e">
        <v>#REF!</v>
      </c>
      <c r="AM28" s="63" t="e">
        <v>#REF!</v>
      </c>
      <c r="AN28" s="54" t="e">
        <v>#REF!</v>
      </c>
      <c r="AO28" s="54">
        <v>0.18625676448344897</v>
      </c>
      <c r="AP28" s="54">
        <v>0.70176441356290764</v>
      </c>
      <c r="AQ28" s="54">
        <v>0.13070836909985217</v>
      </c>
    </row>
    <row r="29" spans="2:43" x14ac:dyDescent="0.3">
      <c r="B29" s="52">
        <v>26</v>
      </c>
      <c r="C29" s="54">
        <v>0.17324823349793972</v>
      </c>
      <c r="D29" s="54">
        <v>0.73099313184838977</v>
      </c>
      <c r="E29" s="54">
        <v>49744.098483936359</v>
      </c>
      <c r="F29" s="54">
        <v>14.599780256251611</v>
      </c>
      <c r="G29" s="54">
        <v>0.85151846504223905</v>
      </c>
      <c r="H29" s="54">
        <v>19296.755128303677</v>
      </c>
      <c r="I29" s="54">
        <v>8</v>
      </c>
      <c r="J29" s="54">
        <v>6</v>
      </c>
      <c r="K29" s="54">
        <v>855</v>
      </c>
      <c r="L29" s="54">
        <v>785</v>
      </c>
      <c r="M29" s="54">
        <v>0.12664326879186005</v>
      </c>
      <c r="N29" s="54">
        <v>8618.0771892895154</v>
      </c>
      <c r="O29" s="54">
        <v>36362.594341747375</v>
      </c>
      <c r="P29" s="54">
        <v>12.43198247375736</v>
      </c>
      <c r="Q29" s="54">
        <v>281728.38453193003</v>
      </c>
      <c r="R29" s="54">
        <v>16431.543307149102</v>
      </c>
      <c r="S29" s="54">
        <v>0</v>
      </c>
      <c r="T29" s="54">
        <v>0</v>
      </c>
      <c r="U29" s="54">
        <v>0.49279026062430464</v>
      </c>
      <c r="V29" s="54">
        <v>5.3904134067586522</v>
      </c>
      <c r="W29" s="54">
        <v>1.5997802594139663</v>
      </c>
      <c r="X29" s="54">
        <v>0</v>
      </c>
      <c r="Y29" s="54">
        <v>0</v>
      </c>
      <c r="Z29" s="54">
        <v>0</v>
      </c>
      <c r="AA29" s="54">
        <v>0</v>
      </c>
      <c r="AB29" s="54">
        <v>0</v>
      </c>
      <c r="AC29" s="54">
        <v>0</v>
      </c>
      <c r="AD29" s="54" t="e">
        <v>#REF!</v>
      </c>
      <c r="AE29" s="63" t="e">
        <v>#REF!</v>
      </c>
      <c r="AF29" s="63" t="e">
        <v>#REF!</v>
      </c>
      <c r="AG29" s="63" t="e">
        <v>#REF!</v>
      </c>
      <c r="AH29" s="54" t="e">
        <v>#REF!</v>
      </c>
      <c r="AI29" s="63" t="e">
        <v>#REF!</v>
      </c>
      <c r="AJ29" s="63" t="e">
        <v>#REF!</v>
      </c>
      <c r="AK29" s="63" t="e">
        <v>#REF!</v>
      </c>
      <c r="AL29" s="63" t="e">
        <v>#REF!</v>
      </c>
      <c r="AM29" s="63" t="e">
        <v>#REF!</v>
      </c>
      <c r="AN29" s="54" t="e">
        <v>#REF!</v>
      </c>
      <c r="AO29" s="54">
        <v>0.20302150352302972</v>
      </c>
      <c r="AP29" s="54">
        <v>0.70710368620461461</v>
      </c>
      <c r="AQ29" s="54">
        <v>0.14355725351993748</v>
      </c>
    </row>
    <row r="30" spans="2:43" x14ac:dyDescent="0.3">
      <c r="B30" s="52">
        <v>27</v>
      </c>
      <c r="C30" s="54">
        <v>0.27742462570742238</v>
      </c>
      <c r="D30" s="54">
        <v>0.67039496339578331</v>
      </c>
      <c r="E30" s="54">
        <v>49881.952838920246</v>
      </c>
      <c r="F30" s="54">
        <v>19.349030549667702</v>
      </c>
      <c r="G30" s="54">
        <v>0.87900867973383801</v>
      </c>
      <c r="H30" s="54">
        <v>12307.729731871699</v>
      </c>
      <c r="I30" s="54">
        <v>12</v>
      </c>
      <c r="J30" s="54">
        <v>6</v>
      </c>
      <c r="K30" s="54">
        <v>847</v>
      </c>
      <c r="L30" s="54">
        <v>801</v>
      </c>
      <c r="M30" s="54">
        <v>0.18598407179621632</v>
      </c>
      <c r="N30" s="54">
        <v>13838.482095892745</v>
      </c>
      <c r="O30" s="54">
        <v>33440.609947558129</v>
      </c>
      <c r="P30" s="54">
        <v>17.007965797593105</v>
      </c>
      <c r="Q30" s="54">
        <v>238142.63857903899</v>
      </c>
      <c r="R30" s="54">
        <v>10818.601262133447</v>
      </c>
      <c r="S30" s="54">
        <v>0</v>
      </c>
      <c r="T30" s="54">
        <v>0</v>
      </c>
      <c r="U30" s="54">
        <v>0.611722812519917</v>
      </c>
      <c r="V30" s="54">
        <v>5.519975474408704</v>
      </c>
      <c r="W30" s="54">
        <v>2.9755452471985584</v>
      </c>
      <c r="X30" s="54">
        <v>0</v>
      </c>
      <c r="Y30" s="54">
        <v>0</v>
      </c>
      <c r="Z30" s="54">
        <v>0</v>
      </c>
      <c r="AA30" s="54">
        <v>0</v>
      </c>
      <c r="AB30" s="54">
        <v>0</v>
      </c>
      <c r="AC30" s="54">
        <v>0</v>
      </c>
      <c r="AD30" s="54" t="e">
        <v>#REF!</v>
      </c>
      <c r="AE30" s="63" t="e">
        <v>#REF!</v>
      </c>
      <c r="AF30" s="63" t="e">
        <v>#REF!</v>
      </c>
      <c r="AG30" s="63" t="e">
        <v>#REF!</v>
      </c>
      <c r="AH30" s="54" t="e">
        <v>#REF!</v>
      </c>
      <c r="AI30" s="63" t="e">
        <v>#REF!</v>
      </c>
      <c r="AJ30" s="63" t="e">
        <v>#REF!</v>
      </c>
      <c r="AK30" s="63" t="e">
        <v>#REF!</v>
      </c>
      <c r="AL30" s="63" t="e">
        <v>#REF!</v>
      </c>
      <c r="AM30" s="63" t="e">
        <v>#REF!</v>
      </c>
      <c r="AN30" s="54" t="e">
        <v>#REF!</v>
      </c>
      <c r="AO30" s="54">
        <v>0.19701617397477345</v>
      </c>
      <c r="AP30" s="54">
        <v>0.70738388175417133</v>
      </c>
      <c r="AQ30" s="54">
        <v>0.13936606591463038</v>
      </c>
    </row>
    <row r="31" spans="2:43" x14ac:dyDescent="0.3">
      <c r="B31" s="52">
        <v>28</v>
      </c>
      <c r="C31" s="54">
        <v>0.24535021270707214</v>
      </c>
      <c r="D31" s="54">
        <v>0.70857064235332057</v>
      </c>
      <c r="E31" s="54">
        <v>50546.015010891184</v>
      </c>
      <c r="F31" s="54">
        <v>22.241057951511777</v>
      </c>
      <c r="G31" s="54">
        <v>0.82841152753352865</v>
      </c>
      <c r="H31" s="54">
        <v>23347.096848829606</v>
      </c>
      <c r="I31" s="54">
        <v>12</v>
      </c>
      <c r="J31" s="54">
        <v>7</v>
      </c>
      <c r="K31" s="54">
        <v>827</v>
      </c>
      <c r="L31" s="54">
        <v>782</v>
      </c>
      <c r="M31" s="54">
        <v>0.17384795781937393</v>
      </c>
      <c r="N31" s="54">
        <v>12401.475534417013</v>
      </c>
      <c r="O31" s="54">
        <v>35815.42232466775</v>
      </c>
      <c r="P31" s="54">
        <v>18.424748791573606</v>
      </c>
      <c r="Q31" s="54">
        <v>519264.13401437725</v>
      </c>
      <c r="R31" s="54">
        <v>19341.004164012167</v>
      </c>
      <c r="S31" s="54">
        <v>0</v>
      </c>
      <c r="T31" s="54">
        <v>0</v>
      </c>
      <c r="U31" s="54">
        <v>0.37244213374439006</v>
      </c>
      <c r="V31" s="54">
        <v>5.3884614305574061</v>
      </c>
      <c r="W31" s="54">
        <v>1.1598321390469939</v>
      </c>
      <c r="X31" s="54">
        <v>0</v>
      </c>
      <c r="Y31" s="54">
        <v>0</v>
      </c>
      <c r="Z31" s="54">
        <v>0</v>
      </c>
      <c r="AA31" s="54">
        <v>0</v>
      </c>
      <c r="AB31" s="54">
        <v>0</v>
      </c>
      <c r="AC31" s="54">
        <v>0</v>
      </c>
      <c r="AD31" s="54" t="e">
        <v>#REF!</v>
      </c>
      <c r="AE31" s="63" t="e">
        <v>#REF!</v>
      </c>
      <c r="AF31" s="63" t="e">
        <v>#REF!</v>
      </c>
      <c r="AG31" s="63" t="e">
        <v>#REF!</v>
      </c>
      <c r="AH31" s="54" t="e">
        <v>#REF!</v>
      </c>
      <c r="AI31" s="63" t="e">
        <v>#REF!</v>
      </c>
      <c r="AJ31" s="63" t="e">
        <v>#REF!</v>
      </c>
      <c r="AK31" s="63" t="e">
        <v>#REF!</v>
      </c>
      <c r="AL31" s="63" t="e">
        <v>#REF!</v>
      </c>
      <c r="AM31" s="63" t="e">
        <v>#REF!</v>
      </c>
      <c r="AN31" s="54" t="e">
        <v>#REF!</v>
      </c>
      <c r="AO31" s="54">
        <v>0.21745098560297407</v>
      </c>
      <c r="AP31" s="54">
        <v>0.74477871616892033</v>
      </c>
      <c r="AQ31" s="54">
        <v>0.16195286588704941</v>
      </c>
    </row>
    <row r="32" spans="2:43" x14ac:dyDescent="0.3">
      <c r="B32" s="52">
        <v>29</v>
      </c>
      <c r="C32" s="54">
        <v>0.18963217287777584</v>
      </c>
      <c r="D32" s="54">
        <v>0.76709198969329728</v>
      </c>
      <c r="E32" s="54">
        <v>48486.177611674939</v>
      </c>
      <c r="F32" s="54">
        <v>21.941987196032088</v>
      </c>
      <c r="G32" s="54">
        <v>0.87118145713591721</v>
      </c>
      <c r="H32" s="54">
        <v>7999.9576332065653</v>
      </c>
      <c r="I32" s="54">
        <v>20</v>
      </c>
      <c r="J32" s="54">
        <v>4</v>
      </c>
      <c r="K32" s="54">
        <v>868</v>
      </c>
      <c r="L32" s="54">
        <v>812</v>
      </c>
      <c r="M32" s="54">
        <v>0.14546532080267641</v>
      </c>
      <c r="N32" s="54">
        <v>9194.5392150396856</v>
      </c>
      <c r="O32" s="54">
        <v>37193.358456762333</v>
      </c>
      <c r="P32" s="54">
        <v>19.115452377896872</v>
      </c>
      <c r="Q32" s="54">
        <v>175534.96795661762</v>
      </c>
      <c r="R32" s="54">
        <v>6969.4147479224994</v>
      </c>
      <c r="S32" s="54">
        <v>0</v>
      </c>
      <c r="T32" s="54">
        <v>0</v>
      </c>
      <c r="U32" s="54">
        <v>0.51563971819738941</v>
      </c>
      <c r="V32" s="54">
        <v>4.7015975315471064</v>
      </c>
      <c r="W32" s="54">
        <v>0.58929863385638637</v>
      </c>
      <c r="X32" s="54">
        <v>0</v>
      </c>
      <c r="Y32" s="54">
        <v>0</v>
      </c>
      <c r="Z32" s="54">
        <v>0</v>
      </c>
      <c r="AA32" s="54">
        <v>0</v>
      </c>
      <c r="AB32" s="54">
        <v>0</v>
      </c>
      <c r="AC32" s="54">
        <v>0</v>
      </c>
      <c r="AD32" s="54" t="e">
        <v>#REF!</v>
      </c>
      <c r="AE32" s="63" t="e">
        <v>#REF!</v>
      </c>
      <c r="AF32" s="63" t="e">
        <v>#REF!</v>
      </c>
      <c r="AG32" s="63" t="e">
        <v>#REF!</v>
      </c>
      <c r="AH32" s="54" t="e">
        <v>#REF!</v>
      </c>
      <c r="AI32" s="63" t="e">
        <v>#REF!</v>
      </c>
      <c r="AJ32" s="63" t="e">
        <v>#REF!</v>
      </c>
      <c r="AK32" s="63" t="e">
        <v>#REF!</v>
      </c>
      <c r="AL32" s="63" t="e">
        <v>#REF!</v>
      </c>
      <c r="AM32" s="63" t="e">
        <v>#REF!</v>
      </c>
      <c r="AN32" s="54" t="e">
        <v>#REF!</v>
      </c>
      <c r="AO32" s="54">
        <v>0.22505570233521738</v>
      </c>
      <c r="AP32" s="54">
        <v>0.6902459478930052</v>
      </c>
      <c r="AQ32" s="54">
        <v>0.15534378658709813</v>
      </c>
    </row>
    <row r="33" spans="2:43" x14ac:dyDescent="0.3">
      <c r="B33" s="52">
        <v>30</v>
      </c>
      <c r="C33" s="54">
        <v>0.11651794461503075</v>
      </c>
      <c r="D33" s="54">
        <v>0.60401530185143237</v>
      </c>
      <c r="E33" s="54">
        <v>53342.209473246236</v>
      </c>
      <c r="F33" s="54">
        <v>13.372390052760945</v>
      </c>
      <c r="G33" s="54">
        <v>0.87967221344226598</v>
      </c>
      <c r="H33" s="54">
        <v>8535.8484124852439</v>
      </c>
      <c r="I33" s="54">
        <v>18</v>
      </c>
      <c r="J33" s="54">
        <v>9</v>
      </c>
      <c r="K33" s="54">
        <v>879</v>
      </c>
      <c r="L33" s="54">
        <v>792</v>
      </c>
      <c r="M33" s="54">
        <v>7.0378621487756282E-2</v>
      </c>
      <c r="N33" s="54">
        <v>6215.324609047073</v>
      </c>
      <c r="O33" s="54">
        <v>32219.510756405161</v>
      </c>
      <c r="P33" s="54">
        <v>11.76331995672556</v>
      </c>
      <c r="Q33" s="54">
        <v>114144.69440299299</v>
      </c>
      <c r="R33" s="54">
        <v>7508.7486666185468</v>
      </c>
      <c r="S33" s="54">
        <v>0</v>
      </c>
      <c r="T33" s="54">
        <v>0</v>
      </c>
      <c r="U33" s="54">
        <v>0.39575220321630561</v>
      </c>
      <c r="V33" s="54">
        <v>6.6932304456891716</v>
      </c>
      <c r="W33" s="54">
        <v>1.7242574072559576</v>
      </c>
      <c r="X33" s="54">
        <v>0</v>
      </c>
      <c r="Y33" s="54">
        <v>0</v>
      </c>
      <c r="Z33" s="54">
        <v>0</v>
      </c>
      <c r="AA33" s="54">
        <v>0</v>
      </c>
      <c r="AB33" s="54">
        <v>0</v>
      </c>
      <c r="AC33" s="54">
        <v>0</v>
      </c>
      <c r="AD33" s="54" t="e">
        <v>#REF!</v>
      </c>
      <c r="AE33" s="63" t="e">
        <v>#REF!</v>
      </c>
      <c r="AF33" s="63" t="e">
        <v>#REF!</v>
      </c>
      <c r="AG33" s="63" t="e">
        <v>#REF!</v>
      </c>
      <c r="AH33" s="54" t="e">
        <v>#REF!</v>
      </c>
      <c r="AI33" s="63" t="e">
        <v>#REF!</v>
      </c>
      <c r="AJ33" s="63" t="e">
        <v>#REF!</v>
      </c>
      <c r="AK33" s="63" t="e">
        <v>#REF!</v>
      </c>
      <c r="AL33" s="63" t="e">
        <v>#REF!</v>
      </c>
      <c r="AM33" s="63" t="e">
        <v>#REF!</v>
      </c>
      <c r="AN33" s="54" t="e">
        <v>#REF!</v>
      </c>
      <c r="AO33" s="54">
        <v>0.22053009307080484</v>
      </c>
      <c r="AP33" s="54">
        <v>0.66179866127414688</v>
      </c>
      <c r="AQ33" s="54">
        <v>0.14594652036492167</v>
      </c>
    </row>
    <row r="34" spans="2:43" x14ac:dyDescent="0.3">
      <c r="B34" s="52">
        <v>31</v>
      </c>
      <c r="C34" s="54">
        <v>0.16779542459478625</v>
      </c>
      <c r="D34" s="54">
        <v>0.61819651234170969</v>
      </c>
      <c r="E34" s="54">
        <v>47635.168163800008</v>
      </c>
      <c r="F34" s="54">
        <v>30.618642983125397</v>
      </c>
      <c r="G34" s="54">
        <v>0.91688623823862136</v>
      </c>
      <c r="H34" s="54">
        <v>21405.47283500927</v>
      </c>
      <c r="I34" s="54">
        <v>7</v>
      </c>
      <c r="J34" s="54">
        <v>5</v>
      </c>
      <c r="K34" s="54">
        <v>843</v>
      </c>
      <c r="L34" s="54">
        <v>818</v>
      </c>
      <c r="M34" s="54">
        <v>0.10373054627139319</v>
      </c>
      <c r="N34" s="54">
        <v>7992.9632676888668</v>
      </c>
      <c r="O34" s="54">
        <v>29447.89482367201</v>
      </c>
      <c r="P34" s="54">
        <v>28.073812384769205</v>
      </c>
      <c r="Q34" s="54">
        <v>655406.53062013793</v>
      </c>
      <c r="R34" s="54">
        <v>19626.383465410647</v>
      </c>
      <c r="S34" s="54">
        <v>0</v>
      </c>
      <c r="T34" s="54">
        <v>0</v>
      </c>
      <c r="U34" s="54">
        <v>0.48857784499417983</v>
      </c>
      <c r="V34" s="54">
        <v>7.4088661439628245</v>
      </c>
      <c r="W34" s="54">
        <v>0.76255564020616873</v>
      </c>
      <c r="X34" s="54">
        <v>0</v>
      </c>
      <c r="Y34" s="54">
        <v>0</v>
      </c>
      <c r="Z34" s="54">
        <v>0</v>
      </c>
      <c r="AA34" s="54">
        <v>0</v>
      </c>
      <c r="AB34" s="54">
        <v>0</v>
      </c>
      <c r="AC34" s="54">
        <v>0</v>
      </c>
      <c r="AD34" s="54" t="e">
        <v>#REF!</v>
      </c>
      <c r="AE34" s="63" t="e">
        <v>#REF!</v>
      </c>
      <c r="AF34" s="63" t="e">
        <v>#REF!</v>
      </c>
      <c r="AG34" s="63" t="e">
        <v>#REF!</v>
      </c>
      <c r="AH34" s="54" t="e">
        <v>#REF!</v>
      </c>
      <c r="AI34" s="63" t="e">
        <v>#REF!</v>
      </c>
      <c r="AJ34" s="63" t="e">
        <v>#REF!</v>
      </c>
      <c r="AK34" s="63" t="e">
        <v>#REF!</v>
      </c>
      <c r="AL34" s="63" t="e">
        <v>#REF!</v>
      </c>
      <c r="AM34" s="63" t="e">
        <v>#REF!</v>
      </c>
      <c r="AN34" s="54" t="e">
        <v>#REF!</v>
      </c>
      <c r="AO34" s="54">
        <v>0.20434982033370497</v>
      </c>
      <c r="AP34" s="54">
        <v>0.63594867915317754</v>
      </c>
      <c r="AQ34" s="54">
        <v>0.12995599832640881</v>
      </c>
    </row>
    <row r="35" spans="2:43" x14ac:dyDescent="0.3">
      <c r="B35" s="52">
        <v>32</v>
      </c>
      <c r="C35" s="54">
        <v>0.20542361209301171</v>
      </c>
      <c r="D35" s="54">
        <v>0.71617292995830062</v>
      </c>
      <c r="E35" s="54">
        <v>49627.48735081924</v>
      </c>
      <c r="F35" s="54">
        <v>23.064499699798795</v>
      </c>
      <c r="G35" s="54">
        <v>0.85908057077349054</v>
      </c>
      <c r="H35" s="54">
        <v>32438.580392951651</v>
      </c>
      <c r="I35" s="54">
        <v>10</v>
      </c>
      <c r="J35" s="54">
        <v>6</v>
      </c>
      <c r="K35" s="54">
        <v>844</v>
      </c>
      <c r="L35" s="54">
        <v>792</v>
      </c>
      <c r="M35" s="54">
        <v>0.14711883015526961</v>
      </c>
      <c r="N35" s="54">
        <v>10194.657710705536</v>
      </c>
      <c r="O35" s="54">
        <v>35541.863022504716</v>
      </c>
      <c r="P35" s="54">
        <v>19.814263566708149</v>
      </c>
      <c r="Q35" s="54">
        <v>748179.62773513247</v>
      </c>
      <c r="R35" s="54">
        <v>27867.354159058665</v>
      </c>
      <c r="S35" s="54">
        <v>0</v>
      </c>
      <c r="T35" s="54">
        <v>0</v>
      </c>
      <c r="U35" s="54">
        <v>0.38281430541018185</v>
      </c>
      <c r="V35" s="54">
        <v>5.7425588263516651</v>
      </c>
      <c r="W35" s="54">
        <v>2.3697478963786693</v>
      </c>
      <c r="X35" s="54">
        <v>0</v>
      </c>
      <c r="Y35" s="54">
        <v>0</v>
      </c>
      <c r="Z35" s="54">
        <v>0</v>
      </c>
      <c r="AA35" s="54">
        <v>0</v>
      </c>
      <c r="AB35" s="54">
        <v>0</v>
      </c>
      <c r="AC35" s="54">
        <v>0</v>
      </c>
      <c r="AD35" s="54" t="e">
        <v>#REF!</v>
      </c>
      <c r="AE35" s="63" t="e">
        <v>#REF!</v>
      </c>
      <c r="AF35" s="63" t="e">
        <v>#REF!</v>
      </c>
      <c r="AG35" s="63" t="e">
        <v>#REF!</v>
      </c>
      <c r="AH35" s="54" t="e">
        <v>#REF!</v>
      </c>
      <c r="AI35" s="63" t="e">
        <v>#REF!</v>
      </c>
      <c r="AJ35" s="63" t="e">
        <v>#REF!</v>
      </c>
      <c r="AK35" s="63" t="e">
        <v>#REF!</v>
      </c>
      <c r="AL35" s="63" t="e">
        <v>#REF!</v>
      </c>
      <c r="AM35" s="63" t="e">
        <v>#REF!</v>
      </c>
      <c r="AN35" s="54" t="e">
        <v>#REF!</v>
      </c>
      <c r="AO35" s="54">
        <v>0.26032012916451636</v>
      </c>
      <c r="AP35" s="54">
        <v>0.64117643544263025</v>
      </c>
      <c r="AQ35" s="54">
        <v>0.16691113249166969</v>
      </c>
    </row>
    <row r="36" spans="2:43" x14ac:dyDescent="0.3">
      <c r="B36" s="52">
        <v>33</v>
      </c>
      <c r="C36" s="54">
        <v>0.11809865566927968</v>
      </c>
      <c r="D36" s="54">
        <v>0.72289040458330489</v>
      </c>
      <c r="E36" s="54">
        <v>48654.506859252455</v>
      </c>
      <c r="F36" s="54">
        <v>20.344899976504237</v>
      </c>
      <c r="G36" s="54">
        <v>0.91954223216549702</v>
      </c>
      <c r="H36" s="54">
        <v>33581.851995842117</v>
      </c>
      <c r="I36" s="54">
        <v>14</v>
      </c>
      <c r="J36" s="54">
        <v>5</v>
      </c>
      <c r="K36" s="54">
        <v>847</v>
      </c>
      <c r="L36" s="54">
        <v>812</v>
      </c>
      <c r="M36" s="54">
        <v>8.5372384977509999E-2</v>
      </c>
      <c r="N36" s="54">
        <v>5746.0318523294618</v>
      </c>
      <c r="O36" s="54">
        <v>35171.876148286188</v>
      </c>
      <c r="P36" s="54">
        <v>18.707994737578474</v>
      </c>
      <c r="Q36" s="54">
        <v>683219.41988117702</v>
      </c>
      <c r="R36" s="54">
        <v>30879.931144508009</v>
      </c>
      <c r="S36" s="54">
        <v>0</v>
      </c>
      <c r="T36" s="54">
        <v>0</v>
      </c>
      <c r="U36" s="54">
        <v>0.2931760871827383</v>
      </c>
      <c r="V36" s="54">
        <v>4.077355435293649</v>
      </c>
      <c r="W36" s="54">
        <v>3.8203044622486964</v>
      </c>
      <c r="X36" s="54">
        <v>0</v>
      </c>
      <c r="Y36" s="54">
        <v>0</v>
      </c>
      <c r="Z36" s="54">
        <v>0</v>
      </c>
      <c r="AA36" s="54">
        <v>0</v>
      </c>
      <c r="AB36" s="54">
        <v>0</v>
      </c>
      <c r="AC36" s="54">
        <v>0</v>
      </c>
      <c r="AD36" s="54" t="e">
        <v>#REF!</v>
      </c>
      <c r="AE36" s="63" t="e">
        <v>#REF!</v>
      </c>
      <c r="AF36" s="63" t="e">
        <v>#REF!</v>
      </c>
      <c r="AG36" s="63" t="e">
        <v>#REF!</v>
      </c>
      <c r="AH36" s="54" t="e">
        <v>#REF!</v>
      </c>
      <c r="AI36" s="63" t="e">
        <v>#REF!</v>
      </c>
      <c r="AJ36" s="63" t="e">
        <v>#REF!</v>
      </c>
      <c r="AK36" s="63" t="e">
        <v>#REF!</v>
      </c>
      <c r="AL36" s="63" t="e">
        <v>#REF!</v>
      </c>
      <c r="AM36" s="63" t="e">
        <v>#REF!</v>
      </c>
      <c r="AN36" s="54" t="e">
        <v>#REF!</v>
      </c>
      <c r="AO36" s="54">
        <v>0.21937601665776951</v>
      </c>
      <c r="AP36" s="54">
        <v>0.75654358304382907</v>
      </c>
      <c r="AQ36" s="54">
        <v>0.16596751767615167</v>
      </c>
    </row>
    <row r="37" spans="2:43" x14ac:dyDescent="0.3">
      <c r="B37" s="52">
        <v>34</v>
      </c>
      <c r="C37" s="54">
        <v>0.21279349886584387</v>
      </c>
      <c r="D37" s="54">
        <v>0.72545846059998953</v>
      </c>
      <c r="E37" s="54">
        <v>47680.276088528088</v>
      </c>
      <c r="F37" s="54">
        <v>29.456516234061109</v>
      </c>
      <c r="G37" s="54">
        <v>0.84179493062287847</v>
      </c>
      <c r="H37" s="54">
        <v>11097.584940971752</v>
      </c>
      <c r="I37" s="54">
        <v>12</v>
      </c>
      <c r="J37" s="54">
        <v>9</v>
      </c>
      <c r="K37" s="54">
        <v>850</v>
      </c>
      <c r="L37" s="54">
        <v>796</v>
      </c>
      <c r="M37" s="54">
        <v>0.1543728441129007</v>
      </c>
      <c r="N37" s="54">
        <v>10146.052775767324</v>
      </c>
      <c r="O37" s="54">
        <v>34590.059692166076</v>
      </c>
      <c r="P37" s="54">
        <v>24.796346039643165</v>
      </c>
      <c r="Q37" s="54">
        <v>326896.19097260654</v>
      </c>
      <c r="R37" s="54">
        <v>9341.890745466817</v>
      </c>
      <c r="S37" s="54">
        <v>0</v>
      </c>
      <c r="T37" s="54">
        <v>0</v>
      </c>
      <c r="U37" s="54">
        <v>0.56475880275173995</v>
      </c>
      <c r="V37" s="54">
        <v>2.234328633317312</v>
      </c>
      <c r="W37" s="54">
        <v>3.9840410888024032</v>
      </c>
      <c r="X37" s="54">
        <v>0</v>
      </c>
      <c r="Y37" s="54">
        <v>0</v>
      </c>
      <c r="Z37" s="54">
        <v>0</v>
      </c>
      <c r="AA37" s="54">
        <v>0</v>
      </c>
      <c r="AB37" s="54">
        <v>0</v>
      </c>
      <c r="AC37" s="54">
        <v>0</v>
      </c>
      <c r="AD37" s="54" t="e">
        <v>#REF!</v>
      </c>
      <c r="AE37" s="63" t="e">
        <v>#REF!</v>
      </c>
      <c r="AF37" s="63" t="e">
        <v>#REF!</v>
      </c>
      <c r="AG37" s="63" t="e">
        <v>#REF!</v>
      </c>
      <c r="AH37" s="54" t="e">
        <v>#REF!</v>
      </c>
      <c r="AI37" s="63" t="e">
        <v>#REF!</v>
      </c>
      <c r="AJ37" s="63" t="e">
        <v>#REF!</v>
      </c>
      <c r="AK37" s="63" t="e">
        <v>#REF!</v>
      </c>
      <c r="AL37" s="63" t="e">
        <v>#REF!</v>
      </c>
      <c r="AM37" s="63" t="e">
        <v>#REF!</v>
      </c>
      <c r="AN37" s="54" t="e">
        <v>#REF!</v>
      </c>
      <c r="AO37" s="54">
        <v>0.2145047865132893</v>
      </c>
      <c r="AP37" s="54">
        <v>0.73620267547421392</v>
      </c>
      <c r="AQ37" s="54">
        <v>0.15791899773310866</v>
      </c>
    </row>
    <row r="38" spans="2:43" x14ac:dyDescent="0.3">
      <c r="B38" s="52">
        <v>35</v>
      </c>
      <c r="C38" s="54">
        <v>0.20933841086660804</v>
      </c>
      <c r="D38" s="54">
        <v>0.7227040042246935</v>
      </c>
      <c r="E38" s="54">
        <v>49425.536491225437</v>
      </c>
      <c r="F38" s="54">
        <v>17.515744355173226</v>
      </c>
      <c r="G38" s="54">
        <v>0.86850563704783779</v>
      </c>
      <c r="H38" s="54">
        <v>12217.417593772492</v>
      </c>
      <c r="I38" s="54">
        <v>11</v>
      </c>
      <c r="J38" s="54">
        <v>2</v>
      </c>
      <c r="K38" s="54">
        <v>841</v>
      </c>
      <c r="L38" s="54">
        <v>788</v>
      </c>
      <c r="M38" s="54">
        <v>0.15128970777133172</v>
      </c>
      <c r="N38" s="54">
        <v>10346.663265302679</v>
      </c>
      <c r="O38" s="54">
        <v>35720.033133162331</v>
      </c>
      <c r="P38" s="54">
        <v>15.212522709556792</v>
      </c>
      <c r="Q38" s="54">
        <v>213997.16325291459</v>
      </c>
      <c r="R38" s="54">
        <v>10610.896050358841</v>
      </c>
      <c r="S38" s="54">
        <v>0</v>
      </c>
      <c r="T38" s="54">
        <v>0</v>
      </c>
      <c r="U38" s="54">
        <v>0.53718845881064925</v>
      </c>
      <c r="V38" s="54">
        <v>5.0886642050503443</v>
      </c>
      <c r="W38" s="54">
        <v>3.606127979865827</v>
      </c>
      <c r="X38" s="54">
        <v>0</v>
      </c>
      <c r="Y38" s="54">
        <v>0</v>
      </c>
      <c r="Z38" s="54">
        <v>0</v>
      </c>
      <c r="AA38" s="54">
        <v>0</v>
      </c>
      <c r="AB38" s="54">
        <v>0</v>
      </c>
      <c r="AC38" s="54">
        <v>0</v>
      </c>
      <c r="AD38" s="54" t="e">
        <v>#REF!</v>
      </c>
      <c r="AE38" s="63" t="e">
        <v>#REF!</v>
      </c>
      <c r="AF38" s="63" t="e">
        <v>#REF!</v>
      </c>
      <c r="AG38" s="63" t="e">
        <v>#REF!</v>
      </c>
      <c r="AH38" s="54" t="e">
        <v>#REF!</v>
      </c>
      <c r="AI38" s="63" t="e">
        <v>#REF!</v>
      </c>
      <c r="AJ38" s="63" t="e">
        <v>#REF!</v>
      </c>
      <c r="AK38" s="63" t="e">
        <v>#REF!</v>
      </c>
      <c r="AL38" s="63" t="e">
        <v>#REF!</v>
      </c>
      <c r="AM38" s="63" t="e">
        <v>#REF!</v>
      </c>
      <c r="AN38" s="54" t="e">
        <v>#REF!</v>
      </c>
      <c r="AO38" s="54">
        <v>0.26991365737743278</v>
      </c>
      <c r="AP38" s="54">
        <v>0.7305173182777176</v>
      </c>
      <c r="AQ38" s="54">
        <v>0.19717660115389288</v>
      </c>
    </row>
    <row r="39" spans="2:43" x14ac:dyDescent="0.3">
      <c r="B39" s="52">
        <v>36</v>
      </c>
      <c r="C39" s="54">
        <v>0.22544480387021135</v>
      </c>
      <c r="D39" s="54">
        <v>0.79323867457110708</v>
      </c>
      <c r="E39" s="54">
        <v>49259.001313410226</v>
      </c>
      <c r="F39" s="54">
        <v>16.258708880514988</v>
      </c>
      <c r="G39" s="54">
        <v>0.88324122934998561</v>
      </c>
      <c r="H39" s="54">
        <v>9998.2660916628047</v>
      </c>
      <c r="I39" s="54">
        <v>8</v>
      </c>
      <c r="J39" s="54">
        <v>6</v>
      </c>
      <c r="K39" s="54">
        <v>845</v>
      </c>
      <c r="L39" s="54">
        <v>802</v>
      </c>
      <c r="M39" s="54">
        <v>0.17883153741094965</v>
      </c>
      <c r="N39" s="54">
        <v>11105.185889944252</v>
      </c>
      <c r="O39" s="54">
        <v>39074.144912545948</v>
      </c>
      <c r="P39" s="54">
        <v>14.360362019269585</v>
      </c>
      <c r="Q39" s="54">
        <v>162558.89769426992</v>
      </c>
      <c r="R39" s="54">
        <v>8830.8808341685308</v>
      </c>
      <c r="S39" s="54">
        <v>0</v>
      </c>
      <c r="T39" s="54">
        <v>0</v>
      </c>
      <c r="U39" s="54">
        <v>0.41486316425196523</v>
      </c>
      <c r="V39" s="54">
        <v>2.5045206299702718</v>
      </c>
      <c r="W39" s="54">
        <v>3.0462078858810551</v>
      </c>
      <c r="X39" s="54">
        <v>0</v>
      </c>
      <c r="Y39" s="54">
        <v>0</v>
      </c>
      <c r="Z39" s="54">
        <v>0</v>
      </c>
      <c r="AA39" s="54">
        <v>0</v>
      </c>
      <c r="AB39" s="54">
        <v>0</v>
      </c>
      <c r="AC39" s="54">
        <v>0</v>
      </c>
      <c r="AD39" s="54" t="e">
        <v>#REF!</v>
      </c>
      <c r="AE39" s="63" t="e">
        <v>#REF!</v>
      </c>
      <c r="AF39" s="63" t="e">
        <v>#REF!</v>
      </c>
      <c r="AG39" s="63" t="e">
        <v>#REF!</v>
      </c>
      <c r="AH39" s="54" t="e">
        <v>#REF!</v>
      </c>
      <c r="AI39" s="63" t="e">
        <v>#REF!</v>
      </c>
      <c r="AJ39" s="63" t="e">
        <v>#REF!</v>
      </c>
      <c r="AK39" s="63" t="e">
        <v>#REF!</v>
      </c>
      <c r="AL39" s="63" t="e">
        <v>#REF!</v>
      </c>
      <c r="AM39" s="63" t="e">
        <v>#REF!</v>
      </c>
      <c r="AN39" s="54" t="e">
        <v>#REF!</v>
      </c>
      <c r="AO39" s="54">
        <v>0.16604210360291433</v>
      </c>
      <c r="AP39" s="54">
        <v>0.64160914729714447</v>
      </c>
      <c r="AQ39" s="54">
        <v>0.10653413250808998</v>
      </c>
    </row>
    <row r="40" spans="2:43" x14ac:dyDescent="0.3">
      <c r="B40" s="52">
        <v>37</v>
      </c>
      <c r="C40" s="54">
        <v>0.26990875233927142</v>
      </c>
      <c r="D40" s="54">
        <v>0.66446735573575288</v>
      </c>
      <c r="E40" s="54">
        <v>47346.284279736661</v>
      </c>
      <c r="F40" s="54">
        <v>29.599122116995428</v>
      </c>
      <c r="G40" s="54">
        <v>0.91667033209204685</v>
      </c>
      <c r="H40" s="54">
        <v>13258.071591215312</v>
      </c>
      <c r="I40" s="54">
        <v>11</v>
      </c>
      <c r="J40" s="54">
        <v>7</v>
      </c>
      <c r="K40" s="54">
        <v>858</v>
      </c>
      <c r="L40" s="54">
        <v>794</v>
      </c>
      <c r="M40" s="54">
        <v>0.1793455549568119</v>
      </c>
      <c r="N40" s="54">
        <v>12779.176517844182</v>
      </c>
      <c r="O40" s="54">
        <v>31460.060319269865</v>
      </c>
      <c r="P40" s="54">
        <v>27.132637100619249</v>
      </c>
      <c r="Q40" s="54">
        <v>392427.28006424988</v>
      </c>
      <c r="R40" s="54">
        <v>12153.280888419471</v>
      </c>
      <c r="S40" s="54">
        <v>0</v>
      </c>
      <c r="T40" s="54">
        <v>0</v>
      </c>
      <c r="U40" s="54">
        <v>0.3615753598263366</v>
      </c>
      <c r="V40" s="54">
        <v>6.2774953021853879</v>
      </c>
      <c r="W40" s="54">
        <v>1.7618133405315499</v>
      </c>
      <c r="X40" s="54">
        <v>0</v>
      </c>
      <c r="Y40" s="54">
        <v>0</v>
      </c>
      <c r="Z40" s="54">
        <v>0</v>
      </c>
      <c r="AA40" s="54">
        <v>0</v>
      </c>
      <c r="AB40" s="54">
        <v>0</v>
      </c>
      <c r="AC40" s="54">
        <v>0</v>
      </c>
      <c r="AD40" s="54" t="e">
        <v>#REF!</v>
      </c>
      <c r="AE40" s="63" t="e">
        <v>#REF!</v>
      </c>
      <c r="AF40" s="63" t="e">
        <v>#REF!</v>
      </c>
      <c r="AG40" s="63" t="e">
        <v>#REF!</v>
      </c>
      <c r="AH40" s="54" t="e">
        <v>#REF!</v>
      </c>
      <c r="AI40" s="63" t="e">
        <v>#REF!</v>
      </c>
      <c r="AJ40" s="63" t="e">
        <v>#REF!</v>
      </c>
      <c r="AK40" s="63" t="e">
        <v>#REF!</v>
      </c>
      <c r="AL40" s="63" t="e">
        <v>#REF!</v>
      </c>
      <c r="AM40" s="63" t="e">
        <v>#REF!</v>
      </c>
      <c r="AN40" s="54" t="e">
        <v>#REF!</v>
      </c>
      <c r="AO40" s="54">
        <v>0.19423231833621835</v>
      </c>
      <c r="AP40" s="54">
        <v>0.70475415100056271</v>
      </c>
      <c r="AQ40" s="54">
        <v>0.13688603260591259</v>
      </c>
    </row>
    <row r="41" spans="2:43" x14ac:dyDescent="0.3">
      <c r="B41" s="52">
        <v>38</v>
      </c>
      <c r="C41" s="54">
        <v>0.19798990168504255</v>
      </c>
      <c r="D41" s="54">
        <v>0.72387458400913873</v>
      </c>
      <c r="E41" s="54">
        <v>52666.167348691633</v>
      </c>
      <c r="F41" s="54">
        <v>15.135566597100135</v>
      </c>
      <c r="G41" s="54">
        <v>0.87377234297699413</v>
      </c>
      <c r="H41" s="54">
        <v>25840.987665206841</v>
      </c>
      <c r="I41" s="54">
        <v>17</v>
      </c>
      <c r="J41" s="54">
        <v>7</v>
      </c>
      <c r="K41" s="54">
        <v>842</v>
      </c>
      <c r="L41" s="54">
        <v>801</v>
      </c>
      <c r="M41" s="54">
        <v>0.14331985772027045</v>
      </c>
      <c r="N41" s="54">
        <v>10427.369295495455</v>
      </c>
      <c r="O41" s="54">
        <v>38123.69998088984</v>
      </c>
      <c r="P41" s="54">
        <v>13.225039487832515</v>
      </c>
      <c r="Q41" s="54">
        <v>391117.98974158126</v>
      </c>
      <c r="R41" s="54">
        <v>22579.140337067387</v>
      </c>
      <c r="S41" s="54">
        <v>0</v>
      </c>
      <c r="T41" s="54">
        <v>0</v>
      </c>
      <c r="U41" s="54">
        <v>0.35449761845161898</v>
      </c>
      <c r="V41" s="54">
        <v>5.1144290127077845</v>
      </c>
      <c r="W41" s="54">
        <v>1.959800380446159</v>
      </c>
      <c r="X41" s="54">
        <v>0</v>
      </c>
      <c r="Y41" s="54">
        <v>0</v>
      </c>
      <c r="Z41" s="54">
        <v>0</v>
      </c>
      <c r="AA41" s="54">
        <v>0</v>
      </c>
      <c r="AB41" s="54">
        <v>0</v>
      </c>
      <c r="AC41" s="54">
        <v>0</v>
      </c>
      <c r="AD41" s="54" t="e">
        <v>#REF!</v>
      </c>
      <c r="AE41" s="63" t="e">
        <v>#REF!</v>
      </c>
      <c r="AF41" s="63" t="e">
        <v>#REF!</v>
      </c>
      <c r="AG41" s="63" t="e">
        <v>#REF!</v>
      </c>
      <c r="AH41" s="54" t="e">
        <v>#REF!</v>
      </c>
      <c r="AI41" s="63" t="e">
        <v>#REF!</v>
      </c>
      <c r="AJ41" s="63" t="e">
        <v>#REF!</v>
      </c>
      <c r="AK41" s="63" t="e">
        <v>#REF!</v>
      </c>
      <c r="AL41" s="63" t="e">
        <v>#REF!</v>
      </c>
      <c r="AM41" s="63" t="e">
        <v>#REF!</v>
      </c>
      <c r="AN41" s="54" t="e">
        <v>#REF!</v>
      </c>
      <c r="AO41" s="54">
        <v>0.15514821526503164</v>
      </c>
      <c r="AP41" s="54">
        <v>0.6585712197419421</v>
      </c>
      <c r="AQ41" s="54">
        <v>0.10217614936787729</v>
      </c>
    </row>
    <row r="42" spans="2:43" x14ac:dyDescent="0.3">
      <c r="B42" s="52">
        <v>39</v>
      </c>
      <c r="C42" s="54">
        <v>0.23772808938225701</v>
      </c>
      <c r="D42" s="54">
        <v>0.71461111897936758</v>
      </c>
      <c r="E42" s="54">
        <v>50998.190670778138</v>
      </c>
      <c r="F42" s="54">
        <v>9.8079382815966678</v>
      </c>
      <c r="G42" s="54">
        <v>0.85317461105988712</v>
      </c>
      <c r="H42" s="54">
        <v>22968.199738437768</v>
      </c>
      <c r="I42" s="54">
        <v>20</v>
      </c>
      <c r="J42" s="54">
        <v>2</v>
      </c>
      <c r="K42" s="54">
        <v>844</v>
      </c>
      <c r="L42" s="54">
        <v>799</v>
      </c>
      <c r="M42" s="54">
        <v>0.1698831359662818</v>
      </c>
      <c r="N42" s="54">
        <v>12123.702430116131</v>
      </c>
      <c r="O42" s="54">
        <v>36443.874101167909</v>
      </c>
      <c r="P42" s="54">
        <v>8.3678839287006141</v>
      </c>
      <c r="Q42" s="54">
        <v>225270.68547398236</v>
      </c>
      <c r="R42" s="54">
        <v>19595.884878587443</v>
      </c>
      <c r="S42" s="54">
        <v>0</v>
      </c>
      <c r="T42" s="54">
        <v>0</v>
      </c>
      <c r="U42" s="54">
        <v>0.50686602102301004</v>
      </c>
      <c r="V42" s="54">
        <v>2.3584478670625346</v>
      </c>
      <c r="W42" s="54">
        <v>1.5895351521085634</v>
      </c>
      <c r="X42" s="54">
        <v>0</v>
      </c>
      <c r="Y42" s="54">
        <v>0</v>
      </c>
      <c r="Z42" s="54">
        <v>0</v>
      </c>
      <c r="AA42" s="54">
        <v>0</v>
      </c>
      <c r="AB42" s="54">
        <v>0</v>
      </c>
      <c r="AC42" s="54">
        <v>0</v>
      </c>
      <c r="AD42" s="54" t="e">
        <v>#REF!</v>
      </c>
      <c r="AE42" s="63" t="e">
        <v>#REF!</v>
      </c>
      <c r="AF42" s="63" t="e">
        <v>#REF!</v>
      </c>
      <c r="AG42" s="63" t="e">
        <v>#REF!</v>
      </c>
      <c r="AH42" s="54" t="e">
        <v>#REF!</v>
      </c>
      <c r="AI42" s="63" t="e">
        <v>#REF!</v>
      </c>
      <c r="AJ42" s="63" t="e">
        <v>#REF!</v>
      </c>
      <c r="AK42" s="63" t="e">
        <v>#REF!</v>
      </c>
      <c r="AL42" s="63" t="e">
        <v>#REF!</v>
      </c>
      <c r="AM42" s="63" t="e">
        <v>#REF!</v>
      </c>
      <c r="AN42" s="54" t="e">
        <v>#REF!</v>
      </c>
      <c r="AO42" s="54">
        <v>0.18845779197992837</v>
      </c>
      <c r="AP42" s="54">
        <v>0.63503004664455365</v>
      </c>
      <c r="AQ42" s="54">
        <v>0.1196763604315435</v>
      </c>
    </row>
    <row r="43" spans="2:43" x14ac:dyDescent="0.3">
      <c r="B43" s="52">
        <v>40</v>
      </c>
      <c r="C43" s="54">
        <v>0.13363934741543182</v>
      </c>
      <c r="D43" s="54">
        <v>0.6616293916125533</v>
      </c>
      <c r="E43" s="54">
        <v>50782.081376999304</v>
      </c>
      <c r="F43" s="54">
        <v>20.632785630049167</v>
      </c>
      <c r="G43" s="54">
        <v>0.87238162356590876</v>
      </c>
      <c r="H43" s="54">
        <v>17643.666756184153</v>
      </c>
      <c r="I43" s="54">
        <v>11</v>
      </c>
      <c r="J43" s="54">
        <v>6</v>
      </c>
      <c r="K43" s="54">
        <v>855</v>
      </c>
      <c r="L43" s="54">
        <v>802</v>
      </c>
      <c r="M43" s="54">
        <v>8.8419720125970797E-2</v>
      </c>
      <c r="N43" s="54">
        <v>6786.48421561954</v>
      </c>
      <c r="O43" s="54">
        <v>33598.917606283219</v>
      </c>
      <c r="P43" s="54">
        <v>17.999663026629644</v>
      </c>
      <c r="Q43" s="54">
        <v>364037.99390837259</v>
      </c>
      <c r="R43" s="54">
        <v>15392.010650415783</v>
      </c>
      <c r="S43" s="54">
        <v>0</v>
      </c>
      <c r="T43" s="54">
        <v>0</v>
      </c>
      <c r="U43" s="54">
        <v>0.403033001586526</v>
      </c>
      <c r="V43" s="54">
        <v>4.4433161618008938</v>
      </c>
      <c r="W43" s="54">
        <v>1.0973247819083558</v>
      </c>
      <c r="X43" s="54">
        <v>0</v>
      </c>
      <c r="Y43" s="54">
        <v>0</v>
      </c>
      <c r="Z43" s="54">
        <v>0</v>
      </c>
      <c r="AA43" s="54">
        <v>0</v>
      </c>
      <c r="AB43" s="54">
        <v>0</v>
      </c>
      <c r="AC43" s="54">
        <v>0</v>
      </c>
      <c r="AD43" s="54" t="e">
        <v>#REF!</v>
      </c>
      <c r="AE43" s="63" t="e">
        <v>#REF!</v>
      </c>
      <c r="AF43" s="63" t="e">
        <v>#REF!</v>
      </c>
      <c r="AG43" s="63" t="e">
        <v>#REF!</v>
      </c>
      <c r="AH43" s="54" t="e">
        <v>#REF!</v>
      </c>
      <c r="AI43" s="63" t="e">
        <v>#REF!</v>
      </c>
      <c r="AJ43" s="63" t="e">
        <v>#REF!</v>
      </c>
      <c r="AK43" s="63" t="e">
        <v>#REF!</v>
      </c>
      <c r="AL43" s="63" t="e">
        <v>#REF!</v>
      </c>
      <c r="AM43" s="63" t="e">
        <v>#REF!</v>
      </c>
      <c r="AN43" s="54" t="e">
        <v>#REF!</v>
      </c>
      <c r="AO43" s="54">
        <v>0.18650099602424974</v>
      </c>
      <c r="AP43" s="54">
        <v>0.7092332584831188</v>
      </c>
      <c r="AQ43" s="54">
        <v>0.13227270912062583</v>
      </c>
    </row>
    <row r="44" spans="2:43" x14ac:dyDescent="0.3">
      <c r="B44" s="52">
        <v>41</v>
      </c>
      <c r="C44" s="54">
        <v>0.16755226953662364</v>
      </c>
      <c r="D44" s="54">
        <v>0.62551055082407025</v>
      </c>
      <c r="E44" s="54">
        <v>52261.729608567839</v>
      </c>
      <c r="F44" s="54">
        <v>15.57664010253357</v>
      </c>
      <c r="G44" s="54">
        <v>0.86574026917815083</v>
      </c>
      <c r="H44" s="54">
        <v>15477.234560962017</v>
      </c>
      <c r="I44" s="54">
        <v>10</v>
      </c>
      <c r="J44" s="54">
        <v>4</v>
      </c>
      <c r="K44" s="54">
        <v>858</v>
      </c>
      <c r="L44" s="54">
        <v>798</v>
      </c>
      <c r="M44" s="54">
        <v>0.10480571240967654</v>
      </c>
      <c r="N44" s="54">
        <v>8756.5714058249032</v>
      </c>
      <c r="O44" s="54">
        <v>32690.263274473891</v>
      </c>
      <c r="P44" s="54">
        <v>13.485324595258593</v>
      </c>
      <c r="Q44" s="54">
        <v>241083.31253859951</v>
      </c>
      <c r="R44" s="54">
        <v>13399.265214940635</v>
      </c>
      <c r="S44" s="54">
        <v>0</v>
      </c>
      <c r="T44" s="54">
        <v>0</v>
      </c>
      <c r="U44" s="54">
        <v>0.41862220012000295</v>
      </c>
      <c r="V44" s="54">
        <v>6.4017514360802243</v>
      </c>
      <c r="W44" s="54">
        <v>1.7189953075481339</v>
      </c>
      <c r="X44" s="54">
        <v>0</v>
      </c>
      <c r="Y44" s="54">
        <v>0</v>
      </c>
      <c r="Z44" s="54">
        <v>0</v>
      </c>
      <c r="AA44" s="54">
        <v>0</v>
      </c>
      <c r="AB44" s="54">
        <v>0</v>
      </c>
      <c r="AC44" s="54">
        <v>0</v>
      </c>
      <c r="AD44" s="54" t="e">
        <v>#REF!</v>
      </c>
      <c r="AE44" s="63" t="e">
        <v>#REF!</v>
      </c>
      <c r="AF44" s="63" t="e">
        <v>#REF!</v>
      </c>
      <c r="AG44" s="63" t="e">
        <v>#REF!</v>
      </c>
      <c r="AH44" s="54" t="e">
        <v>#REF!</v>
      </c>
      <c r="AI44" s="63" t="e">
        <v>#REF!</v>
      </c>
      <c r="AJ44" s="63" t="e">
        <v>#REF!</v>
      </c>
      <c r="AK44" s="63" t="e">
        <v>#REF!</v>
      </c>
      <c r="AL44" s="63" t="e">
        <v>#REF!</v>
      </c>
      <c r="AM44" s="63" t="e">
        <v>#REF!</v>
      </c>
      <c r="AN44" s="54" t="e">
        <v>#REF!</v>
      </c>
      <c r="AO44" s="54">
        <v>0.20201958363250444</v>
      </c>
      <c r="AP44" s="54">
        <v>0.70799268612274424</v>
      </c>
      <c r="AQ44" s="54">
        <v>0.14302838766537521</v>
      </c>
    </row>
    <row r="45" spans="2:43" x14ac:dyDescent="0.3">
      <c r="B45" s="52">
        <v>42</v>
      </c>
      <c r="C45" s="54">
        <v>0.22622618211164905</v>
      </c>
      <c r="D45" s="54">
        <v>0.74362345017759635</v>
      </c>
      <c r="E45" s="54">
        <v>49738.766666172698</v>
      </c>
      <c r="F45" s="54">
        <v>8.1332751951647815</v>
      </c>
      <c r="G45" s="54">
        <v>0.91253407474747772</v>
      </c>
      <c r="H45" s="54">
        <v>10512.740084590714</v>
      </c>
      <c r="I45" s="54">
        <v>4</v>
      </c>
      <c r="J45" s="54">
        <v>8</v>
      </c>
      <c r="K45" s="54">
        <v>854</v>
      </c>
      <c r="L45" s="54">
        <v>794</v>
      </c>
      <c r="M45" s="54">
        <v>0.16822709406236969</v>
      </c>
      <c r="N45" s="54">
        <v>11252.211285830404</v>
      </c>
      <c r="O45" s="54">
        <v>36986.913275877763</v>
      </c>
      <c r="P45" s="54">
        <v>7.4218907548863049</v>
      </c>
      <c r="Q45" s="54">
        <v>85503.00816321616</v>
      </c>
      <c r="R45" s="54">
        <v>9593.2335461527073</v>
      </c>
      <c r="S45" s="54">
        <v>0</v>
      </c>
      <c r="T45" s="54">
        <v>0</v>
      </c>
      <c r="U45" s="54">
        <v>0.26902068581753508</v>
      </c>
      <c r="V45" s="54">
        <v>4.7364071588014021</v>
      </c>
      <c r="W45" s="54">
        <v>2.3480103515436848</v>
      </c>
      <c r="X45" s="54">
        <v>0</v>
      </c>
      <c r="Y45" s="54">
        <v>0</v>
      </c>
      <c r="Z45" s="54">
        <v>0</v>
      </c>
      <c r="AA45" s="54">
        <v>0</v>
      </c>
      <c r="AB45" s="54">
        <v>0</v>
      </c>
      <c r="AC45" s="54">
        <v>0</v>
      </c>
      <c r="AD45" s="54" t="e">
        <v>#REF!</v>
      </c>
      <c r="AE45" s="63" t="e">
        <v>#REF!</v>
      </c>
      <c r="AF45" s="63" t="e">
        <v>#REF!</v>
      </c>
      <c r="AG45" s="63" t="e">
        <v>#REF!</v>
      </c>
      <c r="AH45" s="54" t="e">
        <v>#REF!</v>
      </c>
      <c r="AI45" s="63" t="e">
        <v>#REF!</v>
      </c>
      <c r="AJ45" s="63" t="e">
        <v>#REF!</v>
      </c>
      <c r="AK45" s="63" t="e">
        <v>#REF!</v>
      </c>
      <c r="AL45" s="63" t="e">
        <v>#REF!</v>
      </c>
      <c r="AM45" s="63" t="e">
        <v>#REF!</v>
      </c>
      <c r="AN45" s="54" t="e">
        <v>#REF!</v>
      </c>
      <c r="AO45" s="54">
        <v>0.12426713414428883</v>
      </c>
      <c r="AP45" s="54">
        <v>0.72708914080434195</v>
      </c>
      <c r="AQ45" s="54">
        <v>9.0353283795188866E-2</v>
      </c>
    </row>
    <row r="46" spans="2:43" x14ac:dyDescent="0.3">
      <c r="B46" s="52">
        <v>43</v>
      </c>
      <c r="C46" s="54">
        <v>0.12588627633825836</v>
      </c>
      <c r="D46" s="54">
        <v>0.70098625975704398</v>
      </c>
      <c r="E46" s="54">
        <v>50326.07973756377</v>
      </c>
      <c r="F46" s="54">
        <v>19.745481490954027</v>
      </c>
      <c r="G46" s="54">
        <v>0.81992350723691576</v>
      </c>
      <c r="H46" s="54">
        <v>18156.301265751019</v>
      </c>
      <c r="I46" s="54">
        <v>7</v>
      </c>
      <c r="J46" s="54">
        <v>5</v>
      </c>
      <c r="K46" s="54">
        <v>846</v>
      </c>
      <c r="L46" s="54">
        <v>788</v>
      </c>
      <c r="M46" s="54">
        <v>8.8244550005097386E-2</v>
      </c>
      <c r="N46" s="54">
        <v>6335.3627808641777</v>
      </c>
      <c r="O46" s="54">
        <v>35277.890403469588</v>
      </c>
      <c r="P46" s="54">
        <v>16.189784436144631</v>
      </c>
      <c r="Q46" s="54">
        <v>358504.91058707191</v>
      </c>
      <c r="R46" s="54">
        <v>14886.778212264628</v>
      </c>
      <c r="S46" s="54">
        <v>0</v>
      </c>
      <c r="T46" s="54">
        <v>0</v>
      </c>
      <c r="U46" s="54">
        <v>0.50137764686513053</v>
      </c>
      <c r="V46" s="54">
        <v>2.6949584777800384</v>
      </c>
      <c r="W46" s="54">
        <v>1.0891239296923603</v>
      </c>
      <c r="X46" s="54">
        <v>0</v>
      </c>
      <c r="Y46" s="54">
        <v>0</v>
      </c>
      <c r="Z46" s="54">
        <v>0</v>
      </c>
      <c r="AA46" s="54">
        <v>0</v>
      </c>
      <c r="AB46" s="54">
        <v>0</v>
      </c>
      <c r="AC46" s="54">
        <v>0</v>
      </c>
      <c r="AD46" s="54" t="e">
        <v>#REF!</v>
      </c>
      <c r="AE46" s="63" t="e">
        <v>#REF!</v>
      </c>
      <c r="AF46" s="63" t="e">
        <v>#REF!</v>
      </c>
      <c r="AG46" s="63" t="e">
        <v>#REF!</v>
      </c>
      <c r="AH46" s="54" t="e">
        <v>#REF!</v>
      </c>
      <c r="AI46" s="63" t="e">
        <v>#REF!</v>
      </c>
      <c r="AJ46" s="63" t="e">
        <v>#REF!</v>
      </c>
      <c r="AK46" s="63" t="e">
        <v>#REF!</v>
      </c>
      <c r="AL46" s="63" t="e">
        <v>#REF!</v>
      </c>
      <c r="AM46" s="63" t="e">
        <v>#REF!</v>
      </c>
      <c r="AN46" s="54" t="e">
        <v>#REF!</v>
      </c>
      <c r="AO46" s="54">
        <v>0.14290881905688183</v>
      </c>
      <c r="AP46" s="54">
        <v>0.74671736887602658</v>
      </c>
      <c r="AQ46" s="54">
        <v>0.10671249735533496</v>
      </c>
    </row>
    <row r="47" spans="2:43" x14ac:dyDescent="0.3">
      <c r="B47" s="52">
        <v>44</v>
      </c>
      <c r="C47" s="54">
        <v>0.24739546284406733</v>
      </c>
      <c r="D47" s="54">
        <v>0.71575329428288059</v>
      </c>
      <c r="E47" s="54">
        <v>51249.225802388224</v>
      </c>
      <c r="F47" s="54">
        <v>21.076420074266952</v>
      </c>
      <c r="G47" s="54">
        <v>0.83880867341925325</v>
      </c>
      <c r="H47" s="54">
        <v>17558.840676963991</v>
      </c>
      <c r="I47" s="54">
        <v>8</v>
      </c>
      <c r="J47" s="54">
        <v>6</v>
      </c>
      <c r="K47" s="54">
        <v>850</v>
      </c>
      <c r="L47" s="54">
        <v>815</v>
      </c>
      <c r="M47" s="54">
        <v>0.17707411752127916</v>
      </c>
      <c r="N47" s="54">
        <v>12678.825937781952</v>
      </c>
      <c r="O47" s="54">
        <v>36681.802197506579</v>
      </c>
      <c r="P47" s="54">
        <v>17.679083962922782</v>
      </c>
      <c r="Q47" s="54">
        <v>370077.50212481897</v>
      </c>
      <c r="R47" s="54">
        <v>14728.507855024189</v>
      </c>
      <c r="S47" s="54">
        <v>0</v>
      </c>
      <c r="T47" s="54">
        <v>0</v>
      </c>
      <c r="U47" s="54">
        <v>0.45229830759122908</v>
      </c>
      <c r="V47" s="54">
        <v>5.29724904491753</v>
      </c>
      <c r="W47" s="54">
        <v>2.4942350917092564</v>
      </c>
      <c r="X47" s="54">
        <v>0</v>
      </c>
      <c r="Y47" s="54">
        <v>0</v>
      </c>
      <c r="Z47" s="54">
        <v>0</v>
      </c>
      <c r="AA47" s="54">
        <v>0</v>
      </c>
      <c r="AB47" s="54">
        <v>0</v>
      </c>
      <c r="AC47" s="54">
        <v>0</v>
      </c>
      <c r="AD47" s="54" t="e">
        <v>#REF!</v>
      </c>
      <c r="AE47" s="63" t="e">
        <v>#REF!</v>
      </c>
      <c r="AF47" s="63" t="e">
        <v>#REF!</v>
      </c>
      <c r="AG47" s="63" t="e">
        <v>#REF!</v>
      </c>
      <c r="AH47" s="54" t="e">
        <v>#REF!</v>
      </c>
      <c r="AI47" s="63" t="e">
        <v>#REF!</v>
      </c>
      <c r="AJ47" s="63" t="e">
        <v>#REF!</v>
      </c>
      <c r="AK47" s="63" t="e">
        <v>#REF!</v>
      </c>
      <c r="AL47" s="63" t="e">
        <v>#REF!</v>
      </c>
      <c r="AM47" s="63" t="e">
        <v>#REF!</v>
      </c>
      <c r="AN47" s="54" t="e">
        <v>#REF!</v>
      </c>
      <c r="AO47" s="54">
        <v>0.220750045138286</v>
      </c>
      <c r="AP47" s="54">
        <v>0.70568615828353254</v>
      </c>
      <c r="AQ47" s="54">
        <v>0.15578025129455345</v>
      </c>
    </row>
    <row r="48" spans="2:43" x14ac:dyDescent="0.3">
      <c r="B48" s="52">
        <v>45</v>
      </c>
      <c r="C48" s="54">
        <v>0.1750825702020396</v>
      </c>
      <c r="D48" s="54">
        <v>0.67400043151746669</v>
      </c>
      <c r="E48" s="54">
        <v>51387.181789355163</v>
      </c>
      <c r="F48" s="54">
        <v>22.68890840393891</v>
      </c>
      <c r="G48" s="54">
        <v>0.83172959725236151</v>
      </c>
      <c r="H48" s="54">
        <v>40103.396184388992</v>
      </c>
      <c r="I48" s="54">
        <v>12</v>
      </c>
      <c r="J48" s="54">
        <v>4</v>
      </c>
      <c r="K48" s="54">
        <v>846</v>
      </c>
      <c r="L48" s="54">
        <v>794</v>
      </c>
      <c r="M48" s="54">
        <v>0.11800572786736184</v>
      </c>
      <c r="N48" s="54">
        <v>8996.9998631197468</v>
      </c>
      <c r="O48" s="54">
        <v>34634.982700491884</v>
      </c>
      <c r="P48" s="54">
        <v>18.871036648903829</v>
      </c>
      <c r="Q48" s="54">
        <v>909902.28271447506</v>
      </c>
      <c r="R48" s="54">
        <v>33355.181556893745</v>
      </c>
      <c r="S48" s="54">
        <v>0</v>
      </c>
      <c r="T48" s="54">
        <v>0</v>
      </c>
      <c r="U48" s="54">
        <v>0.48913255436875103</v>
      </c>
      <c r="V48" s="54">
        <v>5.2199322216444024</v>
      </c>
      <c r="W48" s="54">
        <v>1.4139258446173186</v>
      </c>
      <c r="X48" s="54">
        <v>0</v>
      </c>
      <c r="Y48" s="54">
        <v>0</v>
      </c>
      <c r="Z48" s="54">
        <v>0</v>
      </c>
      <c r="AA48" s="54">
        <v>0</v>
      </c>
      <c r="AB48" s="54">
        <v>0</v>
      </c>
      <c r="AC48" s="54">
        <v>0</v>
      </c>
      <c r="AD48" s="54" t="e">
        <v>#REF!</v>
      </c>
      <c r="AE48" s="63" t="e">
        <v>#REF!</v>
      </c>
      <c r="AF48" s="63" t="e">
        <v>#REF!</v>
      </c>
      <c r="AG48" s="63" t="e">
        <v>#REF!</v>
      </c>
      <c r="AH48" s="54" t="e">
        <v>#REF!</v>
      </c>
      <c r="AI48" s="63" t="e">
        <v>#REF!</v>
      </c>
      <c r="AJ48" s="63" t="e">
        <v>#REF!</v>
      </c>
      <c r="AK48" s="63" t="e">
        <v>#REF!</v>
      </c>
      <c r="AL48" s="63" t="e">
        <v>#REF!</v>
      </c>
      <c r="AM48" s="63" t="e">
        <v>#REF!</v>
      </c>
      <c r="AN48" s="54" t="e">
        <v>#REF!</v>
      </c>
      <c r="AO48" s="54">
        <v>0.20708756222648333</v>
      </c>
      <c r="AP48" s="54">
        <v>0.74440088620857137</v>
      </c>
      <c r="AQ48" s="54">
        <v>0.15415616484416686</v>
      </c>
    </row>
    <row r="49" spans="2:43" x14ac:dyDescent="0.3">
      <c r="B49" s="52">
        <v>46</v>
      </c>
      <c r="C49" s="54">
        <v>0.20606721952468549</v>
      </c>
      <c r="D49" s="54">
        <v>0.64414514040111059</v>
      </c>
      <c r="E49" s="54">
        <v>48299.99454687463</v>
      </c>
      <c r="F49" s="54">
        <v>15.674914654298519</v>
      </c>
      <c r="G49" s="54">
        <v>0.86689412880498862</v>
      </c>
      <c r="H49" s="54">
        <v>10352.398384629098</v>
      </c>
      <c r="I49" s="54">
        <v>13</v>
      </c>
      <c r="J49" s="54">
        <v>5</v>
      </c>
      <c r="K49" s="54">
        <v>844</v>
      </c>
      <c r="L49" s="54">
        <v>799</v>
      </c>
      <c r="M49" s="54">
        <v>0.13273719805279502</v>
      </c>
      <c r="N49" s="54">
        <v>9953.045579331927</v>
      </c>
      <c r="O49" s="54">
        <v>31112.206768769436</v>
      </c>
      <c r="P49" s="54">
        <v>13.588491483330664</v>
      </c>
      <c r="Q49" s="54">
        <v>162272.96114635895</v>
      </c>
      <c r="R49" s="54">
        <v>8974.433378685213</v>
      </c>
      <c r="S49" s="54">
        <v>0</v>
      </c>
      <c r="T49" s="54">
        <v>0</v>
      </c>
      <c r="U49" s="54">
        <v>0.31694297098957758</v>
      </c>
      <c r="V49" s="54">
        <v>4.7625982074375273</v>
      </c>
      <c r="W49" s="54">
        <v>2.0213098164611263</v>
      </c>
      <c r="X49" s="54">
        <v>0</v>
      </c>
      <c r="Y49" s="54">
        <v>0</v>
      </c>
      <c r="Z49" s="54">
        <v>0</v>
      </c>
      <c r="AA49" s="54">
        <v>0</v>
      </c>
      <c r="AB49" s="54">
        <v>0</v>
      </c>
      <c r="AC49" s="54">
        <v>0</v>
      </c>
      <c r="AD49" s="54" t="e">
        <v>#REF!</v>
      </c>
      <c r="AE49" s="63" t="e">
        <v>#REF!</v>
      </c>
      <c r="AF49" s="63" t="e">
        <v>#REF!</v>
      </c>
      <c r="AG49" s="63" t="e">
        <v>#REF!</v>
      </c>
      <c r="AH49" s="54" t="e">
        <v>#REF!</v>
      </c>
      <c r="AI49" s="63" t="e">
        <v>#REF!</v>
      </c>
      <c r="AJ49" s="63" t="e">
        <v>#REF!</v>
      </c>
      <c r="AK49" s="63" t="e">
        <v>#REF!</v>
      </c>
      <c r="AL49" s="63" t="e">
        <v>#REF!</v>
      </c>
      <c r="AM49" s="63" t="e">
        <v>#REF!</v>
      </c>
      <c r="AN49" s="54" t="e">
        <v>#REF!</v>
      </c>
      <c r="AO49" s="54">
        <v>0.21785489063853208</v>
      </c>
      <c r="AP49" s="54">
        <v>0.63980883855227866</v>
      </c>
      <c r="AQ49" s="54">
        <v>0.1393854845523729</v>
      </c>
    </row>
    <row r="50" spans="2:43" x14ac:dyDescent="0.3">
      <c r="B50" s="52">
        <v>47</v>
      </c>
      <c r="C50" s="54">
        <v>0.23361215904448662</v>
      </c>
      <c r="D50" s="54">
        <v>0.75147847032524162</v>
      </c>
      <c r="E50" s="54">
        <v>51357.59542692652</v>
      </c>
      <c r="F50" s="54">
        <v>14.290672451298708</v>
      </c>
      <c r="G50" s="54">
        <v>0.84167225929340983</v>
      </c>
      <c r="H50" s="54">
        <v>39397.058960177405</v>
      </c>
      <c r="I50" s="54">
        <v>12</v>
      </c>
      <c r="J50" s="54">
        <v>0</v>
      </c>
      <c r="K50" s="54">
        <v>833</v>
      </c>
      <c r="L50" s="54">
        <v>816</v>
      </c>
      <c r="M50" s="54">
        <v>0.17555450792812788</v>
      </c>
      <c r="N50" s="54">
        <v>11997.758751017556</v>
      </c>
      <c r="O50" s="54">
        <v>38594.12725100937</v>
      </c>
      <c r="P50" s="54">
        <v>12.028062568906675</v>
      </c>
      <c r="Q50" s="54">
        <v>563010.46514439816</v>
      </c>
      <c r="R50" s="54">
        <v>33159.411624528191</v>
      </c>
      <c r="S50" s="54">
        <v>0</v>
      </c>
      <c r="T50" s="54">
        <v>0</v>
      </c>
      <c r="U50" s="54">
        <v>0.36498040360179973</v>
      </c>
      <c r="V50" s="54">
        <v>4.4896815435994828</v>
      </c>
      <c r="W50" s="54">
        <v>3.3105312931551478</v>
      </c>
      <c r="X50" s="54">
        <v>0</v>
      </c>
      <c r="Y50" s="54">
        <v>0</v>
      </c>
      <c r="Z50" s="54">
        <v>0</v>
      </c>
      <c r="AA50" s="54">
        <v>0</v>
      </c>
      <c r="AB50" s="54">
        <v>0</v>
      </c>
      <c r="AC50" s="54">
        <v>0</v>
      </c>
      <c r="AD50" s="54" t="e">
        <v>#REF!</v>
      </c>
      <c r="AE50" s="63" t="e">
        <v>#REF!</v>
      </c>
      <c r="AF50" s="63" t="e">
        <v>#REF!</v>
      </c>
      <c r="AG50" s="63" t="e">
        <v>#REF!</v>
      </c>
      <c r="AH50" s="54" t="e">
        <v>#REF!</v>
      </c>
      <c r="AI50" s="63" t="e">
        <v>#REF!</v>
      </c>
      <c r="AJ50" s="63" t="e">
        <v>#REF!</v>
      </c>
      <c r="AK50" s="63" t="e">
        <v>#REF!</v>
      </c>
      <c r="AL50" s="63" t="e">
        <v>#REF!</v>
      </c>
      <c r="AM50" s="63" t="e">
        <v>#REF!</v>
      </c>
      <c r="AN50" s="54" t="e">
        <v>#REF!</v>
      </c>
      <c r="AO50" s="54">
        <v>0.14313184425236808</v>
      </c>
      <c r="AP50" s="54">
        <v>0.72661882371849817</v>
      </c>
      <c r="AQ50" s="54">
        <v>0.10400229230731498</v>
      </c>
    </row>
    <row r="51" spans="2:43" x14ac:dyDescent="0.3">
      <c r="B51" s="52">
        <v>48</v>
      </c>
      <c r="C51" s="54">
        <v>0.13539210909953744</v>
      </c>
      <c r="D51" s="54">
        <v>0.67696690464757603</v>
      </c>
      <c r="E51" s="54">
        <v>54000.304969779703</v>
      </c>
      <c r="F51" s="54">
        <v>27.980224665292443</v>
      </c>
      <c r="G51" s="54">
        <v>0.87131078724691291</v>
      </c>
      <c r="H51" s="54">
        <v>11178.453130601776</v>
      </c>
      <c r="I51" s="54">
        <v>12</v>
      </c>
      <c r="J51" s="54">
        <v>7</v>
      </c>
      <c r="K51" s="54">
        <v>853</v>
      </c>
      <c r="L51" s="54">
        <v>796</v>
      </c>
      <c r="M51" s="54">
        <v>9.1655977010820774E-2</v>
      </c>
      <c r="N51" s="54">
        <v>7311.2151818767079</v>
      </c>
      <c r="O51" s="54">
        <v>36556.419305416879</v>
      </c>
      <c r="P51" s="54">
        <v>24.379471580461448</v>
      </c>
      <c r="Q51" s="54">
        <v>312775.63000467932</v>
      </c>
      <c r="R51" s="54">
        <v>9739.9067974273512</v>
      </c>
      <c r="S51" s="54">
        <v>0</v>
      </c>
      <c r="T51" s="54">
        <v>0</v>
      </c>
      <c r="U51" s="54">
        <v>0.37793882626001851</v>
      </c>
      <c r="V51" s="54">
        <v>3.3370930129526815</v>
      </c>
      <c r="W51" s="54">
        <v>3.2295989474142397</v>
      </c>
      <c r="X51" s="54">
        <v>0</v>
      </c>
      <c r="Y51" s="54">
        <v>0</v>
      </c>
      <c r="Z51" s="54">
        <v>0</v>
      </c>
      <c r="AA51" s="54">
        <v>0</v>
      </c>
      <c r="AB51" s="54">
        <v>0</v>
      </c>
      <c r="AC51" s="54">
        <v>0</v>
      </c>
      <c r="AD51" s="54" t="e">
        <v>#REF!</v>
      </c>
      <c r="AE51" s="63" t="e">
        <v>#REF!</v>
      </c>
      <c r="AF51" s="63" t="e">
        <v>#REF!</v>
      </c>
      <c r="AG51" s="63" t="e">
        <v>#REF!</v>
      </c>
      <c r="AH51" s="54" t="e">
        <v>#REF!</v>
      </c>
      <c r="AI51" s="63" t="e">
        <v>#REF!</v>
      </c>
      <c r="AJ51" s="63" t="e">
        <v>#REF!</v>
      </c>
      <c r="AK51" s="63" t="e">
        <v>#REF!</v>
      </c>
      <c r="AL51" s="63" t="e">
        <v>#REF!</v>
      </c>
      <c r="AM51" s="63" t="e">
        <v>#REF!</v>
      </c>
      <c r="AN51" s="54" t="e">
        <v>#REF!</v>
      </c>
      <c r="AO51" s="54">
        <v>0.28504755616381744</v>
      </c>
      <c r="AP51" s="54">
        <v>0.77346233444581924</v>
      </c>
      <c r="AQ51" s="54">
        <v>0.22047354821854201</v>
      </c>
    </row>
    <row r="52" spans="2:43" x14ac:dyDescent="0.3">
      <c r="B52" s="52">
        <v>49</v>
      </c>
      <c r="C52" s="54">
        <v>0.14371229805311836</v>
      </c>
      <c r="D52" s="54">
        <v>0.69866621942416218</v>
      </c>
      <c r="E52" s="54">
        <v>49528.673219456883</v>
      </c>
      <c r="F52" s="54">
        <v>32.292769718583905</v>
      </c>
      <c r="G52" s="54">
        <v>0.8293420701837052</v>
      </c>
      <c r="H52" s="54">
        <v>11745.513754331021</v>
      </c>
      <c r="I52" s="54">
        <v>15</v>
      </c>
      <c r="J52" s="54">
        <v>4</v>
      </c>
      <c r="K52" s="54">
        <v>856</v>
      </c>
      <c r="L52" s="54">
        <v>795</v>
      </c>
      <c r="M52" s="54">
        <v>0.10040692796553059</v>
      </c>
      <c r="N52" s="54">
        <v>7117.8794478900891</v>
      </c>
      <c r="O52" s="54">
        <v>34604.010871332684</v>
      </c>
      <c r="P52" s="54">
        <v>26.781752490376043</v>
      </c>
      <c r="Q52" s="54">
        <v>379295.17089507158</v>
      </c>
      <c r="R52" s="54">
        <v>9741.0486923880726</v>
      </c>
      <c r="S52" s="54">
        <v>0</v>
      </c>
      <c r="T52" s="54">
        <v>0</v>
      </c>
      <c r="U52" s="54">
        <v>0.32569981553356886</v>
      </c>
      <c r="V52" s="54">
        <v>5.4995173887748399</v>
      </c>
      <c r="W52" s="54">
        <v>2.2964409139546054</v>
      </c>
      <c r="X52" s="54">
        <v>0</v>
      </c>
      <c r="Y52" s="54">
        <v>0</v>
      </c>
      <c r="Z52" s="54">
        <v>0</v>
      </c>
      <c r="AA52" s="54">
        <v>0</v>
      </c>
      <c r="AB52" s="54">
        <v>0</v>
      </c>
      <c r="AC52" s="54">
        <v>0</v>
      </c>
      <c r="AD52" s="54" t="e">
        <v>#REF!</v>
      </c>
      <c r="AE52" s="63" t="e">
        <v>#REF!</v>
      </c>
      <c r="AF52" s="63" t="e">
        <v>#REF!</v>
      </c>
      <c r="AG52" s="63" t="e">
        <v>#REF!</v>
      </c>
      <c r="AH52" s="54" t="e">
        <v>#REF!</v>
      </c>
      <c r="AI52" s="63" t="e">
        <v>#REF!</v>
      </c>
      <c r="AJ52" s="63" t="e">
        <v>#REF!</v>
      </c>
      <c r="AK52" s="63" t="e">
        <v>#REF!</v>
      </c>
      <c r="AL52" s="63" t="e">
        <v>#REF!</v>
      </c>
      <c r="AM52" s="63" t="e">
        <v>#REF!</v>
      </c>
      <c r="AN52" s="54" t="e">
        <v>#REF!</v>
      </c>
      <c r="AO52" s="54">
        <v>0.17151812051011139</v>
      </c>
      <c r="AP52" s="54">
        <v>0.73326614011956304</v>
      </c>
      <c r="AQ52" s="54">
        <v>0.12576843018701145</v>
      </c>
    </row>
    <row r="53" spans="2:43" x14ac:dyDescent="0.3">
      <c r="B53" s="52">
        <v>50</v>
      </c>
      <c r="C53" s="54">
        <v>0.2019083235495705</v>
      </c>
      <c r="D53" s="54">
        <v>0.74599588764550773</v>
      </c>
      <c r="E53" s="54">
        <v>50275.015039473226</v>
      </c>
      <c r="F53" s="54">
        <v>24.974948803688363</v>
      </c>
      <c r="G53" s="54">
        <v>0.89889770788541457</v>
      </c>
      <c r="H53" s="54">
        <v>41954.062501379551</v>
      </c>
      <c r="I53" s="54">
        <v>14</v>
      </c>
      <c r="J53" s="54">
        <v>3</v>
      </c>
      <c r="K53" s="54">
        <v>843</v>
      </c>
      <c r="L53" s="54">
        <v>809</v>
      </c>
      <c r="M53" s="54">
        <v>0.15062277904937821</v>
      </c>
      <c r="N53" s="54">
        <v>10150.944003049482</v>
      </c>
      <c r="O53" s="54">
        <v>37504.954470763078</v>
      </c>
      <c r="P53" s="54">
        <v>22.449924234191048</v>
      </c>
      <c r="Q53" s="54">
        <v>1047800.563078696</v>
      </c>
      <c r="R53" s="54">
        <v>37712.410618971502</v>
      </c>
      <c r="S53" s="54">
        <v>0</v>
      </c>
      <c r="T53" s="54">
        <v>0</v>
      </c>
      <c r="U53" s="54">
        <v>0.26669074219501304</v>
      </c>
      <c r="V53" s="54">
        <v>3.3651013330020527</v>
      </c>
      <c r="W53" s="54">
        <v>1.6859742539953599</v>
      </c>
      <c r="X53" s="54">
        <v>0</v>
      </c>
      <c r="Y53" s="54">
        <v>0</v>
      </c>
      <c r="Z53" s="54">
        <v>0</v>
      </c>
      <c r="AA53" s="54">
        <v>0</v>
      </c>
      <c r="AB53" s="54">
        <v>0</v>
      </c>
      <c r="AC53" s="54">
        <v>0</v>
      </c>
      <c r="AD53" s="54" t="e">
        <v>#REF!</v>
      </c>
      <c r="AE53" s="63" t="e">
        <v>#REF!</v>
      </c>
      <c r="AF53" s="63" t="e">
        <v>#REF!</v>
      </c>
      <c r="AG53" s="63" t="e">
        <v>#REF!</v>
      </c>
      <c r="AH53" s="54" t="e">
        <v>#REF!</v>
      </c>
      <c r="AI53" s="63" t="e">
        <v>#REF!</v>
      </c>
      <c r="AJ53" s="63" t="e">
        <v>#REF!</v>
      </c>
      <c r="AK53" s="63" t="e">
        <v>#REF!</v>
      </c>
      <c r="AL53" s="63" t="e">
        <v>#REF!</v>
      </c>
      <c r="AM53" s="63" t="e">
        <v>#REF!</v>
      </c>
      <c r="AN53" s="54" t="e">
        <v>#REF!</v>
      </c>
      <c r="AO53" s="54">
        <v>0.21265609058651008</v>
      </c>
      <c r="AP53" s="54">
        <v>0.74298681174061898</v>
      </c>
      <c r="AQ53" s="54">
        <v>0.15800067074209539</v>
      </c>
    </row>
    <row r="54" spans="2:43" x14ac:dyDescent="0.3">
      <c r="B54" s="52">
        <v>51</v>
      </c>
      <c r="C54" s="54">
        <v>0.1923753426774969</v>
      </c>
      <c r="D54" s="54">
        <v>0.63710988204383778</v>
      </c>
      <c r="E54" s="54">
        <v>50472.780162526637</v>
      </c>
      <c r="F54" s="54">
        <v>16.146122999323723</v>
      </c>
      <c r="G54" s="54">
        <v>0.83903840315792988</v>
      </c>
      <c r="H54" s="54">
        <v>7550.8220727448343</v>
      </c>
      <c r="I54" s="54">
        <v>15</v>
      </c>
      <c r="J54" s="54">
        <v>4</v>
      </c>
      <c r="K54" s="54">
        <v>843</v>
      </c>
      <c r="L54" s="54">
        <v>785</v>
      </c>
      <c r="M54" s="54">
        <v>0.12256423188140292</v>
      </c>
      <c r="N54" s="54">
        <v>9709.7183796520294</v>
      </c>
      <c r="O54" s="54">
        <v>32156.707015771903</v>
      </c>
      <c r="P54" s="54">
        <v>13.547217258544102</v>
      </c>
      <c r="Q54" s="54">
        <v>121916.50193254658</v>
      </c>
      <c r="R54" s="54">
        <v>6335.4296944454763</v>
      </c>
      <c r="S54" s="54">
        <v>0</v>
      </c>
      <c r="T54" s="54">
        <v>0</v>
      </c>
      <c r="U54" s="54">
        <v>0.56175339895160459</v>
      </c>
      <c r="V54" s="54">
        <v>1.4823396439874923</v>
      </c>
      <c r="W54" s="54">
        <v>2.167076453788356</v>
      </c>
      <c r="X54" s="54">
        <v>0</v>
      </c>
      <c r="Y54" s="54">
        <v>0</v>
      </c>
      <c r="Z54" s="54">
        <v>0</v>
      </c>
      <c r="AA54" s="54">
        <v>0</v>
      </c>
      <c r="AB54" s="54">
        <v>0</v>
      </c>
      <c r="AC54" s="54">
        <v>0</v>
      </c>
      <c r="AD54" s="54" t="e">
        <v>#REF!</v>
      </c>
      <c r="AE54" s="63" t="e">
        <v>#REF!</v>
      </c>
      <c r="AF54" s="63" t="e">
        <v>#REF!</v>
      </c>
      <c r="AG54" s="63" t="e">
        <v>#REF!</v>
      </c>
      <c r="AH54" s="54" t="e">
        <v>#REF!</v>
      </c>
      <c r="AI54" s="63" t="e">
        <v>#REF!</v>
      </c>
      <c r="AJ54" s="63" t="e">
        <v>#REF!</v>
      </c>
      <c r="AK54" s="63" t="e">
        <v>#REF!</v>
      </c>
      <c r="AL54" s="63" t="e">
        <v>#REF!</v>
      </c>
      <c r="AM54" s="63" t="e">
        <v>#REF!</v>
      </c>
      <c r="AN54" s="54" t="e">
        <v>#REF!</v>
      </c>
      <c r="AO54" s="54">
        <v>0.15566754909521424</v>
      </c>
      <c r="AP54" s="54">
        <v>0.70765490307545698</v>
      </c>
      <c r="AQ54" s="54">
        <v>0.11015890436696778</v>
      </c>
    </row>
    <row r="55" spans="2:43" x14ac:dyDescent="0.3">
      <c r="B55" s="52">
        <v>52</v>
      </c>
      <c r="C55" s="54">
        <v>0.17206173032547994</v>
      </c>
      <c r="D55" s="54">
        <v>0.75345485658819611</v>
      </c>
      <c r="E55" s="54">
        <v>52986.460725072371</v>
      </c>
      <c r="F55" s="54">
        <v>26.99745434306223</v>
      </c>
      <c r="G55" s="54">
        <v>0.84832897935197282</v>
      </c>
      <c r="H55" s="54">
        <v>10458.55291068057</v>
      </c>
      <c r="I55" s="54">
        <v>10</v>
      </c>
      <c r="J55" s="54">
        <v>4</v>
      </c>
      <c r="K55" s="54">
        <v>857</v>
      </c>
      <c r="L55" s="54">
        <v>796</v>
      </c>
      <c r="M55" s="54">
        <v>0.12964074634670136</v>
      </c>
      <c r="N55" s="54">
        <v>9116.942116179036</v>
      </c>
      <c r="O55" s="54">
        <v>39922.906166725486</v>
      </c>
      <c r="P55" s="54">
        <v>22.902722887951469</v>
      </c>
      <c r="Q55" s="54">
        <v>282354.30470059928</v>
      </c>
      <c r="R55" s="54">
        <v>8872.2935162162521</v>
      </c>
      <c r="S55" s="54">
        <v>0</v>
      </c>
      <c r="T55" s="54">
        <v>0</v>
      </c>
      <c r="U55" s="54">
        <v>0.3318917788629151</v>
      </c>
      <c r="V55" s="54">
        <v>2.8747915483622943</v>
      </c>
      <c r="W55" s="54">
        <v>3.6594685601559016</v>
      </c>
      <c r="X55" s="54">
        <v>0</v>
      </c>
      <c r="Y55" s="54">
        <v>0</v>
      </c>
      <c r="Z55" s="54">
        <v>0</v>
      </c>
      <c r="AA55" s="54">
        <v>0</v>
      </c>
      <c r="AB55" s="54">
        <v>0</v>
      </c>
      <c r="AC55" s="54">
        <v>0</v>
      </c>
      <c r="AD55" s="54" t="e">
        <v>#REF!</v>
      </c>
      <c r="AE55" s="63" t="e">
        <v>#REF!</v>
      </c>
      <c r="AF55" s="63" t="e">
        <v>#REF!</v>
      </c>
      <c r="AG55" s="63" t="e">
        <v>#REF!</v>
      </c>
      <c r="AH55" s="54" t="e">
        <v>#REF!</v>
      </c>
      <c r="AI55" s="63" t="e">
        <v>#REF!</v>
      </c>
      <c r="AJ55" s="63" t="e">
        <v>#REF!</v>
      </c>
      <c r="AK55" s="63" t="e">
        <v>#REF!</v>
      </c>
      <c r="AL55" s="63" t="e">
        <v>#REF!</v>
      </c>
      <c r="AM55" s="63" t="e">
        <v>#REF!</v>
      </c>
      <c r="AN55" s="54" t="e">
        <v>#REF!</v>
      </c>
      <c r="AO55" s="54">
        <v>0.16912040669080086</v>
      </c>
      <c r="AP55" s="54">
        <v>0.70249002743935418</v>
      </c>
      <c r="AQ55" s="54">
        <v>0.11880539913677543</v>
      </c>
    </row>
    <row r="56" spans="2:43" x14ac:dyDescent="0.3">
      <c r="B56" s="52">
        <v>53</v>
      </c>
      <c r="C56" s="54">
        <v>0.10981093635465668</v>
      </c>
      <c r="D56" s="54">
        <v>0.78098565951407617</v>
      </c>
      <c r="E56" s="54">
        <v>53668.363207708317</v>
      </c>
      <c r="F56" s="54">
        <v>17.819182465426067</v>
      </c>
      <c r="G56" s="54">
        <v>0.84144267990294053</v>
      </c>
      <c r="H56" s="54">
        <v>4224.405746889357</v>
      </c>
      <c r="I56" s="54">
        <v>13</v>
      </c>
      <c r="J56" s="54">
        <v>5</v>
      </c>
      <c r="K56" s="54">
        <v>855</v>
      </c>
      <c r="L56" s="54">
        <v>804</v>
      </c>
      <c r="M56" s="54">
        <v>8.5760766550799783E-2</v>
      </c>
      <c r="N56" s="54">
        <v>5893.3732164602561</v>
      </c>
      <c r="O56" s="54">
        <v>41914.222034813058</v>
      </c>
      <c r="P56" s="54">
        <v>14.993820647387597</v>
      </c>
      <c r="Q56" s="54">
        <v>75275.456811815937</v>
      </c>
      <c r="R56" s="54">
        <v>3554.5952926599634</v>
      </c>
      <c r="S56" s="54">
        <v>0</v>
      </c>
      <c r="T56" s="54">
        <v>0</v>
      </c>
      <c r="U56" s="54">
        <v>0.47900418181860477</v>
      </c>
      <c r="V56" s="54">
        <v>3.0132578907324974</v>
      </c>
      <c r="W56" s="54">
        <v>2.7146092245322975</v>
      </c>
      <c r="X56" s="54">
        <v>0</v>
      </c>
      <c r="Y56" s="54">
        <v>0</v>
      </c>
      <c r="Z56" s="54">
        <v>0</v>
      </c>
      <c r="AA56" s="54">
        <v>0</v>
      </c>
      <c r="AB56" s="54">
        <v>0</v>
      </c>
      <c r="AC56" s="54">
        <v>0</v>
      </c>
      <c r="AD56" s="54" t="e">
        <v>#REF!</v>
      </c>
      <c r="AE56" s="63" t="e">
        <v>#REF!</v>
      </c>
      <c r="AF56" s="63" t="e">
        <v>#REF!</v>
      </c>
      <c r="AG56" s="63" t="e">
        <v>#REF!</v>
      </c>
      <c r="AH56" s="54" t="e">
        <v>#REF!</v>
      </c>
      <c r="AI56" s="63" t="e">
        <v>#REF!</v>
      </c>
      <c r="AJ56" s="63" t="e">
        <v>#REF!</v>
      </c>
      <c r="AK56" s="63" t="e">
        <v>#REF!</v>
      </c>
      <c r="AL56" s="63" t="e">
        <v>#REF!</v>
      </c>
      <c r="AM56" s="63" t="e">
        <v>#REF!</v>
      </c>
      <c r="AN56" s="54" t="e">
        <v>#REF!</v>
      </c>
      <c r="AO56" s="54">
        <v>0.16392604122333362</v>
      </c>
      <c r="AP56" s="54">
        <v>0.65068690240034543</v>
      </c>
      <c r="AQ56" s="54">
        <v>0.10666452798636229</v>
      </c>
    </row>
    <row r="57" spans="2:43" x14ac:dyDescent="0.3">
      <c r="B57" s="52">
        <v>54</v>
      </c>
      <c r="C57" s="54">
        <v>0.17712351896055206</v>
      </c>
      <c r="D57" s="54">
        <v>0.69604907314122211</v>
      </c>
      <c r="E57" s="54">
        <v>46355.348908533262</v>
      </c>
      <c r="F57" s="54">
        <v>7.9478975570612471</v>
      </c>
      <c r="G57" s="54">
        <v>0.91116266579774474</v>
      </c>
      <c r="H57" s="54">
        <v>19377.791042701414</v>
      </c>
      <c r="I57" s="54">
        <v>11</v>
      </c>
      <c r="J57" s="54">
        <v>6</v>
      </c>
      <c r="K57" s="54">
        <v>868</v>
      </c>
      <c r="L57" s="54">
        <v>793</v>
      </c>
      <c r="M57" s="54">
        <v>0.12328666120400394</v>
      </c>
      <c r="N57" s="54">
        <v>8210.6225213235975</v>
      </c>
      <c r="O57" s="54">
        <v>32265.597642922537</v>
      </c>
      <c r="P57" s="54">
        <v>7.2418275255793088</v>
      </c>
      <c r="Q57" s="54">
        <v>154012.69808952988</v>
      </c>
      <c r="R57" s="54">
        <v>17656.319743739481</v>
      </c>
      <c r="S57" s="54">
        <v>0</v>
      </c>
      <c r="T57" s="54">
        <v>0</v>
      </c>
      <c r="U57" s="54">
        <v>0.54176808486353512</v>
      </c>
      <c r="V57" s="54">
        <v>6.9421822417454528</v>
      </c>
      <c r="W57" s="54">
        <v>2.059545189621006</v>
      </c>
      <c r="X57" s="54">
        <v>0</v>
      </c>
      <c r="Y57" s="54">
        <v>0</v>
      </c>
      <c r="Z57" s="54">
        <v>0</v>
      </c>
      <c r="AA57" s="54">
        <v>0</v>
      </c>
      <c r="AB57" s="54">
        <v>0</v>
      </c>
      <c r="AC57" s="54">
        <v>0</v>
      </c>
      <c r="AD57" s="54" t="e">
        <v>#REF!</v>
      </c>
      <c r="AE57" s="63" t="e">
        <v>#REF!</v>
      </c>
      <c r="AF57" s="63" t="e">
        <v>#REF!</v>
      </c>
      <c r="AG57" s="63" t="e">
        <v>#REF!</v>
      </c>
      <c r="AH57" s="54" t="e">
        <v>#REF!</v>
      </c>
      <c r="AI57" s="63" t="e">
        <v>#REF!</v>
      </c>
      <c r="AJ57" s="63" t="e">
        <v>#REF!</v>
      </c>
      <c r="AK57" s="63" t="e">
        <v>#REF!</v>
      </c>
      <c r="AL57" s="63" t="e">
        <v>#REF!</v>
      </c>
      <c r="AM57" s="63" t="e">
        <v>#REF!</v>
      </c>
      <c r="AN57" s="54" t="e">
        <v>#REF!</v>
      </c>
      <c r="AO57" s="54">
        <v>0.17129133222507095</v>
      </c>
      <c r="AP57" s="54">
        <v>0.71395810641570712</v>
      </c>
      <c r="AQ57" s="54">
        <v>0.12229483520083545</v>
      </c>
    </row>
    <row r="58" spans="2:43" x14ac:dyDescent="0.3">
      <c r="B58" s="52">
        <v>55</v>
      </c>
      <c r="C58" s="54">
        <v>0.22674585362155242</v>
      </c>
      <c r="D58" s="54">
        <v>0.67148358415924425</v>
      </c>
      <c r="E58" s="54">
        <v>49307.618763327067</v>
      </c>
      <c r="F58" s="54">
        <v>15.850168276958771</v>
      </c>
      <c r="G58" s="54">
        <v>0.87033254948747296</v>
      </c>
      <c r="H58" s="54">
        <v>23415.857119982415</v>
      </c>
      <c r="I58" s="54">
        <v>10</v>
      </c>
      <c r="J58" s="54">
        <v>3</v>
      </c>
      <c r="K58" s="54">
        <v>861</v>
      </c>
      <c r="L58" s="54">
        <v>790</v>
      </c>
      <c r="M58" s="54">
        <v>0.15225611848304738</v>
      </c>
      <c r="N58" s="54">
        <v>11180.298106536671</v>
      </c>
      <c r="O58" s="54">
        <v>33109.256573556464</v>
      </c>
      <c r="P58" s="54">
        <v>13.794917366290994</v>
      </c>
      <c r="Q58" s="54">
        <v>371145.27570094442</v>
      </c>
      <c r="R58" s="54">
        <v>20379.582625668692</v>
      </c>
      <c r="S58" s="54">
        <v>0</v>
      </c>
      <c r="T58" s="54">
        <v>0</v>
      </c>
      <c r="U58" s="54">
        <v>0.54232106074031772</v>
      </c>
      <c r="V58" s="54">
        <v>6.2551149890368301</v>
      </c>
      <c r="W58" s="54">
        <v>4.5979502556352561</v>
      </c>
      <c r="X58" s="54">
        <v>0</v>
      </c>
      <c r="Y58" s="54">
        <v>0</v>
      </c>
      <c r="Z58" s="54">
        <v>0</v>
      </c>
      <c r="AA58" s="54">
        <v>0</v>
      </c>
      <c r="AB58" s="54">
        <v>0</v>
      </c>
      <c r="AC58" s="54">
        <v>0</v>
      </c>
      <c r="AD58" s="54" t="e">
        <v>#REF!</v>
      </c>
      <c r="AE58" s="63" t="e">
        <v>#REF!</v>
      </c>
      <c r="AF58" s="63" t="e">
        <v>#REF!</v>
      </c>
      <c r="AG58" s="63" t="e">
        <v>#REF!</v>
      </c>
      <c r="AH58" s="54" t="e">
        <v>#REF!</v>
      </c>
      <c r="AI58" s="63" t="e">
        <v>#REF!</v>
      </c>
      <c r="AJ58" s="63" t="e">
        <v>#REF!</v>
      </c>
      <c r="AK58" s="63" t="e">
        <v>#REF!</v>
      </c>
      <c r="AL58" s="63" t="e">
        <v>#REF!</v>
      </c>
      <c r="AM58" s="63" t="e">
        <v>#REF!</v>
      </c>
      <c r="AN58" s="54" t="e">
        <v>#REF!</v>
      </c>
      <c r="AO58" s="54">
        <v>0.19445866018608837</v>
      </c>
      <c r="AP58" s="54">
        <v>0.69845176624857142</v>
      </c>
      <c r="AQ58" s="54">
        <v>0.13581999466930417</v>
      </c>
    </row>
    <row r="59" spans="2:43" x14ac:dyDescent="0.3">
      <c r="B59" s="52">
        <v>56</v>
      </c>
      <c r="C59" s="54">
        <v>0.20571657601115811</v>
      </c>
      <c r="D59" s="54">
        <v>0.76064786981374322</v>
      </c>
      <c r="E59" s="54">
        <v>46589.678028075352</v>
      </c>
      <c r="F59" s="54">
        <v>27.740122129849958</v>
      </c>
      <c r="G59" s="54">
        <v>0.82981088464895802</v>
      </c>
      <c r="H59" s="54">
        <v>11774.761159717709</v>
      </c>
      <c r="I59" s="54">
        <v>8</v>
      </c>
      <c r="J59" s="54">
        <v>3</v>
      </c>
      <c r="K59" s="54">
        <v>854</v>
      </c>
      <c r="L59" s="54">
        <v>784</v>
      </c>
      <c r="M59" s="54">
        <v>0.1564778753282644</v>
      </c>
      <c r="N59" s="54">
        <v>9584.2690413979453</v>
      </c>
      <c r="O59" s="54">
        <v>35438.339347363675</v>
      </c>
      <c r="P59" s="54">
        <v>23.019055284840931</v>
      </c>
      <c r="Q59" s="54">
        <v>326633.31262038299</v>
      </c>
      <c r="R59" s="54">
        <v>9770.8249744755431</v>
      </c>
      <c r="S59" s="54">
        <v>0</v>
      </c>
      <c r="T59" s="54">
        <v>0</v>
      </c>
      <c r="U59" s="54">
        <v>0.38652399014539013</v>
      </c>
      <c r="V59" s="54">
        <v>6.3289076027208546</v>
      </c>
      <c r="W59" s="54">
        <v>1.8057327027358019</v>
      </c>
      <c r="X59" s="54">
        <v>0</v>
      </c>
      <c r="Y59" s="54">
        <v>0</v>
      </c>
      <c r="Z59" s="54">
        <v>0</v>
      </c>
      <c r="AA59" s="54">
        <v>0</v>
      </c>
      <c r="AB59" s="54">
        <v>0</v>
      </c>
      <c r="AC59" s="54">
        <v>0</v>
      </c>
      <c r="AD59" s="54" t="e">
        <v>#REF!</v>
      </c>
      <c r="AE59" s="63" t="e">
        <v>#REF!</v>
      </c>
      <c r="AF59" s="63" t="e">
        <v>#REF!</v>
      </c>
      <c r="AG59" s="63" t="e">
        <v>#REF!</v>
      </c>
      <c r="AH59" s="54" t="e">
        <v>#REF!</v>
      </c>
      <c r="AI59" s="63" t="e">
        <v>#REF!</v>
      </c>
      <c r="AJ59" s="63" t="e">
        <v>#REF!</v>
      </c>
      <c r="AK59" s="63" t="e">
        <v>#REF!</v>
      </c>
      <c r="AL59" s="63" t="e">
        <v>#REF!</v>
      </c>
      <c r="AM59" s="63" t="e">
        <v>#REF!</v>
      </c>
      <c r="AN59" s="54" t="e">
        <v>#REF!</v>
      </c>
      <c r="AO59" s="54">
        <v>0.11182186940299807</v>
      </c>
      <c r="AP59" s="54">
        <v>0.69516698259153031</v>
      </c>
      <c r="AQ59" s="54">
        <v>7.7734871540626332E-2</v>
      </c>
    </row>
    <row r="60" spans="2:43" x14ac:dyDescent="0.3">
      <c r="B60" s="52">
        <v>57</v>
      </c>
      <c r="C60" s="54">
        <v>0.27704462098562516</v>
      </c>
      <c r="D60" s="54">
        <v>0.72181225564875828</v>
      </c>
      <c r="E60" s="54">
        <v>51227.416145900002</v>
      </c>
      <c r="F60" s="54">
        <v>14.404145366756236</v>
      </c>
      <c r="G60" s="54">
        <v>0.80317711989244522</v>
      </c>
      <c r="H60" s="54">
        <v>22223.905667699164</v>
      </c>
      <c r="I60" s="54">
        <v>11</v>
      </c>
      <c r="J60" s="54">
        <v>3</v>
      </c>
      <c r="K60" s="54">
        <v>844</v>
      </c>
      <c r="L60" s="54">
        <v>804</v>
      </c>
      <c r="M60" s="54">
        <v>0.19997420278898942</v>
      </c>
      <c r="N60" s="54">
        <v>14192.280090213761</v>
      </c>
      <c r="O60" s="54">
        <v>36976.576799329698</v>
      </c>
      <c r="P60" s="54">
        <v>11.569079990183383</v>
      </c>
      <c r="Q60" s="54">
        <v>320116.36785461655</v>
      </c>
      <c r="R60" s="54">
        <v>17849.732546944004</v>
      </c>
      <c r="S60" s="54">
        <v>0</v>
      </c>
      <c r="T60" s="54">
        <v>0</v>
      </c>
      <c r="U60" s="54">
        <v>0.44217606532696418</v>
      </c>
      <c r="V60" s="54">
        <v>3.9627356105989517</v>
      </c>
      <c r="W60" s="54">
        <v>1.1637029476759952</v>
      </c>
      <c r="X60" s="54">
        <v>0</v>
      </c>
      <c r="Y60" s="54">
        <v>0</v>
      </c>
      <c r="Z60" s="54">
        <v>0</v>
      </c>
      <c r="AA60" s="54">
        <v>0</v>
      </c>
      <c r="AB60" s="54">
        <v>0</v>
      </c>
      <c r="AC60" s="54">
        <v>0</v>
      </c>
      <c r="AD60" s="54" t="e">
        <v>#REF!</v>
      </c>
      <c r="AE60" s="63" t="e">
        <v>#REF!</v>
      </c>
      <c r="AF60" s="63" t="e">
        <v>#REF!</v>
      </c>
      <c r="AG60" s="63" t="e">
        <v>#REF!</v>
      </c>
      <c r="AH60" s="54" t="e">
        <v>#REF!</v>
      </c>
      <c r="AI60" s="63" t="e">
        <v>#REF!</v>
      </c>
      <c r="AJ60" s="63" t="e">
        <v>#REF!</v>
      </c>
      <c r="AK60" s="63" t="e">
        <v>#REF!</v>
      </c>
      <c r="AL60" s="63" t="e">
        <v>#REF!</v>
      </c>
      <c r="AM60" s="63" t="e">
        <v>#REF!</v>
      </c>
      <c r="AN60" s="54" t="e">
        <v>#REF!</v>
      </c>
      <c r="AO60" s="54">
        <v>0.20494316467994922</v>
      </c>
      <c r="AP60" s="54">
        <v>0.62474136713670136</v>
      </c>
      <c r="AQ60" s="54">
        <v>0.12803647288747361</v>
      </c>
    </row>
    <row r="61" spans="2:43" x14ac:dyDescent="0.3">
      <c r="B61" s="52">
        <v>58</v>
      </c>
      <c r="C61" s="54">
        <v>0.15475843076466428</v>
      </c>
      <c r="D61" s="54">
        <v>0.68339422918027171</v>
      </c>
      <c r="E61" s="54">
        <v>52580.570206274635</v>
      </c>
      <c r="F61" s="54">
        <v>18.975377273549462</v>
      </c>
      <c r="G61" s="54">
        <v>0.87777857495633238</v>
      </c>
      <c r="H61" s="54">
        <v>17036.559623610596</v>
      </c>
      <c r="I61" s="54">
        <v>13</v>
      </c>
      <c r="J61" s="54">
        <v>6</v>
      </c>
      <c r="K61" s="54">
        <v>837</v>
      </c>
      <c r="L61" s="54">
        <v>788</v>
      </c>
      <c r="M61" s="54">
        <v>0.10576101850156619</v>
      </c>
      <c r="N61" s="54">
        <v>8137.2865338343227</v>
      </c>
      <c r="O61" s="54">
        <v>35933.258245976212</v>
      </c>
      <c r="P61" s="54">
        <v>16.656179622435022</v>
      </c>
      <c r="Q61" s="54">
        <v>323275.14630133088</v>
      </c>
      <c r="R61" s="54">
        <v>14954.327028571499</v>
      </c>
      <c r="S61" s="54">
        <v>0</v>
      </c>
      <c r="T61" s="54">
        <v>0</v>
      </c>
      <c r="U61" s="54">
        <v>0.2196265939174005</v>
      </c>
      <c r="V61" s="54">
        <v>4.434367209455286</v>
      </c>
      <c r="W61" s="54">
        <v>2.1834660539694624</v>
      </c>
      <c r="X61" s="54">
        <v>0</v>
      </c>
      <c r="Y61" s="54">
        <v>0</v>
      </c>
      <c r="Z61" s="54">
        <v>0</v>
      </c>
      <c r="AA61" s="54">
        <v>0</v>
      </c>
      <c r="AB61" s="54">
        <v>0</v>
      </c>
      <c r="AC61" s="54">
        <v>0</v>
      </c>
      <c r="AD61" s="54" t="e">
        <v>#REF!</v>
      </c>
      <c r="AE61" s="63" t="e">
        <v>#REF!</v>
      </c>
      <c r="AF61" s="63" t="e">
        <v>#REF!</v>
      </c>
      <c r="AG61" s="63" t="e">
        <v>#REF!</v>
      </c>
      <c r="AH61" s="54" t="e">
        <v>#REF!</v>
      </c>
      <c r="AI61" s="63" t="e">
        <v>#REF!</v>
      </c>
      <c r="AJ61" s="63" t="e">
        <v>#REF!</v>
      </c>
      <c r="AK61" s="63" t="e">
        <v>#REF!</v>
      </c>
      <c r="AL61" s="63" t="e">
        <v>#REF!</v>
      </c>
      <c r="AM61" s="63" t="e">
        <v>#REF!</v>
      </c>
      <c r="AN61" s="54" t="e">
        <v>#REF!</v>
      </c>
      <c r="AO61" s="54">
        <v>0.25217265423167473</v>
      </c>
      <c r="AP61" s="54">
        <v>0.63892265144188731</v>
      </c>
      <c r="AQ61" s="54">
        <v>0.16111882086283988</v>
      </c>
    </row>
    <row r="62" spans="2:43" x14ac:dyDescent="0.3">
      <c r="B62" s="52">
        <v>59</v>
      </c>
      <c r="C62" s="54">
        <v>0.27259024365660978</v>
      </c>
      <c r="D62" s="54">
        <v>0.6325988694180078</v>
      </c>
      <c r="E62" s="54">
        <v>51491.819514350675</v>
      </c>
      <c r="F62" s="54">
        <v>21.749303850698681</v>
      </c>
      <c r="G62" s="54">
        <v>0.84636191937414496</v>
      </c>
      <c r="H62" s="54">
        <v>17163.044605072169</v>
      </c>
      <c r="I62" s="54">
        <v>11</v>
      </c>
      <c r="J62" s="54">
        <v>4</v>
      </c>
      <c r="K62" s="54">
        <v>858</v>
      </c>
      <c r="L62" s="54">
        <v>810</v>
      </c>
      <c r="M62" s="54">
        <v>0.17244027995155062</v>
      </c>
      <c r="N62" s="54">
        <v>14036.167627739025</v>
      </c>
      <c r="O62" s="54">
        <v>32573.66680905435</v>
      </c>
      <c r="P62" s="54">
        <v>18.407782552128818</v>
      </c>
      <c r="Q62" s="54">
        <v>373284.27211880934</v>
      </c>
      <c r="R62" s="54">
        <v>14526.147374252945</v>
      </c>
      <c r="S62" s="54">
        <v>0</v>
      </c>
      <c r="T62" s="54">
        <v>0</v>
      </c>
      <c r="U62" s="54">
        <v>0.49919758920554658</v>
      </c>
      <c r="V62" s="54">
        <v>7.1363681212978358</v>
      </c>
      <c r="W62" s="54">
        <v>2.73478608476709</v>
      </c>
      <c r="X62" s="54">
        <v>0</v>
      </c>
      <c r="Y62" s="54">
        <v>0</v>
      </c>
      <c r="Z62" s="54">
        <v>0</v>
      </c>
      <c r="AA62" s="54">
        <v>0</v>
      </c>
      <c r="AB62" s="54">
        <v>0</v>
      </c>
      <c r="AC62" s="54">
        <v>0</v>
      </c>
      <c r="AD62" s="54" t="e">
        <v>#REF!</v>
      </c>
      <c r="AE62" s="63" t="e">
        <v>#REF!</v>
      </c>
      <c r="AF62" s="63" t="e">
        <v>#REF!</v>
      </c>
      <c r="AG62" s="63" t="e">
        <v>#REF!</v>
      </c>
      <c r="AH62" s="54" t="e">
        <v>#REF!</v>
      </c>
      <c r="AI62" s="63" t="e">
        <v>#REF!</v>
      </c>
      <c r="AJ62" s="63" t="e">
        <v>#REF!</v>
      </c>
      <c r="AK62" s="63" t="e">
        <v>#REF!</v>
      </c>
      <c r="AL62" s="63" t="e">
        <v>#REF!</v>
      </c>
      <c r="AM62" s="63" t="e">
        <v>#REF!</v>
      </c>
      <c r="AN62" s="54" t="e">
        <v>#REF!</v>
      </c>
      <c r="AO62" s="54">
        <v>0.17610738630191425</v>
      </c>
      <c r="AP62" s="54">
        <v>0.74747922226830543</v>
      </c>
      <c r="AQ62" s="54">
        <v>0.13163661214865888</v>
      </c>
    </row>
    <row r="63" spans="2:43" x14ac:dyDescent="0.3">
      <c r="B63" s="52">
        <v>60</v>
      </c>
      <c r="C63" s="54">
        <v>0.12356357822027131</v>
      </c>
      <c r="D63" s="54">
        <v>0.67704237792686406</v>
      </c>
      <c r="E63" s="54">
        <v>52126.841125112092</v>
      </c>
      <c r="F63" s="54">
        <v>10.947842130579126</v>
      </c>
      <c r="G63" s="54">
        <v>0.86779117871183686</v>
      </c>
      <c r="H63" s="54">
        <v>18654.985951590606</v>
      </c>
      <c r="I63" s="54">
        <v>10</v>
      </c>
      <c r="J63" s="54">
        <v>9</v>
      </c>
      <c r="K63" s="54">
        <v>865</v>
      </c>
      <c r="L63" s="54">
        <v>811</v>
      </c>
      <c r="M63" s="54">
        <v>8.3657778823404555E-2</v>
      </c>
      <c r="N63" s="54">
        <v>6440.9790107384433</v>
      </c>
      <c r="O63" s="54">
        <v>35292.080469161738</v>
      </c>
      <c r="P63" s="54">
        <v>9.5004408268463667</v>
      </c>
      <c r="Q63" s="54">
        <v>204231.84114618535</v>
      </c>
      <c r="R63" s="54">
        <v>16188.632247783569</v>
      </c>
      <c r="S63" s="54">
        <v>0</v>
      </c>
      <c r="T63" s="54">
        <v>0</v>
      </c>
      <c r="U63" s="54">
        <v>0.50889484486571945</v>
      </c>
      <c r="V63" s="54">
        <v>5.022781072568252</v>
      </c>
      <c r="W63" s="54">
        <v>2.7990545406802503</v>
      </c>
      <c r="X63" s="54">
        <v>0</v>
      </c>
      <c r="Y63" s="54">
        <v>0</v>
      </c>
      <c r="Z63" s="54">
        <v>0</v>
      </c>
      <c r="AA63" s="54">
        <v>0</v>
      </c>
      <c r="AB63" s="54">
        <v>0</v>
      </c>
      <c r="AC63" s="54">
        <v>0</v>
      </c>
      <c r="AD63" s="54" t="e">
        <v>#REF!</v>
      </c>
      <c r="AE63" s="63" t="e">
        <v>#REF!</v>
      </c>
      <c r="AF63" s="63" t="e">
        <v>#REF!</v>
      </c>
      <c r="AG63" s="63" t="e">
        <v>#REF!</v>
      </c>
      <c r="AH63" s="54" t="e">
        <v>#REF!</v>
      </c>
      <c r="AI63" s="63" t="e">
        <v>#REF!</v>
      </c>
      <c r="AJ63" s="63" t="e">
        <v>#REF!</v>
      </c>
      <c r="AK63" s="63" t="e">
        <v>#REF!</v>
      </c>
      <c r="AL63" s="63" t="e">
        <v>#REF!</v>
      </c>
      <c r="AM63" s="63" t="e">
        <v>#REF!</v>
      </c>
      <c r="AN63" s="54" t="e">
        <v>#REF!</v>
      </c>
      <c r="AO63" s="54">
        <v>0.16942359344948774</v>
      </c>
      <c r="AP63" s="54">
        <v>0.75468226991718068</v>
      </c>
      <c r="AQ63" s="54">
        <v>0.12786098208198499</v>
      </c>
    </row>
    <row r="64" spans="2:43" x14ac:dyDescent="0.3">
      <c r="B64" s="52">
        <v>61</v>
      </c>
      <c r="C64" s="54">
        <v>0.18912099060817153</v>
      </c>
      <c r="D64" s="54">
        <v>0.69475157445617219</v>
      </c>
      <c r="E64" s="54">
        <v>52627.216941727856</v>
      </c>
      <c r="F64" s="54">
        <v>20.20696857035675</v>
      </c>
      <c r="G64" s="54">
        <v>0.90408829713507477</v>
      </c>
      <c r="H64" s="54">
        <v>4593.7074333439641</v>
      </c>
      <c r="I64" s="54">
        <v>8</v>
      </c>
      <c r="J64" s="54">
        <v>6</v>
      </c>
      <c r="K64" s="54">
        <v>858</v>
      </c>
      <c r="L64" s="54">
        <v>792</v>
      </c>
      <c r="M64" s="54">
        <v>0.13139210598773812</v>
      </c>
      <c r="N64" s="54">
        <v>9952.9114009707191</v>
      </c>
      <c r="O64" s="54">
        <v>36562.84182951197</v>
      </c>
      <c r="P64" s="54">
        <v>18.268883805035809</v>
      </c>
      <c r="Q64" s="54">
        <v>92824.901726995653</v>
      </c>
      <c r="R64" s="54">
        <v>4153.1171309486799</v>
      </c>
      <c r="S64" s="54">
        <v>0</v>
      </c>
      <c r="T64" s="54">
        <v>0</v>
      </c>
      <c r="U64" s="54">
        <v>0.41672244528632213</v>
      </c>
      <c r="V64" s="54">
        <v>5.1126078616484314</v>
      </c>
      <c r="W64" s="54">
        <v>0.60244546334474469</v>
      </c>
      <c r="X64" s="54">
        <v>0</v>
      </c>
      <c r="Y64" s="54">
        <v>0</v>
      </c>
      <c r="Z64" s="54">
        <v>0</v>
      </c>
      <c r="AA64" s="54">
        <v>0</v>
      </c>
      <c r="AB64" s="54">
        <v>0</v>
      </c>
      <c r="AC64" s="54">
        <v>0</v>
      </c>
      <c r="AD64" s="54" t="e">
        <v>#REF!</v>
      </c>
      <c r="AE64" s="63" t="e">
        <v>#REF!</v>
      </c>
      <c r="AF64" s="63" t="e">
        <v>#REF!</v>
      </c>
      <c r="AG64" s="63" t="e">
        <v>#REF!</v>
      </c>
      <c r="AH64" s="54" t="e">
        <v>#REF!</v>
      </c>
      <c r="AI64" s="63" t="e">
        <v>#REF!</v>
      </c>
      <c r="AJ64" s="63" t="e">
        <v>#REF!</v>
      </c>
      <c r="AK64" s="63" t="e">
        <v>#REF!</v>
      </c>
      <c r="AL64" s="63" t="e">
        <v>#REF!</v>
      </c>
      <c r="AM64" s="63" t="e">
        <v>#REF!</v>
      </c>
      <c r="AN64" s="54" t="e">
        <v>#REF!</v>
      </c>
      <c r="AO64" s="54">
        <v>0.25087979795779936</v>
      </c>
      <c r="AP64" s="54">
        <v>0.7176640742453565</v>
      </c>
      <c r="AQ64" s="54">
        <v>0.18004741794824616</v>
      </c>
    </row>
    <row r="65" spans="2:43" x14ac:dyDescent="0.3">
      <c r="B65" s="52">
        <v>62</v>
      </c>
      <c r="C65" s="54">
        <v>0.15214250038314214</v>
      </c>
      <c r="D65" s="54">
        <v>0.76203779809930539</v>
      </c>
      <c r="E65" s="54">
        <v>51731.389996189202</v>
      </c>
      <c r="F65" s="54">
        <v>23.157631848189567</v>
      </c>
      <c r="G65" s="54">
        <v>0.91100413588864926</v>
      </c>
      <c r="H65" s="54">
        <v>9929.393195231105</v>
      </c>
      <c r="I65" s="54">
        <v>13</v>
      </c>
      <c r="J65" s="54">
        <v>4</v>
      </c>
      <c r="K65" s="54">
        <v>843</v>
      </c>
      <c r="L65" s="54">
        <v>803</v>
      </c>
      <c r="M65" s="54">
        <v>0.11593833598929236</v>
      </c>
      <c r="N65" s="54">
        <v>7870.5430223156909</v>
      </c>
      <c r="O65" s="54">
        <v>39421.274525312452</v>
      </c>
      <c r="P65" s="54">
        <v>21.096698391087401</v>
      </c>
      <c r="Q65" s="54">
        <v>229941.2320910806</v>
      </c>
      <c r="R65" s="54">
        <v>9045.7182677201472</v>
      </c>
      <c r="S65" s="54">
        <v>0</v>
      </c>
      <c r="T65" s="54">
        <v>0</v>
      </c>
      <c r="U65" s="54">
        <v>0.32613307929163982</v>
      </c>
      <c r="V65" s="54">
        <v>3.1894239614919657</v>
      </c>
      <c r="W65" s="54">
        <v>0.7367995983533232</v>
      </c>
      <c r="X65" s="54">
        <v>0</v>
      </c>
      <c r="Y65" s="54">
        <v>0</v>
      </c>
      <c r="Z65" s="54">
        <v>0</v>
      </c>
      <c r="AA65" s="54">
        <v>0</v>
      </c>
      <c r="AB65" s="54">
        <v>0</v>
      </c>
      <c r="AC65" s="54">
        <v>0</v>
      </c>
      <c r="AD65" s="54" t="e">
        <v>#REF!</v>
      </c>
      <c r="AE65" s="63" t="e">
        <v>#REF!</v>
      </c>
      <c r="AF65" s="63" t="e">
        <v>#REF!</v>
      </c>
      <c r="AG65" s="63" t="e">
        <v>#REF!</v>
      </c>
      <c r="AH65" s="54" t="e">
        <v>#REF!</v>
      </c>
      <c r="AI65" s="63" t="e">
        <v>#REF!</v>
      </c>
      <c r="AJ65" s="63" t="e">
        <v>#REF!</v>
      </c>
      <c r="AK65" s="63" t="e">
        <v>#REF!</v>
      </c>
      <c r="AL65" s="63" t="e">
        <v>#REF!</v>
      </c>
      <c r="AM65" s="63" t="e">
        <v>#REF!</v>
      </c>
      <c r="AN65" s="54" t="e">
        <v>#REF!</v>
      </c>
      <c r="AO65" s="54">
        <v>0.20788150263021843</v>
      </c>
      <c r="AP65" s="54">
        <v>0.76631681559857978</v>
      </c>
      <c r="AQ65" s="54">
        <v>0.15930309111743676</v>
      </c>
    </row>
    <row r="66" spans="2:43" x14ac:dyDescent="0.3">
      <c r="B66" s="52">
        <v>63</v>
      </c>
      <c r="C66" s="54">
        <v>0.1969448912888489</v>
      </c>
      <c r="D66" s="54">
        <v>0.74949827748977682</v>
      </c>
      <c r="E66" s="54">
        <v>48317.981070610869</v>
      </c>
      <c r="F66" s="54">
        <v>32.079653660242883</v>
      </c>
      <c r="G66" s="54">
        <v>0.84518762432815353</v>
      </c>
      <c r="H66" s="54">
        <v>7270.1139084092447</v>
      </c>
      <c r="I66" s="54">
        <v>12</v>
      </c>
      <c r="J66" s="54">
        <v>11</v>
      </c>
      <c r="K66" s="54">
        <v>861</v>
      </c>
      <c r="L66" s="54">
        <v>796</v>
      </c>
      <c r="M66" s="54">
        <v>0.14760985678140359</v>
      </c>
      <c r="N66" s="54">
        <v>9515.9795292481158</v>
      </c>
      <c r="O66" s="54">
        <v>36214.243584206488</v>
      </c>
      <c r="P66" s="54">
        <v>27.113326266370638</v>
      </c>
      <c r="Q66" s="54">
        <v>233222.73625228333</v>
      </c>
      <c r="R66" s="54">
        <v>6144.6103028434763</v>
      </c>
      <c r="S66" s="54">
        <v>0</v>
      </c>
      <c r="T66" s="54">
        <v>0</v>
      </c>
      <c r="U66" s="54">
        <v>0.33170300872905378</v>
      </c>
      <c r="V66" s="54">
        <v>3.0320327349915481</v>
      </c>
      <c r="W66" s="54">
        <v>3.1167152439731738</v>
      </c>
      <c r="X66" s="54">
        <v>0</v>
      </c>
      <c r="Y66" s="54">
        <v>0</v>
      </c>
      <c r="Z66" s="54">
        <v>0</v>
      </c>
      <c r="AA66" s="54">
        <v>0</v>
      </c>
      <c r="AB66" s="54">
        <v>0</v>
      </c>
      <c r="AC66" s="54">
        <v>0</v>
      </c>
      <c r="AD66" s="54" t="e">
        <v>#REF!</v>
      </c>
      <c r="AE66" s="63" t="e">
        <v>#REF!</v>
      </c>
      <c r="AF66" s="63" t="e">
        <v>#REF!</v>
      </c>
      <c r="AG66" s="63" t="e">
        <v>#REF!</v>
      </c>
      <c r="AH66" s="54" t="e">
        <v>#REF!</v>
      </c>
      <c r="AI66" s="63" t="e">
        <v>#REF!</v>
      </c>
      <c r="AJ66" s="63" t="e">
        <v>#REF!</v>
      </c>
      <c r="AK66" s="63" t="e">
        <v>#REF!</v>
      </c>
      <c r="AL66" s="63" t="e">
        <v>#REF!</v>
      </c>
      <c r="AM66" s="63" t="e">
        <v>#REF!</v>
      </c>
      <c r="AN66" s="54" t="e">
        <v>#REF!</v>
      </c>
      <c r="AO66" s="54">
        <v>0.25683745652817602</v>
      </c>
      <c r="AP66" s="54">
        <v>0.65923881203435331</v>
      </c>
      <c r="AQ66" s="54">
        <v>0.16931721972755961</v>
      </c>
    </row>
    <row r="67" spans="2:43" x14ac:dyDescent="0.3">
      <c r="B67" s="52">
        <v>64</v>
      </c>
      <c r="C67" s="54">
        <v>0.22873849586570261</v>
      </c>
      <c r="D67" s="54">
        <v>0.70617256882395618</v>
      </c>
      <c r="E67" s="54">
        <v>50760.877145246406</v>
      </c>
      <c r="F67" s="54">
        <v>12.396302769684592</v>
      </c>
      <c r="G67" s="54">
        <v>0.8519866310772608</v>
      </c>
      <c r="H67" s="54">
        <v>36197.895360093287</v>
      </c>
      <c r="I67" s="54">
        <v>12</v>
      </c>
      <c r="J67" s="54">
        <v>2</v>
      </c>
      <c r="K67" s="54">
        <v>860</v>
      </c>
      <c r="L67" s="54">
        <v>801</v>
      </c>
      <c r="M67" s="54">
        <v>0.1615288512144111</v>
      </c>
      <c r="N67" s="54">
        <v>11610.966687027383</v>
      </c>
      <c r="O67" s="54">
        <v>35845.939009415903</v>
      </c>
      <c r="P67" s="54">
        <v>10.561484234557293</v>
      </c>
      <c r="Q67" s="54">
        <v>448720.07050907746</v>
      </c>
      <c r="R67" s="54">
        <v>30840.122919933092</v>
      </c>
      <c r="S67" s="54">
        <v>0</v>
      </c>
      <c r="T67" s="54">
        <v>0</v>
      </c>
      <c r="U67" s="54">
        <v>0.30064611956544895</v>
      </c>
      <c r="V67" s="54">
        <v>4.5675813426886958</v>
      </c>
      <c r="W67" s="54">
        <v>1.1390974262493796</v>
      </c>
      <c r="X67" s="54">
        <v>0</v>
      </c>
      <c r="Y67" s="54">
        <v>0</v>
      </c>
      <c r="Z67" s="54">
        <v>0</v>
      </c>
      <c r="AA67" s="54">
        <v>0</v>
      </c>
      <c r="AB67" s="54">
        <v>0</v>
      </c>
      <c r="AC67" s="54">
        <v>0</v>
      </c>
      <c r="AD67" s="54" t="e">
        <v>#REF!</v>
      </c>
      <c r="AE67" s="63" t="e">
        <v>#REF!</v>
      </c>
      <c r="AF67" s="63" t="e">
        <v>#REF!</v>
      </c>
      <c r="AG67" s="63" t="e">
        <v>#REF!</v>
      </c>
      <c r="AH67" s="54" t="e">
        <v>#REF!</v>
      </c>
      <c r="AI67" s="63" t="e">
        <v>#REF!</v>
      </c>
      <c r="AJ67" s="63" t="e">
        <v>#REF!</v>
      </c>
      <c r="AK67" s="63" t="e">
        <v>#REF!</v>
      </c>
      <c r="AL67" s="63" t="e">
        <v>#REF!</v>
      </c>
      <c r="AM67" s="63" t="e">
        <v>#REF!</v>
      </c>
      <c r="AN67" s="54" t="e">
        <v>#REF!</v>
      </c>
      <c r="AO67" s="54">
        <v>0.16984961373014726</v>
      </c>
      <c r="AP67" s="54">
        <v>0.70935586727156374</v>
      </c>
      <c r="AQ67" s="54">
        <v>0.12048382005328871</v>
      </c>
    </row>
    <row r="68" spans="2:43" x14ac:dyDescent="0.3">
      <c r="B68" s="52">
        <v>65</v>
      </c>
      <c r="C68" s="54">
        <v>0.19853571350754814</v>
      </c>
      <c r="D68" s="54">
        <v>0.64155459817254412</v>
      </c>
      <c r="E68" s="54">
        <v>47319.179844623024</v>
      </c>
      <c r="F68" s="54">
        <v>28.190983726870311</v>
      </c>
      <c r="G68" s="54">
        <v>0.87389849268176134</v>
      </c>
      <c r="H68" s="54">
        <v>19195.156199945119</v>
      </c>
      <c r="I68" s="54">
        <v>11</v>
      </c>
      <c r="J68" s="54">
        <v>4</v>
      </c>
      <c r="K68" s="54">
        <v>836</v>
      </c>
      <c r="L68" s="54">
        <v>834</v>
      </c>
      <c r="M68" s="54">
        <v>0.1273714999022344</v>
      </c>
      <c r="N68" s="54">
        <v>9394.5471330442233</v>
      </c>
      <c r="O68" s="54">
        <v>30357.837411071472</v>
      </c>
      <c r="P68" s="54">
        <v>24.636058186128029</v>
      </c>
      <c r="Q68" s="54">
        <v>541130.33606738655</v>
      </c>
      <c r="R68" s="54">
        <v>16774.618069923006</v>
      </c>
      <c r="S68" s="54">
        <v>0</v>
      </c>
      <c r="T68" s="54">
        <v>0</v>
      </c>
      <c r="U68" s="54">
        <v>0.28763656056209186</v>
      </c>
      <c r="V68" s="54">
        <v>5.0313223149807964</v>
      </c>
      <c r="W68" s="54">
        <v>3.4428771173242598</v>
      </c>
      <c r="X68" s="54">
        <v>0</v>
      </c>
      <c r="Y68" s="54">
        <v>0</v>
      </c>
      <c r="Z68" s="54">
        <v>0</v>
      </c>
      <c r="AA68" s="54">
        <v>0</v>
      </c>
      <c r="AB68" s="54">
        <v>0</v>
      </c>
      <c r="AC68" s="54">
        <v>0</v>
      </c>
      <c r="AD68" s="54" t="e">
        <v>#REF!</v>
      </c>
      <c r="AE68" s="63" t="e">
        <v>#REF!</v>
      </c>
      <c r="AF68" s="63" t="e">
        <v>#REF!</v>
      </c>
      <c r="AG68" s="63" t="e">
        <v>#REF!</v>
      </c>
      <c r="AH68" s="54" t="e">
        <v>#REF!</v>
      </c>
      <c r="AI68" s="63" t="e">
        <v>#REF!</v>
      </c>
      <c r="AJ68" s="63" t="e">
        <v>#REF!</v>
      </c>
      <c r="AK68" s="63" t="e">
        <v>#REF!</v>
      </c>
      <c r="AL68" s="63" t="e">
        <v>#REF!</v>
      </c>
      <c r="AM68" s="63" t="e">
        <v>#REF!</v>
      </c>
      <c r="AN68" s="54" t="e">
        <v>#REF!</v>
      </c>
      <c r="AO68" s="54">
        <v>0.16341446070650623</v>
      </c>
      <c r="AP68" s="54">
        <v>0.71740108351305665</v>
      </c>
      <c r="AQ68" s="54">
        <v>0.11723371117254938</v>
      </c>
    </row>
    <row r="69" spans="2:43" x14ac:dyDescent="0.3">
      <c r="B69" s="52">
        <v>66</v>
      </c>
      <c r="C69" s="54">
        <v>0.20586852942009301</v>
      </c>
      <c r="D69" s="54">
        <v>0.78293837718011117</v>
      </c>
      <c r="E69" s="54">
        <v>45904.12943597322</v>
      </c>
      <c r="F69" s="54">
        <v>11.950269667379558</v>
      </c>
      <c r="G69" s="54">
        <v>0.84168263173778612</v>
      </c>
      <c r="H69" s="54">
        <v>10267.633416765999</v>
      </c>
      <c r="I69" s="54">
        <v>8</v>
      </c>
      <c r="J69" s="54">
        <v>4</v>
      </c>
      <c r="K69" s="54">
        <v>831</v>
      </c>
      <c r="L69" s="54">
        <v>811</v>
      </c>
      <c r="M69" s="54">
        <v>0.16118237233662358</v>
      </c>
      <c r="N69" s="54">
        <v>9450.2156212934096</v>
      </c>
      <c r="O69" s="54">
        <v>35940.104606466644</v>
      </c>
      <c r="P69" s="54">
        <v>10.058334423616264</v>
      </c>
      <c r="Q69" s="54">
        <v>122700.98817615146</v>
      </c>
      <c r="R69" s="54">
        <v>8642.0887159424437</v>
      </c>
      <c r="S69" s="54">
        <v>0</v>
      </c>
      <c r="T69" s="54">
        <v>0</v>
      </c>
      <c r="U69" s="54">
        <v>0.24770733125531741</v>
      </c>
      <c r="V69" s="54">
        <v>2.9890124040156882</v>
      </c>
      <c r="W69" s="54">
        <v>3.4550174215467164</v>
      </c>
      <c r="X69" s="54">
        <v>0</v>
      </c>
      <c r="Y69" s="54">
        <v>0</v>
      </c>
      <c r="Z69" s="54">
        <v>0</v>
      </c>
      <c r="AA69" s="54">
        <v>0</v>
      </c>
      <c r="AB69" s="54">
        <v>0</v>
      </c>
      <c r="AC69" s="54">
        <v>0</v>
      </c>
      <c r="AD69" s="54" t="e">
        <v>#REF!</v>
      </c>
      <c r="AE69" s="63" t="e">
        <v>#REF!</v>
      </c>
      <c r="AF69" s="63" t="e">
        <v>#REF!</v>
      </c>
      <c r="AG69" s="63" t="e">
        <v>#REF!</v>
      </c>
      <c r="AH69" s="54" t="e">
        <v>#REF!</v>
      </c>
      <c r="AI69" s="63" t="e">
        <v>#REF!</v>
      </c>
      <c r="AJ69" s="63" t="e">
        <v>#REF!</v>
      </c>
      <c r="AK69" s="63" t="e">
        <v>#REF!</v>
      </c>
      <c r="AL69" s="63" t="e">
        <v>#REF!</v>
      </c>
      <c r="AM69" s="63" t="e">
        <v>#REF!</v>
      </c>
      <c r="AN69" s="54" t="e">
        <v>#REF!</v>
      </c>
      <c r="AO69" s="54">
        <v>0.22872874415383765</v>
      </c>
      <c r="AP69" s="54">
        <v>0.61894683936199646</v>
      </c>
      <c r="AQ69" s="54">
        <v>0.14157093326525655</v>
      </c>
    </row>
    <row r="70" spans="2:43" x14ac:dyDescent="0.3">
      <c r="B70" s="52">
        <v>67</v>
      </c>
      <c r="C70" s="54">
        <v>0.2141827317485</v>
      </c>
      <c r="D70" s="54">
        <v>0.78346273665591637</v>
      </c>
      <c r="E70" s="54">
        <v>50583.508309259436</v>
      </c>
      <c r="F70" s="54">
        <v>19.090387871355027</v>
      </c>
      <c r="G70" s="54">
        <v>0.85626553504816461</v>
      </c>
      <c r="H70" s="54">
        <v>23529.336976542272</v>
      </c>
      <c r="I70" s="54">
        <v>18</v>
      </c>
      <c r="J70" s="54">
        <v>6</v>
      </c>
      <c r="K70" s="54">
        <v>845</v>
      </c>
      <c r="L70" s="54">
        <v>792</v>
      </c>
      <c r="M70" s="54">
        <v>0.16780418916011983</v>
      </c>
      <c r="N70" s="54">
        <v>10834.113991100134</v>
      </c>
      <c r="O70" s="54">
        <v>39630.293849629685</v>
      </c>
      <c r="P70" s="54">
        <v>16.346441184942805</v>
      </c>
      <c r="Q70" s="54">
        <v>449184.16923800798</v>
      </c>
      <c r="R70" s="54">
        <v>20147.360315547532</v>
      </c>
      <c r="S70" s="54">
        <v>0</v>
      </c>
      <c r="T70" s="54">
        <v>0</v>
      </c>
      <c r="U70" s="54">
        <v>0.30908588161933326</v>
      </c>
      <c r="V70" s="54">
        <v>3.2480906600110124</v>
      </c>
      <c r="W70" s="54">
        <v>3.084910231639495</v>
      </c>
      <c r="X70" s="54">
        <v>0</v>
      </c>
      <c r="Y70" s="54">
        <v>0</v>
      </c>
      <c r="Z70" s="54">
        <v>0</v>
      </c>
      <c r="AA70" s="54">
        <v>0</v>
      </c>
      <c r="AB70" s="54">
        <v>0</v>
      </c>
      <c r="AC70" s="54">
        <v>0</v>
      </c>
      <c r="AD70" s="54" t="e">
        <v>#REF!</v>
      </c>
      <c r="AE70" s="63" t="e">
        <v>#REF!</v>
      </c>
      <c r="AF70" s="63" t="e">
        <v>#REF!</v>
      </c>
      <c r="AG70" s="63" t="e">
        <v>#REF!</v>
      </c>
      <c r="AH70" s="54" t="e">
        <v>#REF!</v>
      </c>
      <c r="AI70" s="63" t="e">
        <v>#REF!</v>
      </c>
      <c r="AJ70" s="63" t="e">
        <v>#REF!</v>
      </c>
      <c r="AK70" s="63" t="e">
        <v>#REF!</v>
      </c>
      <c r="AL70" s="63" t="e">
        <v>#REF!</v>
      </c>
      <c r="AM70" s="63" t="e">
        <v>#REF!</v>
      </c>
      <c r="AN70" s="54" t="e">
        <v>#REF!</v>
      </c>
      <c r="AO70" s="54">
        <v>0.20211340959881918</v>
      </c>
      <c r="AP70" s="54">
        <v>0.71873094446607511</v>
      </c>
      <c r="AQ70" s="54">
        <v>0.145265161770218</v>
      </c>
    </row>
    <row r="71" spans="2:43" x14ac:dyDescent="0.3">
      <c r="B71" s="52">
        <v>68</v>
      </c>
      <c r="C71" s="54">
        <v>0.23653037470431412</v>
      </c>
      <c r="D71" s="54">
        <v>0.70771847803974675</v>
      </c>
      <c r="E71" s="54">
        <v>52700.56233555686</v>
      </c>
      <c r="F71" s="54">
        <v>12.778917419137761</v>
      </c>
      <c r="G71" s="54">
        <v>0.83437666014931078</v>
      </c>
      <c r="H71" s="54">
        <v>15678.154487612628</v>
      </c>
      <c r="I71" s="54">
        <v>13</v>
      </c>
      <c r="J71" s="54">
        <v>7</v>
      </c>
      <c r="K71" s="54">
        <v>847</v>
      </c>
      <c r="L71" s="54">
        <v>788</v>
      </c>
      <c r="M71" s="54">
        <v>0.16739691679590821</v>
      </c>
      <c r="N71" s="54">
        <v>12465.283756357328</v>
      </c>
      <c r="O71" s="54">
        <v>37297.1617679591</v>
      </c>
      <c r="P71" s="54">
        <v>10.662430436504016</v>
      </c>
      <c r="Q71" s="54">
        <v>200349.84148168587</v>
      </c>
      <c r="R71" s="54">
        <v>13081.486178679153</v>
      </c>
      <c r="S71" s="54">
        <v>0</v>
      </c>
      <c r="T71" s="54">
        <v>0</v>
      </c>
      <c r="U71" s="54">
        <v>0.45092709159038913</v>
      </c>
      <c r="V71" s="54">
        <v>6.8201934294978042</v>
      </c>
      <c r="W71" s="54">
        <v>3.3792638367471688</v>
      </c>
      <c r="X71" s="54">
        <v>0</v>
      </c>
      <c r="Y71" s="54">
        <v>0</v>
      </c>
      <c r="Z71" s="54">
        <v>0</v>
      </c>
      <c r="AA71" s="54">
        <v>0</v>
      </c>
      <c r="AB71" s="54">
        <v>0</v>
      </c>
      <c r="AC71" s="54">
        <v>0</v>
      </c>
      <c r="AD71" s="54" t="e">
        <v>#REF!</v>
      </c>
      <c r="AE71" s="63" t="e">
        <v>#REF!</v>
      </c>
      <c r="AF71" s="63" t="e">
        <v>#REF!</v>
      </c>
      <c r="AG71" s="63" t="e">
        <v>#REF!</v>
      </c>
      <c r="AH71" s="54" t="e">
        <v>#REF!</v>
      </c>
      <c r="AI71" s="63" t="e">
        <v>#REF!</v>
      </c>
      <c r="AJ71" s="63" t="e">
        <v>#REF!</v>
      </c>
      <c r="AK71" s="63" t="e">
        <v>#REF!</v>
      </c>
      <c r="AL71" s="63" t="e">
        <v>#REF!</v>
      </c>
      <c r="AM71" s="63" t="e">
        <v>#REF!</v>
      </c>
      <c r="AN71" s="54" t="e">
        <v>#REF!</v>
      </c>
      <c r="AO71" s="54">
        <v>0.15211887247064121</v>
      </c>
      <c r="AP71" s="54">
        <v>0.68403648795900995</v>
      </c>
      <c r="AQ71" s="54">
        <v>0.10405485927710194</v>
      </c>
    </row>
    <row r="72" spans="2:43" x14ac:dyDescent="0.3">
      <c r="B72" s="52">
        <v>69</v>
      </c>
      <c r="C72" s="54">
        <v>0.18351413544434053</v>
      </c>
      <c r="D72" s="54">
        <v>0.72209705201143604</v>
      </c>
      <c r="E72" s="54">
        <v>49014.831241957989</v>
      </c>
      <c r="F72" s="54">
        <v>24.704332735966716</v>
      </c>
      <c r="G72" s="54">
        <v>0.92165593894485798</v>
      </c>
      <c r="H72" s="54">
        <v>10848.169069113856</v>
      </c>
      <c r="I72" s="54">
        <v>18</v>
      </c>
      <c r="J72" s="54">
        <v>7</v>
      </c>
      <c r="K72" s="54">
        <v>833</v>
      </c>
      <c r="L72" s="54">
        <v>814</v>
      </c>
      <c r="M72" s="54">
        <v>0.13251501620678569</v>
      </c>
      <c r="N72" s="54">
        <v>8994.914379318172</v>
      </c>
      <c r="O72" s="54">
        <v>35393.4651446559</v>
      </c>
      <c r="P72" s="54">
        <v>22.768894983773595</v>
      </c>
      <c r="Q72" s="54">
        <v>267996.77825941099</v>
      </c>
      <c r="R72" s="54">
        <v>9998.2794492266967</v>
      </c>
      <c r="S72" s="54">
        <v>0</v>
      </c>
      <c r="T72" s="54">
        <v>0</v>
      </c>
      <c r="U72" s="54">
        <v>0.38848912830220295</v>
      </c>
      <c r="V72" s="54">
        <v>6.3730868394034053</v>
      </c>
      <c r="W72" s="54">
        <v>2.1821841099463075</v>
      </c>
      <c r="X72" s="54">
        <v>0</v>
      </c>
      <c r="Y72" s="54">
        <v>0</v>
      </c>
      <c r="Z72" s="54">
        <v>0</v>
      </c>
      <c r="AA72" s="54">
        <v>0</v>
      </c>
      <c r="AB72" s="54">
        <v>0</v>
      </c>
      <c r="AC72" s="54">
        <v>0</v>
      </c>
      <c r="AD72" s="54" t="e">
        <v>#REF!</v>
      </c>
      <c r="AE72" s="63" t="e">
        <v>#REF!</v>
      </c>
      <c r="AF72" s="63" t="e">
        <v>#REF!</v>
      </c>
      <c r="AG72" s="63" t="e">
        <v>#REF!</v>
      </c>
      <c r="AH72" s="54" t="e">
        <v>#REF!</v>
      </c>
      <c r="AI72" s="63" t="e">
        <v>#REF!</v>
      </c>
      <c r="AJ72" s="63" t="e">
        <v>#REF!</v>
      </c>
      <c r="AK72" s="63" t="e">
        <v>#REF!</v>
      </c>
      <c r="AL72" s="63" t="e">
        <v>#REF!</v>
      </c>
      <c r="AM72" s="63" t="e">
        <v>#REF!</v>
      </c>
      <c r="AN72" s="54" t="e">
        <v>#REF!</v>
      </c>
      <c r="AO72" s="54">
        <v>0.17791444853821661</v>
      </c>
      <c r="AP72" s="54">
        <v>0.71036998286398478</v>
      </c>
      <c r="AQ72" s="54">
        <v>0.12638508375934823</v>
      </c>
    </row>
    <row r="73" spans="2:43" x14ac:dyDescent="0.3">
      <c r="B73" s="52">
        <v>70</v>
      </c>
      <c r="C73" s="54">
        <v>0.20867530958262054</v>
      </c>
      <c r="D73" s="54">
        <v>0.70664300329302832</v>
      </c>
      <c r="E73" s="54">
        <v>47396.095353360521</v>
      </c>
      <c r="F73" s="54">
        <v>28.99337956705353</v>
      </c>
      <c r="G73" s="54">
        <v>0.82657147582547297</v>
      </c>
      <c r="H73" s="54">
        <v>16274.986703245821</v>
      </c>
      <c r="I73" s="54">
        <v>7</v>
      </c>
      <c r="J73" s="54">
        <v>4</v>
      </c>
      <c r="K73" s="54">
        <v>852</v>
      </c>
      <c r="L73" s="54">
        <v>809</v>
      </c>
      <c r="M73" s="54">
        <v>0.14745894747656543</v>
      </c>
      <c r="N73" s="54">
        <v>9890.3948708699099</v>
      </c>
      <c r="O73" s="54">
        <v>33492.119164861426</v>
      </c>
      <c r="P73" s="54">
        <v>23.965100537907549</v>
      </c>
      <c r="Q73" s="54">
        <v>471866.86693595524</v>
      </c>
      <c r="R73" s="54">
        <v>13452.439778341846</v>
      </c>
      <c r="S73" s="54">
        <v>0</v>
      </c>
      <c r="T73" s="54">
        <v>0</v>
      </c>
      <c r="U73" s="54">
        <v>0.37424343718601394</v>
      </c>
      <c r="V73" s="54">
        <v>1.9597426646086396</v>
      </c>
      <c r="W73" s="54">
        <v>1.6584895730948761</v>
      </c>
      <c r="X73" s="54">
        <v>0</v>
      </c>
      <c r="Y73" s="54">
        <v>0</v>
      </c>
      <c r="Z73" s="54">
        <v>0</v>
      </c>
      <c r="AA73" s="54">
        <v>0</v>
      </c>
      <c r="AB73" s="54">
        <v>0</v>
      </c>
      <c r="AC73" s="54">
        <v>0</v>
      </c>
      <c r="AD73" s="54" t="e">
        <v>#REF!</v>
      </c>
      <c r="AE73" s="63" t="e">
        <v>#REF!</v>
      </c>
      <c r="AF73" s="63" t="e">
        <v>#REF!</v>
      </c>
      <c r="AG73" s="63" t="e">
        <v>#REF!</v>
      </c>
      <c r="AH73" s="54" t="e">
        <v>#REF!</v>
      </c>
      <c r="AI73" s="63" t="e">
        <v>#REF!</v>
      </c>
      <c r="AJ73" s="63" t="e">
        <v>#REF!</v>
      </c>
      <c r="AK73" s="63" t="e">
        <v>#REF!</v>
      </c>
      <c r="AL73" s="63" t="e">
        <v>#REF!</v>
      </c>
      <c r="AM73" s="63" t="e">
        <v>#REF!</v>
      </c>
      <c r="AN73" s="54" t="e">
        <v>#REF!</v>
      </c>
      <c r="AO73" s="54">
        <v>0.22054323109997381</v>
      </c>
      <c r="AP73" s="54">
        <v>0.68392568684850719</v>
      </c>
      <c r="AQ73" s="54">
        <v>0.15083518080983865</v>
      </c>
    </row>
    <row r="74" spans="2:43" x14ac:dyDescent="0.3">
      <c r="B74" s="52">
        <v>71</v>
      </c>
      <c r="C74" s="54">
        <v>0.20403686524844727</v>
      </c>
      <c r="D74" s="54">
        <v>0.64529014790922856</v>
      </c>
      <c r="E74" s="54">
        <v>49294.058099246453</v>
      </c>
      <c r="F74" s="54">
        <v>23.829722785108551</v>
      </c>
      <c r="G74" s="54">
        <v>0.81751560164337111</v>
      </c>
      <c r="H74" s="54">
        <v>15876.894495614522</v>
      </c>
      <c r="I74" s="54">
        <v>10</v>
      </c>
      <c r="J74" s="54">
        <v>5</v>
      </c>
      <c r="K74" s="54">
        <v>845</v>
      </c>
      <c r="L74" s="54">
        <v>795</v>
      </c>
      <c r="M74" s="54">
        <v>0.13166297895510587</v>
      </c>
      <c r="N74" s="54">
        <v>10057.805089945079</v>
      </c>
      <c r="O74" s="54">
        <v>31808.970041908851</v>
      </c>
      <c r="P74" s="54">
        <v>19.481170159662767</v>
      </c>
      <c r="Q74" s="54">
        <v>378341.99451890989</v>
      </c>
      <c r="R74" s="54">
        <v>12979.608955810634</v>
      </c>
      <c r="S74" s="54">
        <v>0</v>
      </c>
      <c r="T74" s="54">
        <v>0</v>
      </c>
      <c r="U74" s="54">
        <v>0.42736388833473588</v>
      </c>
      <c r="V74" s="54">
        <v>5.1549563784087713</v>
      </c>
      <c r="W74" s="54">
        <v>3.7667992591259689</v>
      </c>
      <c r="X74" s="54">
        <v>0</v>
      </c>
      <c r="Y74" s="54">
        <v>0</v>
      </c>
      <c r="Z74" s="54">
        <v>0</v>
      </c>
      <c r="AA74" s="54">
        <v>0</v>
      </c>
      <c r="AB74" s="54">
        <v>0</v>
      </c>
      <c r="AC74" s="54">
        <v>0</v>
      </c>
      <c r="AD74" s="54" t="e">
        <v>#REF!</v>
      </c>
      <c r="AE74" s="63" t="e">
        <v>#REF!</v>
      </c>
      <c r="AF74" s="63" t="e">
        <v>#REF!</v>
      </c>
      <c r="AG74" s="63" t="e">
        <v>#REF!</v>
      </c>
      <c r="AH74" s="54" t="e">
        <v>#REF!</v>
      </c>
      <c r="AI74" s="63" t="e">
        <v>#REF!</v>
      </c>
      <c r="AJ74" s="63" t="e">
        <v>#REF!</v>
      </c>
      <c r="AK74" s="63" t="e">
        <v>#REF!</v>
      </c>
      <c r="AL74" s="63" t="e">
        <v>#REF!</v>
      </c>
      <c r="AM74" s="63" t="e">
        <v>#REF!</v>
      </c>
      <c r="AN74" s="54" t="e">
        <v>#REF!</v>
      </c>
      <c r="AO74" s="54">
        <v>0.20325257443084327</v>
      </c>
      <c r="AP74" s="54">
        <v>0.74955430307194348</v>
      </c>
      <c r="AQ74" s="54">
        <v>0.15234884177508903</v>
      </c>
    </row>
    <row r="75" spans="2:43" x14ac:dyDescent="0.3">
      <c r="B75" s="52">
        <v>72</v>
      </c>
      <c r="C75" s="54">
        <v>0.22801079492270634</v>
      </c>
      <c r="D75" s="54">
        <v>0.74155429160568087</v>
      </c>
      <c r="E75" s="54">
        <v>45596.069663854505</v>
      </c>
      <c r="F75" s="54">
        <v>17.001664068225349</v>
      </c>
      <c r="G75" s="54">
        <v>0.86862350598604277</v>
      </c>
      <c r="H75" s="54">
        <v>19193.677417716655</v>
      </c>
      <c r="I75" s="54">
        <v>9</v>
      </c>
      <c r="J75" s="54">
        <v>2</v>
      </c>
      <c r="K75" s="54">
        <v>840</v>
      </c>
      <c r="L75" s="54">
        <v>788</v>
      </c>
      <c r="M75" s="54">
        <v>0.16908238350735569</v>
      </c>
      <c r="N75" s="54">
        <v>10396.396089406562</v>
      </c>
      <c r="O75" s="54">
        <v>33811.961139582905</v>
      </c>
      <c r="P75" s="54">
        <v>14.768045050538829</v>
      </c>
      <c r="Q75" s="54">
        <v>326324.45568990154</v>
      </c>
      <c r="R75" s="54">
        <v>16672.079371342177</v>
      </c>
      <c r="S75" s="54">
        <v>0</v>
      </c>
      <c r="T75" s="54">
        <v>0</v>
      </c>
      <c r="U75" s="54">
        <v>0.37678120214570865</v>
      </c>
      <c r="V75" s="54">
        <v>4.3133104349730669</v>
      </c>
      <c r="W75" s="54">
        <v>4.0193921656981217</v>
      </c>
      <c r="X75" s="54">
        <v>0</v>
      </c>
      <c r="Y75" s="54">
        <v>0</v>
      </c>
      <c r="Z75" s="54">
        <v>0</v>
      </c>
      <c r="AA75" s="54">
        <v>0</v>
      </c>
      <c r="AB75" s="54">
        <v>0</v>
      </c>
      <c r="AC75" s="54">
        <v>0</v>
      </c>
      <c r="AD75" s="54" t="e">
        <v>#REF!</v>
      </c>
      <c r="AE75" s="63" t="e">
        <v>#REF!</v>
      </c>
      <c r="AF75" s="63" t="e">
        <v>#REF!</v>
      </c>
      <c r="AG75" s="63" t="e">
        <v>#REF!</v>
      </c>
      <c r="AH75" s="54" t="e">
        <v>#REF!</v>
      </c>
      <c r="AI75" s="63" t="e">
        <v>#REF!</v>
      </c>
      <c r="AJ75" s="63" t="e">
        <v>#REF!</v>
      </c>
      <c r="AK75" s="63" t="e">
        <v>#REF!</v>
      </c>
      <c r="AL75" s="63" t="e">
        <v>#REF!</v>
      </c>
      <c r="AM75" s="63" t="e">
        <v>#REF!</v>
      </c>
      <c r="AN75" s="54" t="e">
        <v>#REF!</v>
      </c>
      <c r="AO75" s="54">
        <v>0.23838996119222522</v>
      </c>
      <c r="AP75" s="54">
        <v>0.72638962830551979</v>
      </c>
      <c r="AQ75" s="54">
        <v>0.17316399530218776</v>
      </c>
    </row>
    <row r="76" spans="2:43" x14ac:dyDescent="0.3">
      <c r="B76" s="52">
        <v>73</v>
      </c>
      <c r="C76" s="54">
        <v>0.19274710287719915</v>
      </c>
      <c r="D76" s="54">
        <v>0.67430731788922704</v>
      </c>
      <c r="E76" s="54">
        <v>46804.407600362829</v>
      </c>
      <c r="F76" s="54">
        <v>14.937840462043635</v>
      </c>
      <c r="G76" s="54">
        <v>0.8637623288741505</v>
      </c>
      <c r="H76" s="54">
        <v>18097.921692096312</v>
      </c>
      <c r="I76" s="54">
        <v>6</v>
      </c>
      <c r="J76" s="54">
        <v>4</v>
      </c>
      <c r="K76" s="54">
        <v>846</v>
      </c>
      <c r="L76" s="54">
        <v>813</v>
      </c>
      <c r="M76" s="54">
        <v>0.12997078197204306</v>
      </c>
      <c r="N76" s="54">
        <v>9021.4139668534954</v>
      </c>
      <c r="O76" s="54">
        <v>31560.554554394814</v>
      </c>
      <c r="P76" s="54">
        <v>12.902743865845327</v>
      </c>
      <c r="Q76" s="54">
        <v>270343.86693109351</v>
      </c>
      <c r="R76" s="54">
        <v>15632.302988547117</v>
      </c>
      <c r="S76" s="54">
        <v>0</v>
      </c>
      <c r="T76" s="54">
        <v>0</v>
      </c>
      <c r="U76" s="54">
        <v>0.4450836895592209</v>
      </c>
      <c r="V76" s="54">
        <v>5.2906736774804868</v>
      </c>
      <c r="W76" s="54">
        <v>2.439501726587781</v>
      </c>
      <c r="X76" s="54">
        <v>0</v>
      </c>
      <c r="Y76" s="54">
        <v>0</v>
      </c>
      <c r="Z76" s="54">
        <v>0</v>
      </c>
      <c r="AA76" s="54">
        <v>0</v>
      </c>
      <c r="AB76" s="54">
        <v>0</v>
      </c>
      <c r="AC76" s="54">
        <v>0</v>
      </c>
      <c r="AD76" s="54" t="e">
        <v>#REF!</v>
      </c>
      <c r="AE76" s="63" t="e">
        <v>#REF!</v>
      </c>
      <c r="AF76" s="63" t="e">
        <v>#REF!</v>
      </c>
      <c r="AG76" s="63" t="e">
        <v>#REF!</v>
      </c>
      <c r="AH76" s="54" t="e">
        <v>#REF!</v>
      </c>
      <c r="AI76" s="63" t="e">
        <v>#REF!</v>
      </c>
      <c r="AJ76" s="63" t="e">
        <v>#REF!</v>
      </c>
      <c r="AK76" s="63" t="e">
        <v>#REF!</v>
      </c>
      <c r="AL76" s="63" t="e">
        <v>#REF!</v>
      </c>
      <c r="AM76" s="63" t="e">
        <v>#REF!</v>
      </c>
      <c r="AN76" s="54" t="e">
        <v>#REF!</v>
      </c>
      <c r="AO76" s="54">
        <v>0.22293395852587539</v>
      </c>
      <c r="AP76" s="54">
        <v>0.67570183000512485</v>
      </c>
      <c r="AQ76" s="54">
        <v>0.15063688374622061</v>
      </c>
    </row>
    <row r="77" spans="2:43" x14ac:dyDescent="0.3">
      <c r="B77" s="52">
        <v>74</v>
      </c>
      <c r="C77" s="54">
        <v>0.25248992448086471</v>
      </c>
      <c r="D77" s="54">
        <v>0.7225363006275014</v>
      </c>
      <c r="E77" s="54">
        <v>48486.512292644373</v>
      </c>
      <c r="F77" s="54">
        <v>11.452005370987735</v>
      </c>
      <c r="G77" s="54">
        <v>0.93257609464481672</v>
      </c>
      <c r="H77" s="54">
        <v>20932.392663877879</v>
      </c>
      <c r="I77" s="54">
        <v>15</v>
      </c>
      <c r="J77" s="54">
        <v>5</v>
      </c>
      <c r="K77" s="54">
        <v>860</v>
      </c>
      <c r="L77" s="54">
        <v>808</v>
      </c>
      <c r="M77" s="54">
        <v>0.1824331359801212</v>
      </c>
      <c r="N77" s="54">
        <v>12242.355827110296</v>
      </c>
      <c r="O77" s="54">
        <v>35033.265222257134</v>
      </c>
      <c r="P77" s="54">
        <v>10.679866444727207</v>
      </c>
      <c r="Q77" s="54">
        <v>239717.87321435372</v>
      </c>
      <c r="R77" s="54">
        <v>19521.049002051044</v>
      </c>
      <c r="S77" s="54">
        <v>0</v>
      </c>
      <c r="T77" s="54">
        <v>0</v>
      </c>
      <c r="U77" s="54">
        <v>0.48304733978365333</v>
      </c>
      <c r="V77" s="54">
        <v>5.0285343112810041</v>
      </c>
      <c r="W77" s="54">
        <v>4.0967522602053013</v>
      </c>
      <c r="X77" s="54">
        <v>0</v>
      </c>
      <c r="Y77" s="54">
        <v>0</v>
      </c>
      <c r="Z77" s="54">
        <v>0</v>
      </c>
      <c r="AA77" s="54">
        <v>0</v>
      </c>
      <c r="AB77" s="54">
        <v>0</v>
      </c>
      <c r="AC77" s="54">
        <v>0</v>
      </c>
      <c r="AD77" s="54" t="e">
        <v>#REF!</v>
      </c>
      <c r="AE77" s="63" t="e">
        <v>#REF!</v>
      </c>
      <c r="AF77" s="63" t="e">
        <v>#REF!</v>
      </c>
      <c r="AG77" s="63" t="e">
        <v>#REF!</v>
      </c>
      <c r="AH77" s="54" t="e">
        <v>#REF!</v>
      </c>
      <c r="AI77" s="63" t="e">
        <v>#REF!</v>
      </c>
      <c r="AJ77" s="63" t="e">
        <v>#REF!</v>
      </c>
      <c r="AK77" s="63" t="e">
        <v>#REF!</v>
      </c>
      <c r="AL77" s="63" t="e">
        <v>#REF!</v>
      </c>
      <c r="AM77" s="63" t="e">
        <v>#REF!</v>
      </c>
      <c r="AN77" s="54" t="e">
        <v>#REF!</v>
      </c>
      <c r="AO77" s="54">
        <v>0.22291629816753655</v>
      </c>
      <c r="AP77" s="54">
        <v>0.7558755770126574</v>
      </c>
      <c r="AQ77" s="54">
        <v>0.16849698550291228</v>
      </c>
    </row>
    <row r="78" spans="2:43" x14ac:dyDescent="0.3">
      <c r="B78" s="52">
        <v>75</v>
      </c>
      <c r="C78" s="54">
        <v>0.20401304596289893</v>
      </c>
      <c r="D78" s="54">
        <v>0.68088853289898399</v>
      </c>
      <c r="E78" s="54">
        <v>53179.173919894922</v>
      </c>
      <c r="F78" s="54">
        <v>25.832246661116521</v>
      </c>
      <c r="G78" s="54">
        <v>0.84997172217829997</v>
      </c>
      <c r="H78" s="54">
        <v>22256.279963477853</v>
      </c>
      <c r="I78" s="54">
        <v>12</v>
      </c>
      <c r="J78" s="54">
        <v>2</v>
      </c>
      <c r="K78" s="54">
        <v>826</v>
      </c>
      <c r="L78" s="54">
        <v>814</v>
      </c>
      <c r="M78" s="54">
        <v>0.13891014355793124</v>
      </c>
      <c r="N78" s="54">
        <v>10849.245253188519</v>
      </c>
      <c r="O78" s="54">
        <v>36209.089711097164</v>
      </c>
      <c r="P78" s="54">
        <v>21.95667918228385</v>
      </c>
      <c r="Q78" s="54">
        <v>574929.71377542533</v>
      </c>
      <c r="R78" s="54">
        <v>18917.208609839661</v>
      </c>
      <c r="S78" s="54">
        <v>0</v>
      </c>
      <c r="T78" s="54">
        <v>0</v>
      </c>
      <c r="U78" s="54">
        <v>0.4101112860585312</v>
      </c>
      <c r="V78" s="54">
        <v>4.5001394045716543</v>
      </c>
      <c r="W78" s="54">
        <v>1.4333438588529086</v>
      </c>
      <c r="X78" s="54">
        <v>0</v>
      </c>
      <c r="Y78" s="54">
        <v>0</v>
      </c>
      <c r="Z78" s="54">
        <v>0</v>
      </c>
      <c r="AA78" s="54">
        <v>0</v>
      </c>
      <c r="AB78" s="54">
        <v>0</v>
      </c>
      <c r="AC78" s="54">
        <v>0</v>
      </c>
      <c r="AD78" s="54" t="e">
        <v>#REF!</v>
      </c>
      <c r="AE78" s="63" t="e">
        <v>#REF!</v>
      </c>
      <c r="AF78" s="63" t="e">
        <v>#REF!</v>
      </c>
      <c r="AG78" s="63" t="e">
        <v>#REF!</v>
      </c>
      <c r="AH78" s="54" t="e">
        <v>#REF!</v>
      </c>
      <c r="AI78" s="63" t="e">
        <v>#REF!</v>
      </c>
      <c r="AJ78" s="63" t="e">
        <v>#REF!</v>
      </c>
      <c r="AK78" s="63" t="e">
        <v>#REF!</v>
      </c>
      <c r="AL78" s="63" t="e">
        <v>#REF!</v>
      </c>
      <c r="AM78" s="63" t="e">
        <v>#REF!</v>
      </c>
      <c r="AN78" s="54" t="e">
        <v>#REF!</v>
      </c>
      <c r="AO78" s="54">
        <v>0.18961587863419332</v>
      </c>
      <c r="AP78" s="54">
        <v>0.61811449667618712</v>
      </c>
      <c r="AQ78" s="54">
        <v>0.11720432338378739</v>
      </c>
    </row>
    <row r="79" spans="2:43" x14ac:dyDescent="0.3">
      <c r="B79" s="52">
        <v>76</v>
      </c>
      <c r="C79" s="54">
        <v>0.198552668688668</v>
      </c>
      <c r="D79" s="54">
        <v>0.69798183115743972</v>
      </c>
      <c r="E79" s="54">
        <v>46352.082837879585</v>
      </c>
      <c r="F79" s="54">
        <v>19.514089845061548</v>
      </c>
      <c r="G79" s="54">
        <v>0.84500472886723443</v>
      </c>
      <c r="H79" s="54">
        <v>20324.160201197767</v>
      </c>
      <c r="I79" s="54">
        <v>7</v>
      </c>
      <c r="J79" s="54">
        <v>5</v>
      </c>
      <c r="K79" s="54">
        <v>840</v>
      </c>
      <c r="L79" s="54">
        <v>808</v>
      </c>
      <c r="M79" s="54">
        <v>0.13858615527251295</v>
      </c>
      <c r="N79" s="54">
        <v>9203.3297467391985</v>
      </c>
      <c r="O79" s="54">
        <v>32352.911657144527</v>
      </c>
      <c r="P79" s="54">
        <v>16.489498198617085</v>
      </c>
      <c r="Q79" s="54">
        <v>396607.4881915974</v>
      </c>
      <c r="R79" s="54">
        <v>17174.011480267356</v>
      </c>
      <c r="S79" s="54">
        <v>0</v>
      </c>
      <c r="T79" s="54">
        <v>0</v>
      </c>
      <c r="U79" s="54">
        <v>0.53470748822867831</v>
      </c>
      <c r="V79" s="54">
        <v>6.0631507298759635</v>
      </c>
      <c r="W79" s="54">
        <v>1.13261560517954</v>
      </c>
      <c r="X79" s="54">
        <v>0</v>
      </c>
      <c r="Y79" s="54">
        <v>0</v>
      </c>
      <c r="Z79" s="54">
        <v>0</v>
      </c>
      <c r="AA79" s="54">
        <v>0</v>
      </c>
      <c r="AB79" s="54">
        <v>0</v>
      </c>
      <c r="AC79" s="54">
        <v>0</v>
      </c>
      <c r="AD79" s="54" t="e">
        <v>#REF!</v>
      </c>
      <c r="AE79" s="63" t="e">
        <v>#REF!</v>
      </c>
      <c r="AF79" s="63" t="e">
        <v>#REF!</v>
      </c>
      <c r="AG79" s="63" t="e">
        <v>#REF!</v>
      </c>
      <c r="AH79" s="54" t="e">
        <v>#REF!</v>
      </c>
      <c r="AI79" s="63" t="e">
        <v>#REF!</v>
      </c>
      <c r="AJ79" s="63" t="e">
        <v>#REF!</v>
      </c>
      <c r="AK79" s="63" t="e">
        <v>#REF!</v>
      </c>
      <c r="AL79" s="63" t="e">
        <v>#REF!</v>
      </c>
      <c r="AM79" s="63" t="e">
        <v>#REF!</v>
      </c>
      <c r="AN79" s="54" t="e">
        <v>#REF!</v>
      </c>
      <c r="AO79" s="54">
        <v>0.25557538728511653</v>
      </c>
      <c r="AP79" s="54">
        <v>0.72377358797951186</v>
      </c>
      <c r="AQ79" s="54">
        <v>0.18497871505460212</v>
      </c>
    </row>
    <row r="80" spans="2:43" x14ac:dyDescent="0.3">
      <c r="B80" s="52">
        <v>77</v>
      </c>
      <c r="C80" s="54">
        <v>0.18004825655768159</v>
      </c>
      <c r="D80" s="54">
        <v>0.77785569842040969</v>
      </c>
      <c r="E80" s="54">
        <v>49135.510204923827</v>
      </c>
      <c r="F80" s="54">
        <v>16.795384979882552</v>
      </c>
      <c r="G80" s="54">
        <v>0.88786098613826459</v>
      </c>
      <c r="H80" s="54">
        <v>17050.87685338944</v>
      </c>
      <c r="I80" s="54">
        <v>18</v>
      </c>
      <c r="J80" s="54">
        <v>4</v>
      </c>
      <c r="K80" s="54">
        <v>855</v>
      </c>
      <c r="L80" s="54">
        <v>771</v>
      </c>
      <c r="M80" s="54">
        <v>0.14005156235405253</v>
      </c>
      <c r="N80" s="54">
        <v>8846.7629474687074</v>
      </c>
      <c r="O80" s="54">
        <v>38220.336607694189</v>
      </c>
      <c r="P80" s="54">
        <v>14.91196707081032</v>
      </c>
      <c r="Q80" s="54">
        <v>286376.04099724407</v>
      </c>
      <c r="R80" s="54">
        <v>15138.808337572458</v>
      </c>
      <c r="S80" s="54">
        <v>0</v>
      </c>
      <c r="T80" s="54">
        <v>0</v>
      </c>
      <c r="U80" s="54">
        <v>0.42705372717615731</v>
      </c>
      <c r="V80" s="54">
        <v>4.4507016648661022</v>
      </c>
      <c r="W80" s="54">
        <v>2.264248102818609</v>
      </c>
      <c r="X80" s="54">
        <v>0</v>
      </c>
      <c r="Y80" s="54">
        <v>0</v>
      </c>
      <c r="Z80" s="54">
        <v>0</v>
      </c>
      <c r="AA80" s="54">
        <v>0</v>
      </c>
      <c r="AB80" s="54">
        <v>0</v>
      </c>
      <c r="AC80" s="54">
        <v>0</v>
      </c>
      <c r="AD80" s="54" t="e">
        <v>#REF!</v>
      </c>
      <c r="AE80" s="63" t="e">
        <v>#REF!</v>
      </c>
      <c r="AF80" s="63" t="e">
        <v>#REF!</v>
      </c>
      <c r="AG80" s="63" t="e">
        <v>#REF!</v>
      </c>
      <c r="AH80" s="54" t="e">
        <v>#REF!</v>
      </c>
      <c r="AI80" s="63" t="e">
        <v>#REF!</v>
      </c>
      <c r="AJ80" s="63" t="e">
        <v>#REF!</v>
      </c>
      <c r="AK80" s="63" t="e">
        <v>#REF!</v>
      </c>
      <c r="AL80" s="63" t="e">
        <v>#REF!</v>
      </c>
      <c r="AM80" s="63" t="e">
        <v>#REF!</v>
      </c>
      <c r="AN80" s="54" t="e">
        <v>#REF!</v>
      </c>
      <c r="AO80" s="54">
        <v>0.16411830763511204</v>
      </c>
      <c r="AP80" s="54">
        <v>0.72455913790379733</v>
      </c>
      <c r="AQ80" s="54">
        <v>0.11891341949432697</v>
      </c>
    </row>
    <row r="81" spans="2:43" x14ac:dyDescent="0.3">
      <c r="B81" s="52">
        <v>78</v>
      </c>
      <c r="C81" s="54">
        <v>0.15566826902774569</v>
      </c>
      <c r="D81" s="54">
        <v>0.75529054326974421</v>
      </c>
      <c r="E81" s="54">
        <v>49408.265149811938</v>
      </c>
      <c r="F81" s="54">
        <v>28.412327459958135</v>
      </c>
      <c r="G81" s="54">
        <v>0.85789844301273988</v>
      </c>
      <c r="H81" s="54">
        <v>20786.892708562111</v>
      </c>
      <c r="I81" s="54">
        <v>15</v>
      </c>
      <c r="J81" s="54">
        <v>8</v>
      </c>
      <c r="K81" s="54">
        <v>847</v>
      </c>
      <c r="L81" s="54">
        <v>792</v>
      </c>
      <c r="M81" s="54">
        <v>0.11757477148382674</v>
      </c>
      <c r="N81" s="54">
        <v>7691.2991115351169</v>
      </c>
      <c r="O81" s="54">
        <v>37317.595427017026</v>
      </c>
      <c r="P81" s="54">
        <v>24.374891490266197</v>
      </c>
      <c r="Q81" s="54">
        <v>590604.0025106828</v>
      </c>
      <c r="R81" s="54">
        <v>17833.042889748311</v>
      </c>
      <c r="S81" s="54">
        <v>0</v>
      </c>
      <c r="T81" s="54">
        <v>0</v>
      </c>
      <c r="U81" s="54">
        <v>0.49752656643806825</v>
      </c>
      <c r="V81" s="54">
        <v>4.331058653941235</v>
      </c>
      <c r="W81" s="54">
        <v>1.9752034784971639</v>
      </c>
      <c r="X81" s="54">
        <v>0</v>
      </c>
      <c r="Y81" s="54">
        <v>0</v>
      </c>
      <c r="Z81" s="54">
        <v>0</v>
      </c>
      <c r="AA81" s="54">
        <v>0</v>
      </c>
      <c r="AB81" s="54">
        <v>0</v>
      </c>
      <c r="AC81" s="54">
        <v>0</v>
      </c>
      <c r="AD81" s="54" t="e">
        <v>#REF!</v>
      </c>
      <c r="AE81" s="63" t="e">
        <v>#REF!</v>
      </c>
      <c r="AF81" s="63" t="e">
        <v>#REF!</v>
      </c>
      <c r="AG81" s="63" t="e">
        <v>#REF!</v>
      </c>
      <c r="AH81" s="54" t="e">
        <v>#REF!</v>
      </c>
      <c r="AI81" s="63" t="e">
        <v>#REF!</v>
      </c>
      <c r="AJ81" s="63" t="e">
        <v>#REF!</v>
      </c>
      <c r="AK81" s="63" t="e">
        <v>#REF!</v>
      </c>
      <c r="AL81" s="63" t="e">
        <v>#REF!</v>
      </c>
      <c r="AM81" s="63" t="e">
        <v>#REF!</v>
      </c>
      <c r="AN81" s="54" t="e">
        <v>#REF!</v>
      </c>
      <c r="AO81" s="54">
        <v>0.14779981795679484</v>
      </c>
      <c r="AP81" s="54">
        <v>0.65668220216951989</v>
      </c>
      <c r="AQ81" s="54">
        <v>9.705750993612218E-2</v>
      </c>
    </row>
    <row r="82" spans="2:43" x14ac:dyDescent="0.3">
      <c r="B82" s="52">
        <v>79</v>
      </c>
      <c r="C82" s="54">
        <v>0.22551061143354856</v>
      </c>
      <c r="D82" s="54">
        <v>0.69824040184474279</v>
      </c>
      <c r="E82" s="54">
        <v>46809.675848629638</v>
      </c>
      <c r="F82" s="54">
        <v>21.006504031906317</v>
      </c>
      <c r="G82" s="54">
        <v>0.89974332556001735</v>
      </c>
      <c r="H82" s="54">
        <v>13607.652690693614</v>
      </c>
      <c r="I82" s="54">
        <v>11</v>
      </c>
      <c r="J82" s="54">
        <v>4</v>
      </c>
      <c r="K82" s="54">
        <v>857</v>
      </c>
      <c r="L82" s="54">
        <v>808</v>
      </c>
      <c r="M82" s="54">
        <v>0.15746061994761459</v>
      </c>
      <c r="N82" s="54">
        <v>10556.078621630681</v>
      </c>
      <c r="O82" s="54">
        <v>32684.406874769309</v>
      </c>
      <c r="P82" s="54">
        <v>18.900461796057304</v>
      </c>
      <c r="Q82" s="54">
        <v>285849.21111183625</v>
      </c>
      <c r="R82" s="54">
        <v>12243.394684990391</v>
      </c>
      <c r="S82" s="54">
        <v>0</v>
      </c>
      <c r="T82" s="54">
        <v>0</v>
      </c>
      <c r="U82" s="54">
        <v>0.45449284684185826</v>
      </c>
      <c r="V82" s="54">
        <v>5.1747958911826002</v>
      </c>
      <c r="W82" s="54">
        <v>3.5978025590264568</v>
      </c>
      <c r="X82" s="54">
        <v>0</v>
      </c>
      <c r="Y82" s="54">
        <v>0</v>
      </c>
      <c r="Z82" s="54">
        <v>0</v>
      </c>
      <c r="AA82" s="54">
        <v>0</v>
      </c>
      <c r="AB82" s="54">
        <v>0</v>
      </c>
      <c r="AC82" s="54">
        <v>0</v>
      </c>
      <c r="AD82" s="54" t="e">
        <v>#REF!</v>
      </c>
      <c r="AE82" s="63" t="e">
        <v>#REF!</v>
      </c>
      <c r="AF82" s="63" t="e">
        <v>#REF!</v>
      </c>
      <c r="AG82" s="63" t="e">
        <v>#REF!</v>
      </c>
      <c r="AH82" s="54" t="e">
        <v>#REF!</v>
      </c>
      <c r="AI82" s="63" t="e">
        <v>#REF!</v>
      </c>
      <c r="AJ82" s="63" t="e">
        <v>#REF!</v>
      </c>
      <c r="AK82" s="63" t="e">
        <v>#REF!</v>
      </c>
      <c r="AL82" s="63" t="e">
        <v>#REF!</v>
      </c>
      <c r="AM82" s="63" t="e">
        <v>#REF!</v>
      </c>
      <c r="AN82" s="54" t="e">
        <v>#REF!</v>
      </c>
      <c r="AO82" s="54">
        <v>0.17156798934406231</v>
      </c>
      <c r="AP82" s="54">
        <v>0.70246778164282542</v>
      </c>
      <c r="AQ82" s="54">
        <v>0.12052098487544335</v>
      </c>
    </row>
    <row r="83" spans="2:43" x14ac:dyDescent="0.3">
      <c r="B83" s="52">
        <v>80</v>
      </c>
      <c r="C83" s="54">
        <v>0.21188449638179113</v>
      </c>
      <c r="D83" s="54">
        <v>0.69713752313935407</v>
      </c>
      <c r="E83" s="54">
        <v>46406.648671657</v>
      </c>
      <c r="F83" s="54">
        <v>21.449206317391337</v>
      </c>
      <c r="G83" s="54">
        <v>0.91627515674976379</v>
      </c>
      <c r="H83" s="54">
        <v>27868.740604266921</v>
      </c>
      <c r="I83" s="54">
        <v>13</v>
      </c>
      <c r="J83" s="54">
        <v>3</v>
      </c>
      <c r="K83" s="54">
        <v>834</v>
      </c>
      <c r="L83" s="54">
        <v>796</v>
      </c>
      <c r="M83" s="54">
        <v>0.14771263299923129</v>
      </c>
      <c r="N83" s="54">
        <v>9832.8493825607602</v>
      </c>
      <c r="O83" s="54">
        <v>32351.816112157157</v>
      </c>
      <c r="P83" s="54">
        <v>19.653374880625769</v>
      </c>
      <c r="Q83" s="54">
        <v>597762.36702678248</v>
      </c>
      <c r="R83" s="54">
        <v>25535.43466559318</v>
      </c>
      <c r="S83" s="54">
        <v>0</v>
      </c>
      <c r="T83" s="54">
        <v>0</v>
      </c>
      <c r="U83" s="54">
        <v>0.58299739763677549</v>
      </c>
      <c r="V83" s="54">
        <v>3.1579342026187929</v>
      </c>
      <c r="W83" s="54">
        <v>1.7310069213317121</v>
      </c>
      <c r="X83" s="54">
        <v>0</v>
      </c>
      <c r="Y83" s="54">
        <v>0</v>
      </c>
      <c r="Z83" s="54">
        <v>0</v>
      </c>
      <c r="AA83" s="54">
        <v>0</v>
      </c>
      <c r="AB83" s="54">
        <v>0</v>
      </c>
      <c r="AC83" s="54">
        <v>0</v>
      </c>
      <c r="AD83" s="54" t="e">
        <v>#REF!</v>
      </c>
      <c r="AE83" s="63" t="e">
        <v>#REF!</v>
      </c>
      <c r="AF83" s="63" t="e">
        <v>#REF!</v>
      </c>
      <c r="AG83" s="63" t="e">
        <v>#REF!</v>
      </c>
      <c r="AH83" s="54" t="e">
        <v>#REF!</v>
      </c>
      <c r="AI83" s="63" t="e">
        <v>#REF!</v>
      </c>
      <c r="AJ83" s="63" t="e">
        <v>#REF!</v>
      </c>
      <c r="AK83" s="63" t="e">
        <v>#REF!</v>
      </c>
      <c r="AL83" s="63" t="e">
        <v>#REF!</v>
      </c>
      <c r="AM83" s="63" t="e">
        <v>#REF!</v>
      </c>
      <c r="AN83" s="54" t="e">
        <v>#REF!</v>
      </c>
      <c r="AO83" s="54">
        <v>0.26085852586430941</v>
      </c>
      <c r="AP83" s="54">
        <v>0.62670264513184171</v>
      </c>
      <c r="AQ83" s="54">
        <v>0.16348072816435566</v>
      </c>
    </row>
    <row r="84" spans="2:43" x14ac:dyDescent="0.3">
      <c r="B84" s="52">
        <v>81</v>
      </c>
      <c r="C84" s="54">
        <v>0.1852698226454999</v>
      </c>
      <c r="D84" s="54">
        <v>0.70453898843005525</v>
      </c>
      <c r="E84" s="54">
        <v>48087.53444883562</v>
      </c>
      <c r="F84" s="54">
        <v>24.769924737995893</v>
      </c>
      <c r="G84" s="54">
        <v>0.90010674108666389</v>
      </c>
      <c r="H84" s="54">
        <v>26727.713419681313</v>
      </c>
      <c r="I84" s="54">
        <v>12</v>
      </c>
      <c r="J84" s="54">
        <v>14</v>
      </c>
      <c r="K84" s="54">
        <v>849</v>
      </c>
      <c r="L84" s="54">
        <v>795</v>
      </c>
      <c r="M84" s="54">
        <v>0.13052981343327624</v>
      </c>
      <c r="N84" s="54">
        <v>8909.1689787951418</v>
      </c>
      <c r="O84" s="54">
        <v>33879.542876678082</v>
      </c>
      <c r="P84" s="54">
        <v>22.295576232879419</v>
      </c>
      <c r="Q84" s="54">
        <v>662043.449824229</v>
      </c>
      <c r="R84" s="54">
        <v>24057.79502288764</v>
      </c>
      <c r="S84" s="54">
        <v>0</v>
      </c>
      <c r="T84" s="54">
        <v>0</v>
      </c>
      <c r="U84" s="54">
        <v>0.51752909161563743</v>
      </c>
      <c r="V84" s="54">
        <v>4.3166863434253582</v>
      </c>
      <c r="W84" s="54">
        <v>2.1590316138340331</v>
      </c>
      <c r="X84" s="54">
        <v>0</v>
      </c>
      <c r="Y84" s="54">
        <v>0</v>
      </c>
      <c r="Z84" s="54">
        <v>0</v>
      </c>
      <c r="AA84" s="54">
        <v>0</v>
      </c>
      <c r="AB84" s="54">
        <v>0</v>
      </c>
      <c r="AC84" s="54">
        <v>0</v>
      </c>
      <c r="AD84" s="54" t="e">
        <v>#REF!</v>
      </c>
      <c r="AE84" s="63" t="e">
        <v>#REF!</v>
      </c>
      <c r="AF84" s="63" t="e">
        <v>#REF!</v>
      </c>
      <c r="AG84" s="63" t="e">
        <v>#REF!</v>
      </c>
      <c r="AH84" s="54" t="e">
        <v>#REF!</v>
      </c>
      <c r="AI84" s="63" t="e">
        <v>#REF!</v>
      </c>
      <c r="AJ84" s="63" t="e">
        <v>#REF!</v>
      </c>
      <c r="AK84" s="63" t="e">
        <v>#REF!</v>
      </c>
      <c r="AL84" s="63" t="e">
        <v>#REF!</v>
      </c>
      <c r="AM84" s="63" t="e">
        <v>#REF!</v>
      </c>
      <c r="AN84" s="54" t="e">
        <v>#REF!</v>
      </c>
      <c r="AO84" s="54">
        <v>0.12642556170487257</v>
      </c>
      <c r="AP84" s="54">
        <v>0.70383367343783343</v>
      </c>
      <c r="AQ84" s="54">
        <v>8.8982567511181943E-2</v>
      </c>
    </row>
    <row r="85" spans="2:43" x14ac:dyDescent="0.3">
      <c r="B85" s="52">
        <v>82</v>
      </c>
      <c r="C85" s="54">
        <v>0.20706312350032618</v>
      </c>
      <c r="D85" s="54">
        <v>0.70377255302864561</v>
      </c>
      <c r="E85" s="54">
        <v>48704.258145793669</v>
      </c>
      <c r="F85" s="54">
        <v>27.723268969401111</v>
      </c>
      <c r="G85" s="54">
        <v>0.87909741433027777</v>
      </c>
      <c r="H85" s="54">
        <v>10497.871903417483</v>
      </c>
      <c r="I85" s="54">
        <v>18</v>
      </c>
      <c r="J85" s="54">
        <v>5</v>
      </c>
      <c r="K85" s="54">
        <v>853</v>
      </c>
      <c r="L85" s="54">
        <v>806</v>
      </c>
      <c r="M85" s="54">
        <v>0.1457253430639103</v>
      </c>
      <c r="N85" s="54">
        <v>10084.855819434242</v>
      </c>
      <c r="O85" s="54">
        <v>34276.72009863142</v>
      </c>
      <c r="P85" s="54">
        <v>24.371454067783343</v>
      </c>
      <c r="Q85" s="54">
        <v>291035.32638476166</v>
      </c>
      <c r="R85" s="54">
        <v>9228.6520462647804</v>
      </c>
      <c r="S85" s="54">
        <v>0</v>
      </c>
      <c r="T85" s="54">
        <v>0</v>
      </c>
      <c r="U85" s="54">
        <v>0.38334711589610204</v>
      </c>
      <c r="V85" s="54">
        <v>3.5134763735177441</v>
      </c>
      <c r="W85" s="54">
        <v>1.8304198655064181</v>
      </c>
      <c r="X85" s="54">
        <v>0</v>
      </c>
      <c r="Y85" s="54">
        <v>0</v>
      </c>
      <c r="Z85" s="54">
        <v>0</v>
      </c>
      <c r="AA85" s="54">
        <v>0</v>
      </c>
      <c r="AB85" s="54">
        <v>0</v>
      </c>
      <c r="AC85" s="54">
        <v>0</v>
      </c>
      <c r="AD85" s="54" t="e">
        <v>#REF!</v>
      </c>
      <c r="AE85" s="63" t="e">
        <v>#REF!</v>
      </c>
      <c r="AF85" s="63" t="e">
        <v>#REF!</v>
      </c>
      <c r="AG85" s="63" t="e">
        <v>#REF!</v>
      </c>
      <c r="AH85" s="54" t="e">
        <v>#REF!</v>
      </c>
      <c r="AI85" s="63" t="e">
        <v>#REF!</v>
      </c>
      <c r="AJ85" s="63" t="e">
        <v>#REF!</v>
      </c>
      <c r="AK85" s="63" t="e">
        <v>#REF!</v>
      </c>
      <c r="AL85" s="63" t="e">
        <v>#REF!</v>
      </c>
      <c r="AM85" s="63" t="e">
        <v>#REF!</v>
      </c>
      <c r="AN85" s="54" t="e">
        <v>#REF!</v>
      </c>
      <c r="AO85" s="54">
        <v>0.15953010951521029</v>
      </c>
      <c r="AP85" s="54">
        <v>0.64716947759955556</v>
      </c>
      <c r="AQ85" s="54">
        <v>0.10324301763635853</v>
      </c>
    </row>
    <row r="86" spans="2:43" x14ac:dyDescent="0.3">
      <c r="B86" s="52">
        <v>83</v>
      </c>
      <c r="C86" s="54">
        <v>0.27264353668769897</v>
      </c>
      <c r="D86" s="54">
        <v>0.77152303305633174</v>
      </c>
      <c r="E86" s="54">
        <v>50831.658892033229</v>
      </c>
      <c r="F86" s="54">
        <v>27.316709167311263</v>
      </c>
      <c r="G86" s="54">
        <v>0.83844891281133282</v>
      </c>
      <c r="H86" s="54">
        <v>17230.854234862985</v>
      </c>
      <c r="I86" s="54">
        <v>21</v>
      </c>
      <c r="J86" s="54">
        <v>4</v>
      </c>
      <c r="K86" s="54">
        <v>877</v>
      </c>
      <c r="L86" s="54">
        <v>784</v>
      </c>
      <c r="M86" s="54">
        <v>0.21035076836849878</v>
      </c>
      <c r="N86" s="54">
        <v>13858.923256026661</v>
      </c>
      <c r="O86" s="54">
        <v>39217.79564366633</v>
      </c>
      <c r="P86" s="54">
        <v>22.903665102915497</v>
      </c>
      <c r="Q86" s="54">
        <v>470690.23383808578</v>
      </c>
      <c r="R86" s="54">
        <v>14447.19100003142</v>
      </c>
      <c r="S86" s="54">
        <v>0</v>
      </c>
      <c r="T86" s="54">
        <v>0</v>
      </c>
      <c r="U86" s="54">
        <v>0.41673003087618965</v>
      </c>
      <c r="V86" s="54">
        <v>5.6720461825075041</v>
      </c>
      <c r="W86" s="54">
        <v>1.7088808275046548</v>
      </c>
      <c r="X86" s="54">
        <v>0</v>
      </c>
      <c r="Y86" s="54">
        <v>0</v>
      </c>
      <c r="Z86" s="54">
        <v>0</v>
      </c>
      <c r="AA86" s="54">
        <v>0</v>
      </c>
      <c r="AB86" s="54">
        <v>0</v>
      </c>
      <c r="AC86" s="54">
        <v>0</v>
      </c>
      <c r="AD86" s="54" t="e">
        <v>#REF!</v>
      </c>
      <c r="AE86" s="63" t="e">
        <v>#REF!</v>
      </c>
      <c r="AF86" s="63" t="e">
        <v>#REF!</v>
      </c>
      <c r="AG86" s="63" t="e">
        <v>#REF!</v>
      </c>
      <c r="AH86" s="54" t="e">
        <v>#REF!</v>
      </c>
      <c r="AI86" s="63" t="e">
        <v>#REF!</v>
      </c>
      <c r="AJ86" s="63" t="e">
        <v>#REF!</v>
      </c>
      <c r="AK86" s="63" t="e">
        <v>#REF!</v>
      </c>
      <c r="AL86" s="63" t="e">
        <v>#REF!</v>
      </c>
      <c r="AM86" s="63" t="e">
        <v>#REF!</v>
      </c>
      <c r="AN86" s="54" t="e">
        <v>#REF!</v>
      </c>
      <c r="AO86" s="54">
        <v>0.21199893143319076</v>
      </c>
      <c r="AP86" s="54">
        <v>0.69963517417075793</v>
      </c>
      <c r="AQ86" s="54">
        <v>0.14832190931727499</v>
      </c>
    </row>
    <row r="87" spans="2:43" x14ac:dyDescent="0.3">
      <c r="B87" s="52">
        <v>84</v>
      </c>
      <c r="C87" s="54">
        <v>0.22393366390210057</v>
      </c>
      <c r="D87" s="54">
        <v>0.737660698076122</v>
      </c>
      <c r="E87" s="54">
        <v>49774.606971102083</v>
      </c>
      <c r="F87" s="54">
        <v>18.247008569552577</v>
      </c>
      <c r="G87" s="54">
        <v>0.90490256377932432</v>
      </c>
      <c r="H87" s="54">
        <v>19925.295580900332</v>
      </c>
      <c r="I87" s="54">
        <v>13</v>
      </c>
      <c r="J87" s="54">
        <v>5</v>
      </c>
      <c r="K87" s="54">
        <v>842</v>
      </c>
      <c r="L87" s="54">
        <v>807</v>
      </c>
      <c r="M87" s="54">
        <v>0.16518706283676718</v>
      </c>
      <c r="N87" s="54">
        <v>11146.210108325926</v>
      </c>
      <c r="O87" s="54">
        <v>36716.771324767768</v>
      </c>
      <c r="P87" s="54">
        <v>16.511764835891427</v>
      </c>
      <c r="Q87" s="54">
        <v>363577.03921555646</v>
      </c>
      <c r="R87" s="54">
        <v>18030.451055217552</v>
      </c>
      <c r="S87" s="54">
        <v>0</v>
      </c>
      <c r="T87" s="54">
        <v>0</v>
      </c>
      <c r="U87" s="54">
        <v>0.40020004338154136</v>
      </c>
      <c r="V87" s="54">
        <v>5.515864945797162</v>
      </c>
      <c r="W87" s="54">
        <v>2.7869148189606476</v>
      </c>
      <c r="X87" s="54">
        <v>0</v>
      </c>
      <c r="Y87" s="54">
        <v>0</v>
      </c>
      <c r="Z87" s="54">
        <v>0</v>
      </c>
      <c r="AA87" s="54">
        <v>0</v>
      </c>
      <c r="AB87" s="54">
        <v>0</v>
      </c>
      <c r="AC87" s="54">
        <v>0</v>
      </c>
      <c r="AD87" s="54" t="e">
        <v>#REF!</v>
      </c>
      <c r="AE87" s="63" t="e">
        <v>#REF!</v>
      </c>
      <c r="AF87" s="63" t="e">
        <v>#REF!</v>
      </c>
      <c r="AG87" s="63" t="e">
        <v>#REF!</v>
      </c>
      <c r="AH87" s="54" t="e">
        <v>#REF!</v>
      </c>
      <c r="AI87" s="63" t="e">
        <v>#REF!</v>
      </c>
      <c r="AJ87" s="63" t="e">
        <v>#REF!</v>
      </c>
      <c r="AK87" s="63" t="e">
        <v>#REF!</v>
      </c>
      <c r="AL87" s="63" t="e">
        <v>#REF!</v>
      </c>
      <c r="AM87" s="63" t="e">
        <v>#REF!</v>
      </c>
      <c r="AN87" s="54" t="e">
        <v>#REF!</v>
      </c>
      <c r="AO87" s="54">
        <v>0.19553277062812691</v>
      </c>
      <c r="AP87" s="54">
        <v>0.6820818790377785</v>
      </c>
      <c r="AQ87" s="54">
        <v>0.13336935960349575</v>
      </c>
    </row>
    <row r="88" spans="2:43" x14ac:dyDescent="0.3">
      <c r="B88" s="52">
        <v>85</v>
      </c>
      <c r="C88" s="54">
        <v>0.24315152075196211</v>
      </c>
      <c r="D88" s="54">
        <v>0.6864343291840026</v>
      </c>
      <c r="E88" s="54">
        <v>48246.353903054842</v>
      </c>
      <c r="F88" s="54">
        <v>13.515480866828119</v>
      </c>
      <c r="G88" s="54">
        <v>0.88825500141908276</v>
      </c>
      <c r="H88" s="54">
        <v>23566.66395122619</v>
      </c>
      <c r="I88" s="54">
        <v>9</v>
      </c>
      <c r="J88" s="54">
        <v>11</v>
      </c>
      <c r="K88" s="54">
        <v>846</v>
      </c>
      <c r="L88" s="54">
        <v>774</v>
      </c>
      <c r="M88" s="54">
        <v>0.1669075510374432</v>
      </c>
      <c r="N88" s="54">
        <v>11731.174322265148</v>
      </c>
      <c r="O88" s="54">
        <v>33117.953577017433</v>
      </c>
      <c r="P88" s="54">
        <v>12.005193476543997</v>
      </c>
      <c r="Q88" s="54">
        <v>318514.79572776554</v>
      </c>
      <c r="R88" s="54">
        <v>20933.207121439467</v>
      </c>
      <c r="S88" s="54">
        <v>0</v>
      </c>
      <c r="T88" s="54">
        <v>0</v>
      </c>
      <c r="U88" s="54">
        <v>0.40346742613054803</v>
      </c>
      <c r="V88" s="54">
        <v>6.275690408787808</v>
      </c>
      <c r="W88" s="54">
        <v>4.1408909222155392</v>
      </c>
      <c r="X88" s="54">
        <v>0</v>
      </c>
      <c r="Y88" s="54">
        <v>0</v>
      </c>
      <c r="Z88" s="54">
        <v>0</v>
      </c>
      <c r="AA88" s="54">
        <v>0</v>
      </c>
      <c r="AB88" s="54">
        <v>0</v>
      </c>
      <c r="AC88" s="54">
        <v>0</v>
      </c>
      <c r="AD88" s="54" t="e">
        <v>#REF!</v>
      </c>
      <c r="AE88" s="63" t="e">
        <v>#REF!</v>
      </c>
      <c r="AF88" s="63" t="e">
        <v>#REF!</v>
      </c>
      <c r="AG88" s="63" t="e">
        <v>#REF!</v>
      </c>
      <c r="AH88" s="54" t="e">
        <v>#REF!</v>
      </c>
      <c r="AI88" s="63" t="e">
        <v>#REF!</v>
      </c>
      <c r="AJ88" s="63" t="e">
        <v>#REF!</v>
      </c>
      <c r="AK88" s="63" t="e">
        <v>#REF!</v>
      </c>
      <c r="AL88" s="63" t="e">
        <v>#REF!</v>
      </c>
      <c r="AM88" s="63" t="e">
        <v>#REF!</v>
      </c>
      <c r="AN88" s="54" t="e">
        <v>#REF!</v>
      </c>
      <c r="AO88" s="54">
        <v>0.17232158242279766</v>
      </c>
      <c r="AP88" s="54">
        <v>0.74735341688680879</v>
      </c>
      <c r="AQ88" s="54">
        <v>0.12878512342701967</v>
      </c>
    </row>
    <row r="89" spans="2:43" x14ac:dyDescent="0.3">
      <c r="B89" s="52">
        <v>86</v>
      </c>
      <c r="C89" s="54">
        <v>0.24531997593395188</v>
      </c>
      <c r="D89" s="54">
        <v>0.67382779113439217</v>
      </c>
      <c r="E89" s="54">
        <v>48398.144596490507</v>
      </c>
      <c r="F89" s="54">
        <v>19.232701128089097</v>
      </c>
      <c r="G89" s="54">
        <v>0.91687136796445579</v>
      </c>
      <c r="H89" s="54">
        <v>14986.089229515408</v>
      </c>
      <c r="I89" s="54">
        <v>14</v>
      </c>
      <c r="J89" s="54">
        <v>8</v>
      </c>
      <c r="K89" s="54">
        <v>866</v>
      </c>
      <c r="L89" s="54">
        <v>798</v>
      </c>
      <c r="M89" s="54">
        <v>0.16530341750471705</v>
      </c>
      <c r="N89" s="54">
        <v>11873.031667658974</v>
      </c>
      <c r="O89" s="54">
        <v>32612.014868456117</v>
      </c>
      <c r="P89" s="54">
        <v>17.633912992962582</v>
      </c>
      <c r="Q89" s="54">
        <v>288222.97523014486</v>
      </c>
      <c r="R89" s="54">
        <v>13740.316132303189</v>
      </c>
      <c r="S89" s="54">
        <v>0</v>
      </c>
      <c r="T89" s="54">
        <v>0</v>
      </c>
      <c r="U89" s="54">
        <v>0.37445643007393992</v>
      </c>
      <c r="V89" s="54">
        <v>6.199321510596139</v>
      </c>
      <c r="W89" s="54">
        <v>3.6175106261057501</v>
      </c>
      <c r="X89" s="54">
        <v>0</v>
      </c>
      <c r="Y89" s="54">
        <v>0</v>
      </c>
      <c r="Z89" s="54">
        <v>0</v>
      </c>
      <c r="AA89" s="54">
        <v>0</v>
      </c>
      <c r="AB89" s="54">
        <v>0</v>
      </c>
      <c r="AC89" s="54">
        <v>0</v>
      </c>
      <c r="AD89" s="54" t="e">
        <v>#REF!</v>
      </c>
      <c r="AE89" s="63" t="e">
        <v>#REF!</v>
      </c>
      <c r="AF89" s="63" t="e">
        <v>#REF!</v>
      </c>
      <c r="AG89" s="63" t="e">
        <v>#REF!</v>
      </c>
      <c r="AH89" s="54" t="e">
        <v>#REF!</v>
      </c>
      <c r="AI89" s="63" t="e">
        <v>#REF!</v>
      </c>
      <c r="AJ89" s="63" t="e">
        <v>#REF!</v>
      </c>
      <c r="AK89" s="63" t="e">
        <v>#REF!</v>
      </c>
      <c r="AL89" s="63" t="e">
        <v>#REF!</v>
      </c>
      <c r="AM89" s="63" t="e">
        <v>#REF!</v>
      </c>
      <c r="AN89" s="54" t="e">
        <v>#REF!</v>
      </c>
      <c r="AO89" s="54">
        <v>0.24948995566283663</v>
      </c>
      <c r="AP89" s="54">
        <v>0.66478114975310443</v>
      </c>
      <c r="AQ89" s="54">
        <v>0.16585621957739158</v>
      </c>
    </row>
    <row r="90" spans="2:43" x14ac:dyDescent="0.3">
      <c r="B90" s="52">
        <v>87</v>
      </c>
      <c r="C90" s="54">
        <v>0.17112619743914148</v>
      </c>
      <c r="D90" s="54">
        <v>0.66667758786731701</v>
      </c>
      <c r="E90" s="54">
        <v>47579.606809592791</v>
      </c>
      <c r="F90" s="54">
        <v>14.320570681541776</v>
      </c>
      <c r="G90" s="54">
        <v>0.83936543182270884</v>
      </c>
      <c r="H90" s="54">
        <v>33573.241178441778</v>
      </c>
      <c r="I90" s="54">
        <v>10</v>
      </c>
      <c r="J90" s="54">
        <v>8</v>
      </c>
      <c r="K90" s="54">
        <v>866</v>
      </c>
      <c r="L90" s="54">
        <v>813</v>
      </c>
      <c r="M90" s="54">
        <v>0.11408600052963308</v>
      </c>
      <c r="N90" s="54">
        <v>8142.1171889750967</v>
      </c>
      <c r="O90" s="54">
        <v>31720.257499494692</v>
      </c>
      <c r="P90" s="54">
        <v>12.020191994059937</v>
      </c>
      <c r="Q90" s="54">
        <v>480787.97330432438</v>
      </c>
      <c r="R90" s="54">
        <v>28180.218079430735</v>
      </c>
      <c r="S90" s="54">
        <v>0</v>
      </c>
      <c r="T90" s="54">
        <v>0</v>
      </c>
      <c r="U90" s="54">
        <v>0.39114838157629489</v>
      </c>
      <c r="V90" s="54">
        <v>2.9034575758546444</v>
      </c>
      <c r="W90" s="54">
        <v>1.4724153579492227</v>
      </c>
      <c r="X90" s="54">
        <v>0</v>
      </c>
      <c r="Y90" s="54">
        <v>0</v>
      </c>
      <c r="Z90" s="54">
        <v>0</v>
      </c>
      <c r="AA90" s="54">
        <v>0</v>
      </c>
      <c r="AB90" s="54">
        <v>0</v>
      </c>
      <c r="AC90" s="54">
        <v>0</v>
      </c>
      <c r="AD90" s="54" t="e">
        <v>#REF!</v>
      </c>
      <c r="AE90" s="63" t="e">
        <v>#REF!</v>
      </c>
      <c r="AF90" s="63" t="e">
        <v>#REF!</v>
      </c>
      <c r="AG90" s="63" t="e">
        <v>#REF!</v>
      </c>
      <c r="AH90" s="54" t="e">
        <v>#REF!</v>
      </c>
      <c r="AI90" s="63" t="e">
        <v>#REF!</v>
      </c>
      <c r="AJ90" s="63" t="e">
        <v>#REF!</v>
      </c>
      <c r="AK90" s="63" t="e">
        <v>#REF!</v>
      </c>
      <c r="AL90" s="63" t="e">
        <v>#REF!</v>
      </c>
      <c r="AM90" s="63" t="e">
        <v>#REF!</v>
      </c>
      <c r="AN90" s="54" t="e">
        <v>#REF!</v>
      </c>
      <c r="AO90" s="54">
        <v>0.20443583783896449</v>
      </c>
      <c r="AP90" s="54">
        <v>0.71833745479827771</v>
      </c>
      <c r="AQ90" s="54">
        <v>0.14685391942279519</v>
      </c>
    </row>
    <row r="91" spans="2:43" x14ac:dyDescent="0.3">
      <c r="B91" s="52">
        <v>88</v>
      </c>
      <c r="C91" s="54">
        <v>0.18448277009107988</v>
      </c>
      <c r="D91" s="54">
        <v>0.65950397661516469</v>
      </c>
      <c r="E91" s="54">
        <v>45816.373617801153</v>
      </c>
      <c r="F91" s="54">
        <v>8.6350516259016299</v>
      </c>
      <c r="G91" s="54">
        <v>0.86186643773979488</v>
      </c>
      <c r="H91" s="54">
        <v>4388.7502723172875</v>
      </c>
      <c r="I91" s="54">
        <v>11</v>
      </c>
      <c r="J91" s="54">
        <v>7</v>
      </c>
      <c r="K91" s="54">
        <v>852</v>
      </c>
      <c r="L91" s="54">
        <v>800</v>
      </c>
      <c r="M91" s="54">
        <v>0.12166712049204835</v>
      </c>
      <c r="N91" s="54">
        <v>8452.3315205398285</v>
      </c>
      <c r="O91" s="54">
        <v>30216.080595025982</v>
      </c>
      <c r="P91" s="54">
        <v>7.4422611845150612</v>
      </c>
      <c r="Q91" s="54">
        <v>37897.085174649612</v>
      </c>
      <c r="R91" s="54">
        <v>3782.5165633316551</v>
      </c>
      <c r="S91" s="54">
        <v>0</v>
      </c>
      <c r="T91" s="54">
        <v>0</v>
      </c>
      <c r="U91" s="54">
        <v>0.41611623050576729</v>
      </c>
      <c r="V91" s="54">
        <v>5.0472935209043044</v>
      </c>
      <c r="W91" s="54">
        <v>2.0685605539298959</v>
      </c>
      <c r="X91" s="54">
        <v>0</v>
      </c>
      <c r="Y91" s="54">
        <v>0</v>
      </c>
      <c r="Z91" s="54">
        <v>0</v>
      </c>
      <c r="AA91" s="54">
        <v>0</v>
      </c>
      <c r="AB91" s="54">
        <v>0</v>
      </c>
      <c r="AC91" s="54">
        <v>0</v>
      </c>
      <c r="AD91" s="54" t="e">
        <v>#REF!</v>
      </c>
      <c r="AE91" s="63" t="e">
        <v>#REF!</v>
      </c>
      <c r="AF91" s="63" t="e">
        <v>#REF!</v>
      </c>
      <c r="AG91" s="63" t="e">
        <v>#REF!</v>
      </c>
      <c r="AH91" s="54" t="e">
        <v>#REF!</v>
      </c>
      <c r="AI91" s="63" t="e">
        <v>#REF!</v>
      </c>
      <c r="AJ91" s="63" t="e">
        <v>#REF!</v>
      </c>
      <c r="AK91" s="63" t="e">
        <v>#REF!</v>
      </c>
      <c r="AL91" s="63" t="e">
        <v>#REF!</v>
      </c>
      <c r="AM91" s="63" t="e">
        <v>#REF!</v>
      </c>
      <c r="AN91" s="54" t="e">
        <v>#REF!</v>
      </c>
      <c r="AO91" s="54">
        <v>0.24988658497117033</v>
      </c>
      <c r="AP91" s="54">
        <v>0.69647406070951712</v>
      </c>
      <c r="AQ91" s="54">
        <v>0.17403952455170479</v>
      </c>
    </row>
    <row r="92" spans="2:43" x14ac:dyDescent="0.3">
      <c r="B92" s="52">
        <v>89</v>
      </c>
      <c r="C92" s="54">
        <v>0.17214360627625974</v>
      </c>
      <c r="D92" s="54">
        <v>0.67491487364989222</v>
      </c>
      <c r="E92" s="54">
        <v>51056.224332560618</v>
      </c>
      <c r="F92" s="54">
        <v>29.733470958910331</v>
      </c>
      <c r="G92" s="54">
        <v>0.90305079991761494</v>
      </c>
      <c r="H92" s="54">
        <v>40327.303643104024</v>
      </c>
      <c r="I92" s="54">
        <v>11</v>
      </c>
      <c r="J92" s="54">
        <v>3</v>
      </c>
      <c r="K92" s="54">
        <v>840</v>
      </c>
      <c r="L92" s="54">
        <v>800</v>
      </c>
      <c r="M92" s="54">
        <v>0.11618228027957864</v>
      </c>
      <c r="N92" s="54">
        <v>8789.0025794567082</v>
      </c>
      <c r="O92" s="54">
        <v>34458.605194450705</v>
      </c>
      <c r="P92" s="54">
        <v>26.850834733771148</v>
      </c>
      <c r="Q92" s="54">
        <v>1199070.7117233924</v>
      </c>
      <c r="R92" s="54">
        <v>36417.603813425638</v>
      </c>
      <c r="S92" s="54">
        <v>0</v>
      </c>
      <c r="T92" s="54">
        <v>0</v>
      </c>
      <c r="U92" s="54">
        <v>0.47041106858841897</v>
      </c>
      <c r="V92" s="54">
        <v>6.3711818279993633</v>
      </c>
      <c r="W92" s="54">
        <v>2.76994458026082</v>
      </c>
      <c r="X92" s="54">
        <v>0</v>
      </c>
      <c r="Y92" s="54">
        <v>0</v>
      </c>
      <c r="Z92" s="54">
        <v>0</v>
      </c>
      <c r="AA92" s="54">
        <v>0</v>
      </c>
      <c r="AB92" s="54">
        <v>0</v>
      </c>
      <c r="AC92" s="54">
        <v>0</v>
      </c>
      <c r="AD92" s="54" t="e">
        <v>#REF!</v>
      </c>
      <c r="AE92" s="63" t="e">
        <v>#REF!</v>
      </c>
      <c r="AF92" s="63" t="e">
        <v>#REF!</v>
      </c>
      <c r="AG92" s="63" t="e">
        <v>#REF!</v>
      </c>
      <c r="AH92" s="54" t="e">
        <v>#REF!</v>
      </c>
      <c r="AI92" s="63" t="e">
        <v>#REF!</v>
      </c>
      <c r="AJ92" s="63" t="e">
        <v>#REF!</v>
      </c>
      <c r="AK92" s="63" t="e">
        <v>#REF!</v>
      </c>
      <c r="AL92" s="63" t="e">
        <v>#REF!</v>
      </c>
      <c r="AM92" s="63" t="e">
        <v>#REF!</v>
      </c>
      <c r="AN92" s="54" t="e">
        <v>#REF!</v>
      </c>
      <c r="AO92" s="54">
        <v>0.2513058573009051</v>
      </c>
      <c r="AP92" s="54">
        <v>0.74623253751394647</v>
      </c>
      <c r="AQ92" s="54">
        <v>0.18753260758577214</v>
      </c>
    </row>
    <row r="93" spans="2:43" x14ac:dyDescent="0.3">
      <c r="B93" s="52">
        <v>90</v>
      </c>
      <c r="C93" s="54">
        <v>0.20633814851764351</v>
      </c>
      <c r="D93" s="54">
        <v>0.73852132190703756</v>
      </c>
      <c r="E93" s="54">
        <v>47976.901890422749</v>
      </c>
      <c r="F93" s="54">
        <v>21.089009228584576</v>
      </c>
      <c r="G93" s="54">
        <v>0.86617148313768921</v>
      </c>
      <c r="H93" s="54">
        <v>29608.549202773989</v>
      </c>
      <c r="I93" s="54">
        <v>8</v>
      </c>
      <c r="J93" s="54">
        <v>4</v>
      </c>
      <c r="K93" s="54">
        <v>833</v>
      </c>
      <c r="L93" s="54">
        <v>790</v>
      </c>
      <c r="M93" s="54">
        <v>0.15238512220310074</v>
      </c>
      <c r="N93" s="54">
        <v>9899.4651076824612</v>
      </c>
      <c r="O93" s="54">
        <v>35431.965005119258</v>
      </c>
      <c r="P93" s="54">
        <v>18.266698401427519</v>
      </c>
      <c r="Q93" s="54">
        <v>624414.96738230111</v>
      </c>
      <c r="R93" s="54">
        <v>25646.080976521993</v>
      </c>
      <c r="S93" s="54">
        <v>0</v>
      </c>
      <c r="T93" s="54">
        <v>0</v>
      </c>
      <c r="U93" s="54">
        <v>0.35191191945151146</v>
      </c>
      <c r="V93" s="54">
        <v>7.3593718581342111</v>
      </c>
      <c r="W93" s="54">
        <v>2.1026278724611376</v>
      </c>
      <c r="X93" s="54">
        <v>0</v>
      </c>
      <c r="Y93" s="54">
        <v>0</v>
      </c>
      <c r="Z93" s="54">
        <v>0</v>
      </c>
      <c r="AA93" s="54">
        <v>0</v>
      </c>
      <c r="AB93" s="54">
        <v>0</v>
      </c>
      <c r="AC93" s="54">
        <v>0</v>
      </c>
      <c r="AD93" s="54" t="e">
        <v>#REF!</v>
      </c>
      <c r="AE93" s="63" t="e">
        <v>#REF!</v>
      </c>
      <c r="AF93" s="63" t="e">
        <v>#REF!</v>
      </c>
      <c r="AG93" s="63" t="e">
        <v>#REF!</v>
      </c>
      <c r="AH93" s="54" t="e">
        <v>#REF!</v>
      </c>
      <c r="AI93" s="63" t="e">
        <v>#REF!</v>
      </c>
      <c r="AJ93" s="63" t="e">
        <v>#REF!</v>
      </c>
      <c r="AK93" s="63" t="e">
        <v>#REF!</v>
      </c>
      <c r="AL93" s="63" t="e">
        <v>#REF!</v>
      </c>
      <c r="AM93" s="63" t="e">
        <v>#REF!</v>
      </c>
      <c r="AN93" s="54" t="e">
        <v>#REF!</v>
      </c>
      <c r="AO93" s="54">
        <v>0.24839191823665235</v>
      </c>
      <c r="AP93" s="54">
        <v>0.7489564817633253</v>
      </c>
      <c r="AQ93" s="54">
        <v>0.18603473718096672</v>
      </c>
    </row>
    <row r="94" spans="2:43" x14ac:dyDescent="0.3">
      <c r="B94" s="52">
        <v>91</v>
      </c>
      <c r="C94" s="54">
        <v>0.20749718384472682</v>
      </c>
      <c r="D94" s="54">
        <v>0.65245228835188773</v>
      </c>
      <c r="E94" s="54">
        <v>47990.944257622788</v>
      </c>
      <c r="F94" s="54">
        <v>32.685523239308779</v>
      </c>
      <c r="G94" s="54">
        <v>0.8962381282703008</v>
      </c>
      <c r="H94" s="54">
        <v>22824.380678420028</v>
      </c>
      <c r="I94" s="54">
        <v>9</v>
      </c>
      <c r="J94" s="54">
        <v>8</v>
      </c>
      <c r="K94" s="54">
        <v>850</v>
      </c>
      <c r="L94" s="54">
        <v>798</v>
      </c>
      <c r="M94" s="54">
        <v>0.13538201242606437</v>
      </c>
      <c r="N94" s="54">
        <v>9957.985783505992</v>
      </c>
      <c r="O94" s="54">
        <v>31311.801401053875</v>
      </c>
      <c r="P94" s="54">
        <v>29.29401216953352</v>
      </c>
      <c r="Q94" s="54">
        <v>746026.82508732809</v>
      </c>
      <c r="R94" s="54">
        <v>20456.080218155985</v>
      </c>
      <c r="S94" s="54">
        <v>0</v>
      </c>
      <c r="T94" s="54">
        <v>0</v>
      </c>
      <c r="U94" s="54">
        <v>0.45917204944840545</v>
      </c>
      <c r="V94" s="54">
        <v>4.1358087406235748</v>
      </c>
      <c r="W94" s="54">
        <v>3.6693032780671424</v>
      </c>
      <c r="X94" s="54">
        <v>0</v>
      </c>
      <c r="Y94" s="54">
        <v>0</v>
      </c>
      <c r="Z94" s="54">
        <v>0</v>
      </c>
      <c r="AA94" s="54">
        <v>0</v>
      </c>
      <c r="AB94" s="54">
        <v>0</v>
      </c>
      <c r="AC94" s="54">
        <v>0</v>
      </c>
      <c r="AD94" s="54" t="e">
        <v>#REF!</v>
      </c>
      <c r="AE94" s="63" t="e">
        <v>#REF!</v>
      </c>
      <c r="AF94" s="63" t="e">
        <v>#REF!</v>
      </c>
      <c r="AG94" s="63" t="e">
        <v>#REF!</v>
      </c>
      <c r="AH94" s="54" t="e">
        <v>#REF!</v>
      </c>
      <c r="AI94" s="63" t="e">
        <v>#REF!</v>
      </c>
      <c r="AJ94" s="63" t="e">
        <v>#REF!</v>
      </c>
      <c r="AK94" s="63" t="e">
        <v>#REF!</v>
      </c>
      <c r="AL94" s="63" t="e">
        <v>#REF!</v>
      </c>
      <c r="AM94" s="63" t="e">
        <v>#REF!</v>
      </c>
      <c r="AN94" s="54" t="e">
        <v>#REF!</v>
      </c>
      <c r="AO94" s="54">
        <v>0.18892620460089843</v>
      </c>
      <c r="AP94" s="54">
        <v>0.7611676488157455</v>
      </c>
      <c r="AQ94" s="54">
        <v>0.14380451495574834</v>
      </c>
    </row>
    <row r="95" spans="2:43" x14ac:dyDescent="0.3">
      <c r="B95" s="52">
        <v>92</v>
      </c>
      <c r="C95" s="54">
        <v>0.22497259228848063</v>
      </c>
      <c r="D95" s="54">
        <v>0.69203917087912092</v>
      </c>
      <c r="E95" s="54">
        <v>46783.07113003562</v>
      </c>
      <c r="F95" s="54">
        <v>24.338519913695485</v>
      </c>
      <c r="G95" s="54">
        <v>0.88566902448815021</v>
      </c>
      <c r="H95" s="54">
        <v>20314.602768816345</v>
      </c>
      <c r="I95" s="54">
        <v>8</v>
      </c>
      <c r="J95" s="54">
        <v>5</v>
      </c>
      <c r="K95" s="54">
        <v>853</v>
      </c>
      <c r="L95" s="54">
        <v>814</v>
      </c>
      <c r="M95" s="54">
        <v>0.15568984623784665</v>
      </c>
      <c r="N95" s="54">
        <v>10524.908787340491</v>
      </c>
      <c r="O95" s="54">
        <v>32375.717756008788</v>
      </c>
      <c r="P95" s="54">
        <v>21.5558731894481</v>
      </c>
      <c r="Q95" s="54">
        <v>494427.36402765004</v>
      </c>
      <c r="R95" s="54">
        <v>17992.014417121849</v>
      </c>
      <c r="S95" s="54">
        <v>0</v>
      </c>
      <c r="T95" s="54">
        <v>0</v>
      </c>
      <c r="U95" s="54">
        <v>0.45480231939000848</v>
      </c>
      <c r="V95" s="54">
        <v>4.1739369747129622</v>
      </c>
      <c r="W95" s="54">
        <v>1.7137642493271446</v>
      </c>
      <c r="X95" s="54">
        <v>0</v>
      </c>
      <c r="Y95" s="54">
        <v>0</v>
      </c>
      <c r="Z95" s="54">
        <v>0</v>
      </c>
      <c r="AA95" s="54">
        <v>0</v>
      </c>
      <c r="AB95" s="54">
        <v>0</v>
      </c>
      <c r="AC95" s="54">
        <v>0</v>
      </c>
      <c r="AD95" s="54" t="e">
        <v>#REF!</v>
      </c>
      <c r="AE95" s="63" t="e">
        <v>#REF!</v>
      </c>
      <c r="AF95" s="63" t="e">
        <v>#REF!</v>
      </c>
      <c r="AG95" s="63" t="e">
        <v>#REF!</v>
      </c>
      <c r="AH95" s="54" t="e">
        <v>#REF!</v>
      </c>
      <c r="AI95" s="63" t="e">
        <v>#REF!</v>
      </c>
      <c r="AJ95" s="63" t="e">
        <v>#REF!</v>
      </c>
      <c r="AK95" s="63" t="e">
        <v>#REF!</v>
      </c>
      <c r="AL95" s="63" t="e">
        <v>#REF!</v>
      </c>
      <c r="AM95" s="63" t="e">
        <v>#REF!</v>
      </c>
      <c r="AN95" s="54" t="e">
        <v>#REF!</v>
      </c>
      <c r="AO95" s="54">
        <v>0.26380690374398497</v>
      </c>
      <c r="AP95" s="54">
        <v>0.64558312327610612</v>
      </c>
      <c r="AQ95" s="54">
        <v>0.1703092848608409</v>
      </c>
    </row>
    <row r="96" spans="2:43" x14ac:dyDescent="0.3">
      <c r="B96" s="52">
        <v>93</v>
      </c>
      <c r="C96" s="54">
        <v>0.10929835111956601</v>
      </c>
      <c r="D96" s="54">
        <v>0.77398082326920958</v>
      </c>
      <c r="E96" s="54">
        <v>49839.385471750393</v>
      </c>
      <c r="F96" s="54">
        <v>19.386580272426322</v>
      </c>
      <c r="G96" s="54">
        <v>0.86479794484979755</v>
      </c>
      <c r="H96" s="54">
        <v>4656.223735988272</v>
      </c>
      <c r="I96" s="54">
        <v>18</v>
      </c>
      <c r="J96" s="54">
        <v>4</v>
      </c>
      <c r="K96" s="54">
        <v>845</v>
      </c>
      <c r="L96" s="54">
        <v>807</v>
      </c>
      <c r="M96" s="54">
        <v>8.4594827781488843E-2</v>
      </c>
      <c r="N96" s="54">
        <v>5447.3626528747718</v>
      </c>
      <c r="O96" s="54">
        <v>38574.728598656853</v>
      </c>
      <c r="P96" s="54">
        <v>16.765474777259911</v>
      </c>
      <c r="Q96" s="54">
        <v>90268.255224113425</v>
      </c>
      <c r="R96" s="54">
        <v>4026.6927176435038</v>
      </c>
      <c r="S96" s="54">
        <v>0</v>
      </c>
      <c r="T96" s="54">
        <v>0</v>
      </c>
      <c r="U96" s="54">
        <v>0.30687833582098489</v>
      </c>
      <c r="V96" s="54">
        <v>3.6766290965128023</v>
      </c>
      <c r="W96" s="54">
        <v>3.4504143682110051</v>
      </c>
      <c r="X96" s="54">
        <v>0</v>
      </c>
      <c r="Y96" s="54">
        <v>0</v>
      </c>
      <c r="Z96" s="54">
        <v>0</v>
      </c>
      <c r="AA96" s="54">
        <v>0</v>
      </c>
      <c r="AB96" s="54">
        <v>0</v>
      </c>
      <c r="AC96" s="54">
        <v>0</v>
      </c>
      <c r="AD96" s="54" t="e">
        <v>#REF!</v>
      </c>
      <c r="AE96" s="63" t="e">
        <v>#REF!</v>
      </c>
      <c r="AF96" s="63" t="e">
        <v>#REF!</v>
      </c>
      <c r="AG96" s="63" t="e">
        <v>#REF!</v>
      </c>
      <c r="AH96" s="54" t="e">
        <v>#REF!</v>
      </c>
      <c r="AI96" s="63" t="e">
        <v>#REF!</v>
      </c>
      <c r="AJ96" s="63" t="e">
        <v>#REF!</v>
      </c>
      <c r="AK96" s="63" t="e">
        <v>#REF!</v>
      </c>
      <c r="AL96" s="63" t="e">
        <v>#REF!</v>
      </c>
      <c r="AM96" s="63" t="e">
        <v>#REF!</v>
      </c>
      <c r="AN96" s="54" t="e">
        <v>#REF!</v>
      </c>
      <c r="AO96" s="54">
        <v>0.17432140261174817</v>
      </c>
      <c r="AP96" s="54">
        <v>0.70107046415227559</v>
      </c>
      <c r="AQ96" s="54">
        <v>0.12221158664069399</v>
      </c>
    </row>
    <row r="97" spans="2:43" x14ac:dyDescent="0.3">
      <c r="B97" s="52">
        <v>94</v>
      </c>
      <c r="C97" s="54">
        <v>0.16900258220168385</v>
      </c>
      <c r="D97" s="54">
        <v>0.69296539123011613</v>
      </c>
      <c r="E97" s="54">
        <v>47694.204333063237</v>
      </c>
      <c r="F97" s="54">
        <v>17.796022989847451</v>
      </c>
      <c r="G97" s="54">
        <v>0.84909038568887529</v>
      </c>
      <c r="H97" s="54">
        <v>19693.46094382157</v>
      </c>
      <c r="I97" s="54">
        <v>17</v>
      </c>
      <c r="J97" s="54">
        <v>2</v>
      </c>
      <c r="K97" s="54">
        <v>846</v>
      </c>
      <c r="L97" s="54">
        <v>815</v>
      </c>
      <c r="M97" s="54">
        <v>0.11711294049428971</v>
      </c>
      <c r="N97" s="54">
        <v>8060.443688342426</v>
      </c>
      <c r="O97" s="54">
        <v>33050.432965070264</v>
      </c>
      <c r="P97" s="54">
        <v>15.110432024177664</v>
      </c>
      <c r="Q97" s="54">
        <v>350465.28370591154</v>
      </c>
      <c r="R97" s="54">
        <v>16721.528348338259</v>
      </c>
      <c r="S97" s="54">
        <v>0</v>
      </c>
      <c r="T97" s="54">
        <v>0</v>
      </c>
      <c r="U97" s="54">
        <v>0.40116354204665039</v>
      </c>
      <c r="V97" s="54">
        <v>3.3982989941244148</v>
      </c>
      <c r="W97" s="54">
        <v>1.946247563309913</v>
      </c>
      <c r="X97" s="54">
        <v>0</v>
      </c>
      <c r="Y97" s="54">
        <v>0</v>
      </c>
      <c r="Z97" s="54">
        <v>0</v>
      </c>
      <c r="AA97" s="54">
        <v>0</v>
      </c>
      <c r="AB97" s="54">
        <v>0</v>
      </c>
      <c r="AC97" s="54">
        <v>0</v>
      </c>
      <c r="AD97" s="54" t="e">
        <v>#REF!</v>
      </c>
      <c r="AE97" s="63" t="e">
        <v>#REF!</v>
      </c>
      <c r="AF97" s="63" t="e">
        <v>#REF!</v>
      </c>
      <c r="AG97" s="63" t="e">
        <v>#REF!</v>
      </c>
      <c r="AH97" s="54" t="e">
        <v>#REF!</v>
      </c>
      <c r="AI97" s="63" t="e">
        <v>#REF!</v>
      </c>
      <c r="AJ97" s="63" t="e">
        <v>#REF!</v>
      </c>
      <c r="AK97" s="63" t="e">
        <v>#REF!</v>
      </c>
      <c r="AL97" s="63" t="e">
        <v>#REF!</v>
      </c>
      <c r="AM97" s="63" t="e">
        <v>#REF!</v>
      </c>
      <c r="AN97" s="54" t="e">
        <v>#REF!</v>
      </c>
      <c r="AO97" s="54">
        <v>0.14458230225633512</v>
      </c>
      <c r="AP97" s="54">
        <v>0.65949040640906276</v>
      </c>
      <c r="AQ97" s="54">
        <v>9.5350641274588394E-2</v>
      </c>
    </row>
    <row r="98" spans="2:43" x14ac:dyDescent="0.3">
      <c r="B98" s="52">
        <v>95</v>
      </c>
      <c r="C98" s="54">
        <v>0.18783639600466248</v>
      </c>
      <c r="D98" s="54">
        <v>0.65827822086996224</v>
      </c>
      <c r="E98" s="54">
        <v>50500.529538978677</v>
      </c>
      <c r="F98" s="54">
        <v>20.944537362904178</v>
      </c>
      <c r="G98" s="54">
        <v>0.84327734825526857</v>
      </c>
      <c r="H98" s="54">
        <v>9363.2751041832344</v>
      </c>
      <c r="I98" s="54">
        <v>14</v>
      </c>
      <c r="J98" s="54">
        <v>6</v>
      </c>
      <c r="K98" s="54">
        <v>851</v>
      </c>
      <c r="L98" s="54">
        <v>804</v>
      </c>
      <c r="M98" s="54">
        <v>0.12364860857657491</v>
      </c>
      <c r="N98" s="54">
        <v>9485.8374649287543</v>
      </c>
      <c r="O98" s="54">
        <v>33243.398737909854</v>
      </c>
      <c r="P98" s="54">
        <v>17.66205392782323</v>
      </c>
      <c r="Q98" s="54">
        <v>196109.46525871626</v>
      </c>
      <c r="R98" s="54">
        <v>7895.8378008402115</v>
      </c>
      <c r="S98" s="54">
        <v>0</v>
      </c>
      <c r="T98" s="54">
        <v>0</v>
      </c>
      <c r="U98" s="54">
        <v>0.42754198536811633</v>
      </c>
      <c r="V98" s="54">
        <v>4.6521914336246457</v>
      </c>
      <c r="W98" s="54">
        <v>4.3233086379739243</v>
      </c>
      <c r="X98" s="54">
        <v>0</v>
      </c>
      <c r="Y98" s="54">
        <v>0</v>
      </c>
      <c r="Z98" s="54">
        <v>0</v>
      </c>
      <c r="AA98" s="54">
        <v>0</v>
      </c>
      <c r="AB98" s="54">
        <v>0</v>
      </c>
      <c r="AC98" s="54">
        <v>0</v>
      </c>
      <c r="AD98" s="54" t="e">
        <v>#REF!</v>
      </c>
      <c r="AE98" s="63" t="e">
        <v>#REF!</v>
      </c>
      <c r="AF98" s="63" t="e">
        <v>#REF!</v>
      </c>
      <c r="AG98" s="63" t="e">
        <v>#REF!</v>
      </c>
      <c r="AH98" s="54" t="e">
        <v>#REF!</v>
      </c>
      <c r="AI98" s="63" t="e">
        <v>#REF!</v>
      </c>
      <c r="AJ98" s="63" t="e">
        <v>#REF!</v>
      </c>
      <c r="AK98" s="63" t="e">
        <v>#REF!</v>
      </c>
      <c r="AL98" s="63" t="e">
        <v>#REF!</v>
      </c>
      <c r="AM98" s="63" t="e">
        <v>#REF!</v>
      </c>
      <c r="AN98" s="54" t="e">
        <v>#REF!</v>
      </c>
      <c r="AO98" s="54">
        <v>0.13473741302184861</v>
      </c>
      <c r="AP98" s="54">
        <v>0.7797536776600833</v>
      </c>
      <c r="AQ98" s="54">
        <v>0.10506199332219204</v>
      </c>
    </row>
    <row r="99" spans="2:43" x14ac:dyDescent="0.3">
      <c r="B99" s="52">
        <v>96</v>
      </c>
      <c r="C99" s="54">
        <v>0.15415380093522196</v>
      </c>
      <c r="D99" s="54">
        <v>0.73235008645010446</v>
      </c>
      <c r="E99" s="54">
        <v>49920.999056043293</v>
      </c>
      <c r="F99" s="54">
        <v>14.575271198655928</v>
      </c>
      <c r="G99" s="54">
        <v>0.91541259806924402</v>
      </c>
      <c r="H99" s="54">
        <v>32076.926174155324</v>
      </c>
      <c r="I99" s="54">
        <v>14</v>
      </c>
      <c r="J99" s="54">
        <v>4</v>
      </c>
      <c r="K99" s="54">
        <v>858</v>
      </c>
      <c r="L99" s="54">
        <v>793</v>
      </c>
      <c r="M99" s="54">
        <v>0.112894549441522</v>
      </c>
      <c r="N99" s="54">
        <v>7695.5117509727015</v>
      </c>
      <c r="O99" s="54">
        <v>36559.647974368891</v>
      </c>
      <c r="P99" s="54">
        <v>13.342386875525447</v>
      </c>
      <c r="Q99" s="54">
        <v>467529.89820757858</v>
      </c>
      <c r="R99" s="54">
        <v>29363.622327158861</v>
      </c>
      <c r="S99" s="54">
        <v>0</v>
      </c>
      <c r="T99" s="54">
        <v>0</v>
      </c>
      <c r="U99" s="54">
        <v>0.53437987560877764</v>
      </c>
      <c r="V99" s="54">
        <v>2.3202258861434641</v>
      </c>
      <c r="W99" s="54">
        <v>1.7704804724927374</v>
      </c>
      <c r="X99" s="54">
        <v>0</v>
      </c>
      <c r="Y99" s="54">
        <v>0</v>
      </c>
      <c r="Z99" s="54">
        <v>0</v>
      </c>
      <c r="AA99" s="54">
        <v>0</v>
      </c>
      <c r="AB99" s="54">
        <v>0</v>
      </c>
      <c r="AC99" s="54">
        <v>0</v>
      </c>
      <c r="AD99" s="54" t="e">
        <v>#REF!</v>
      </c>
      <c r="AE99" s="63" t="e">
        <v>#REF!</v>
      </c>
      <c r="AF99" s="63" t="e">
        <v>#REF!</v>
      </c>
      <c r="AG99" s="63" t="e">
        <v>#REF!</v>
      </c>
      <c r="AH99" s="54" t="e">
        <v>#REF!</v>
      </c>
      <c r="AI99" s="63" t="e">
        <v>#REF!</v>
      </c>
      <c r="AJ99" s="63" t="e">
        <v>#REF!</v>
      </c>
      <c r="AK99" s="63" t="e">
        <v>#REF!</v>
      </c>
      <c r="AL99" s="63" t="e">
        <v>#REF!</v>
      </c>
      <c r="AM99" s="63" t="e">
        <v>#REF!</v>
      </c>
      <c r="AN99" s="54" t="e">
        <v>#REF!</v>
      </c>
      <c r="AO99" s="54">
        <v>0.21160238557523198</v>
      </c>
      <c r="AP99" s="54">
        <v>0.71590229908982328</v>
      </c>
      <c r="AQ99" s="54">
        <v>0.15148663432619983</v>
      </c>
    </row>
    <row r="100" spans="2:43" x14ac:dyDescent="0.3">
      <c r="B100" s="52">
        <v>97</v>
      </c>
      <c r="C100" s="54">
        <v>0.16517402373843024</v>
      </c>
      <c r="D100" s="54">
        <v>0.67216376318505056</v>
      </c>
      <c r="E100" s="54">
        <v>49127.683483250068</v>
      </c>
      <c r="F100" s="54">
        <v>15.224744228574956</v>
      </c>
      <c r="G100" s="54">
        <v>0.84622208980028679</v>
      </c>
      <c r="H100" s="54">
        <v>31192.764610000693</v>
      </c>
      <c r="I100" s="54">
        <v>9</v>
      </c>
      <c r="J100" s="54">
        <v>7</v>
      </c>
      <c r="K100" s="54">
        <v>820</v>
      </c>
      <c r="L100" s="54">
        <v>805</v>
      </c>
      <c r="M100" s="54">
        <v>0.11102399337644014</v>
      </c>
      <c r="N100" s="54">
        <v>8114.6171578764342</v>
      </c>
      <c r="O100" s="54">
        <v>33021.848606665415</v>
      </c>
      <c r="P100" s="54">
        <v>12.883514877779554</v>
      </c>
      <c r="Q100" s="54">
        <v>474901.86296940519</v>
      </c>
      <c r="R100" s="54">
        <v>26396.006454923216</v>
      </c>
      <c r="S100" s="54">
        <v>0</v>
      </c>
      <c r="T100" s="54">
        <v>0</v>
      </c>
      <c r="U100" s="54">
        <v>0.27965902215408073</v>
      </c>
      <c r="V100" s="54">
        <v>5.9323408087623175</v>
      </c>
      <c r="W100" s="54">
        <v>1.5038747435837092</v>
      </c>
      <c r="X100" s="54">
        <v>0</v>
      </c>
      <c r="Y100" s="54">
        <v>0</v>
      </c>
      <c r="Z100" s="54">
        <v>0</v>
      </c>
      <c r="AA100" s="54">
        <v>0</v>
      </c>
      <c r="AB100" s="54">
        <v>0</v>
      </c>
      <c r="AC100" s="54">
        <v>0</v>
      </c>
      <c r="AD100" s="54" t="e">
        <v>#REF!</v>
      </c>
      <c r="AE100" s="63" t="e">
        <v>#REF!</v>
      </c>
      <c r="AF100" s="63" t="e">
        <v>#REF!</v>
      </c>
      <c r="AG100" s="63" t="e">
        <v>#REF!</v>
      </c>
      <c r="AH100" s="54" t="e">
        <v>#REF!</v>
      </c>
      <c r="AI100" s="63" t="e">
        <v>#REF!</v>
      </c>
      <c r="AJ100" s="63" t="e">
        <v>#REF!</v>
      </c>
      <c r="AK100" s="63" t="e">
        <v>#REF!</v>
      </c>
      <c r="AL100" s="63" t="e">
        <v>#REF!</v>
      </c>
      <c r="AM100" s="63" t="e">
        <v>#REF!</v>
      </c>
      <c r="AN100" s="54" t="e">
        <v>#REF!</v>
      </c>
      <c r="AO100" s="54">
        <v>0.25771188506793008</v>
      </c>
      <c r="AP100" s="54">
        <v>0.70675024430124234</v>
      </c>
      <c r="AQ100" s="54">
        <v>0.18213793773109327</v>
      </c>
    </row>
    <row r="101" spans="2:43" x14ac:dyDescent="0.3">
      <c r="B101" s="52">
        <v>98</v>
      </c>
      <c r="C101" s="54">
        <v>0.19479723477914251</v>
      </c>
      <c r="D101" s="54">
        <v>0.65885337129313204</v>
      </c>
      <c r="E101" s="54">
        <v>48320.355254662354</v>
      </c>
      <c r="F101" s="54">
        <v>29.498112859743152</v>
      </c>
      <c r="G101" s="54">
        <v>0.89554623520047383</v>
      </c>
      <c r="H101" s="54">
        <v>15567.796029553894</v>
      </c>
      <c r="I101" s="54">
        <v>12</v>
      </c>
      <c r="J101" s="54">
        <v>1</v>
      </c>
      <c r="K101" s="54">
        <v>851</v>
      </c>
      <c r="L101" s="54">
        <v>819</v>
      </c>
      <c r="M101" s="54">
        <v>0.12834281485281779</v>
      </c>
      <c r="N101" s="54">
        <v>9412.6715871540346</v>
      </c>
      <c r="O101" s="54">
        <v>31836.028961616099</v>
      </c>
      <c r="P101" s="54">
        <v>26.416923917061663</v>
      </c>
      <c r="Q101" s="54">
        <v>459220.60425724211</v>
      </c>
      <c r="R101" s="54">
        <v>13941.681124635874</v>
      </c>
      <c r="S101" s="54">
        <v>0</v>
      </c>
      <c r="T101" s="54">
        <v>0</v>
      </c>
      <c r="U101" s="54">
        <v>0.44483611308713639</v>
      </c>
      <c r="V101" s="54">
        <v>1.7352505905237723</v>
      </c>
      <c r="W101" s="54">
        <v>2.3661940058160611</v>
      </c>
      <c r="X101" s="54">
        <v>0</v>
      </c>
      <c r="Y101" s="54">
        <v>0</v>
      </c>
      <c r="Z101" s="54">
        <v>0</v>
      </c>
      <c r="AA101" s="54">
        <v>0</v>
      </c>
      <c r="AB101" s="54">
        <v>0</v>
      </c>
      <c r="AC101" s="54">
        <v>0</v>
      </c>
      <c r="AD101" s="54" t="e">
        <v>#REF!</v>
      </c>
      <c r="AE101" s="63" t="e">
        <v>#REF!</v>
      </c>
      <c r="AF101" s="63" t="e">
        <v>#REF!</v>
      </c>
      <c r="AG101" s="63" t="e">
        <v>#REF!</v>
      </c>
      <c r="AH101" s="54" t="e">
        <v>#REF!</v>
      </c>
      <c r="AI101" s="63" t="e">
        <v>#REF!</v>
      </c>
      <c r="AJ101" s="63" t="e">
        <v>#REF!</v>
      </c>
      <c r="AK101" s="63" t="e">
        <v>#REF!</v>
      </c>
      <c r="AL101" s="63" t="e">
        <v>#REF!</v>
      </c>
      <c r="AM101" s="63" t="e">
        <v>#REF!</v>
      </c>
      <c r="AN101" s="54" t="e">
        <v>#REF!</v>
      </c>
      <c r="AO101" s="54">
        <v>0.16398693942498796</v>
      </c>
      <c r="AP101" s="54">
        <v>0.69127708785256314</v>
      </c>
      <c r="AQ101" s="54">
        <v>0.11336041393156035</v>
      </c>
    </row>
    <row r="102" spans="2:43" x14ac:dyDescent="0.3">
      <c r="B102" s="52">
        <v>99</v>
      </c>
      <c r="C102" s="54">
        <v>0.11316296880307535</v>
      </c>
      <c r="D102" s="54">
        <v>0.70798500731202951</v>
      </c>
      <c r="E102" s="54">
        <v>48867.201726067273</v>
      </c>
      <c r="F102" s="54">
        <v>14.82710814237233</v>
      </c>
      <c r="G102" s="54">
        <v>0.91527259207353906</v>
      </c>
      <c r="H102" s="54">
        <v>9924.248903617643</v>
      </c>
      <c r="I102" s="54">
        <v>8</v>
      </c>
      <c r="J102" s="54">
        <v>7</v>
      </c>
      <c r="K102" s="54">
        <v>863</v>
      </c>
      <c r="L102" s="54">
        <v>806</v>
      </c>
      <c r="M102" s="54">
        <v>8.011768529549626E-2</v>
      </c>
      <c r="N102" s="54">
        <v>5529.95762442054</v>
      </c>
      <c r="O102" s="54">
        <v>34597.246171348161</v>
      </c>
      <c r="P102" s="54">
        <v>13.570845702423799</v>
      </c>
      <c r="Q102" s="54">
        <v>147147.91172575884</v>
      </c>
      <c r="R102" s="54">
        <v>9083.3930183970988</v>
      </c>
      <c r="S102" s="54">
        <v>0</v>
      </c>
      <c r="T102" s="54">
        <v>0</v>
      </c>
      <c r="U102" s="54">
        <v>0.56357103309222734</v>
      </c>
      <c r="V102" s="54">
        <v>3.2609735742268366</v>
      </c>
      <c r="W102" s="54">
        <v>3.2266428116017893</v>
      </c>
      <c r="X102" s="54">
        <v>0</v>
      </c>
      <c r="Y102" s="54">
        <v>0</v>
      </c>
      <c r="Z102" s="54">
        <v>0</v>
      </c>
      <c r="AA102" s="54">
        <v>0</v>
      </c>
      <c r="AB102" s="54">
        <v>0</v>
      </c>
      <c r="AC102" s="54">
        <v>0</v>
      </c>
      <c r="AD102" s="54" t="e">
        <v>#REF!</v>
      </c>
      <c r="AE102" s="63" t="e">
        <v>#REF!</v>
      </c>
      <c r="AF102" s="63" t="e">
        <v>#REF!</v>
      </c>
      <c r="AG102" s="63" t="e">
        <v>#REF!</v>
      </c>
      <c r="AH102" s="54" t="e">
        <v>#REF!</v>
      </c>
      <c r="AI102" s="63" t="e">
        <v>#REF!</v>
      </c>
      <c r="AJ102" s="63" t="e">
        <v>#REF!</v>
      </c>
      <c r="AK102" s="63" t="e">
        <v>#REF!</v>
      </c>
      <c r="AL102" s="63" t="e">
        <v>#REF!</v>
      </c>
      <c r="AM102" s="63" t="e">
        <v>#REF!</v>
      </c>
      <c r="AN102" s="54" t="e">
        <v>#REF!</v>
      </c>
      <c r="AO102" s="54">
        <v>0.26674758218958311</v>
      </c>
      <c r="AP102" s="54">
        <v>0.74064168158562427</v>
      </c>
      <c r="AQ102" s="54">
        <v>0.19756437783179234</v>
      </c>
    </row>
    <row r="103" spans="2:43" x14ac:dyDescent="0.3">
      <c r="B103" s="52">
        <v>100</v>
      </c>
      <c r="C103" s="54">
        <v>0.16689779571239055</v>
      </c>
      <c r="D103" s="54">
        <v>0.68196748754547265</v>
      </c>
      <c r="E103" s="54">
        <v>49420.885840875795</v>
      </c>
      <c r="F103" s="54">
        <v>16.966735730190866</v>
      </c>
      <c r="G103" s="54">
        <v>0.86442147763248467</v>
      </c>
      <c r="H103" s="54">
        <v>6513.6534999044688</v>
      </c>
      <c r="I103" s="54">
        <v>13</v>
      </c>
      <c r="J103" s="54">
        <v>3</v>
      </c>
      <c r="K103" s="54">
        <v>859</v>
      </c>
      <c r="L103" s="54">
        <v>805</v>
      </c>
      <c r="M103" s="54">
        <v>0.11381887041885654</v>
      </c>
      <c r="N103" s="54">
        <v>8248.2369089958629</v>
      </c>
      <c r="O103" s="54">
        <v>33703.437349173691</v>
      </c>
      <c r="P103" s="54">
        <v>14.666410770491462</v>
      </c>
      <c r="Q103" s="54">
        <v>110515.43757091193</v>
      </c>
      <c r="R103" s="54">
        <v>5630.5419831734262</v>
      </c>
      <c r="S103" s="54">
        <v>0</v>
      </c>
      <c r="T103" s="54">
        <v>0</v>
      </c>
      <c r="U103" s="54">
        <v>0.43857018803564851</v>
      </c>
      <c r="V103" s="54">
        <v>3.0235376083573087</v>
      </c>
      <c r="W103" s="54">
        <v>2.6140118932908076</v>
      </c>
      <c r="X103" s="54">
        <v>0</v>
      </c>
      <c r="Y103" s="54">
        <v>0</v>
      </c>
      <c r="Z103" s="54">
        <v>0</v>
      </c>
      <c r="AA103" s="54">
        <v>0</v>
      </c>
      <c r="AB103" s="54">
        <v>0</v>
      </c>
      <c r="AC103" s="54">
        <v>0</v>
      </c>
      <c r="AD103" s="54" t="e">
        <v>#REF!</v>
      </c>
      <c r="AE103" s="63" t="e">
        <v>#REF!</v>
      </c>
      <c r="AF103" s="63" t="e">
        <v>#REF!</v>
      </c>
      <c r="AG103" s="63" t="e">
        <v>#REF!</v>
      </c>
      <c r="AH103" s="54" t="e">
        <v>#REF!</v>
      </c>
      <c r="AI103" s="63" t="e">
        <v>#REF!</v>
      </c>
      <c r="AJ103" s="63" t="e">
        <v>#REF!</v>
      </c>
      <c r="AK103" s="63" t="e">
        <v>#REF!</v>
      </c>
      <c r="AL103" s="63" t="e">
        <v>#REF!</v>
      </c>
      <c r="AM103" s="63" t="e">
        <v>#REF!</v>
      </c>
      <c r="AN103" s="54" t="e">
        <v>#REF!</v>
      </c>
      <c r="AO103" s="54">
        <v>0.19595647749468309</v>
      </c>
      <c r="AP103" s="54">
        <v>0.69060005771449051</v>
      </c>
      <c r="AQ103" s="54">
        <v>0.13532755466735641</v>
      </c>
    </row>
    <row r="104" spans="2:43" x14ac:dyDescent="0.3">
      <c r="B104" s="52">
        <v>101</v>
      </c>
      <c r="C104" s="54">
        <v>0.18138213249951746</v>
      </c>
      <c r="D104" s="54">
        <v>0.7539133269531898</v>
      </c>
      <c r="E104" s="54">
        <v>46473.415782603195</v>
      </c>
      <c r="F104" s="54">
        <v>21.214303096056028</v>
      </c>
      <c r="G104" s="54">
        <v>0.89711035220698054</v>
      </c>
      <c r="H104" s="54">
        <v>10130.967402907696</v>
      </c>
      <c r="I104" s="54">
        <v>16</v>
      </c>
      <c r="J104" s="54">
        <v>5</v>
      </c>
      <c r="K104" s="54">
        <v>855</v>
      </c>
      <c r="L104" s="54">
        <v>796</v>
      </c>
      <c r="M104" s="54">
        <v>0.13674640696257551</v>
      </c>
      <c r="N104" s="54">
        <v>8429.4472591852991</v>
      </c>
      <c r="O104" s="54">
        <v>35036.927507541252</v>
      </c>
      <c r="P104" s="54">
        <v>19.031570922328463</v>
      </c>
      <c r="Q104" s="54">
        <v>214921.41314154744</v>
      </c>
      <c r="R104" s="54">
        <v>9088.5957350199624</v>
      </c>
      <c r="S104" s="54">
        <v>0</v>
      </c>
      <c r="T104" s="54">
        <v>0</v>
      </c>
      <c r="U104" s="54">
        <v>0.44155427859130636</v>
      </c>
      <c r="V104" s="54">
        <v>4.4114635413269028</v>
      </c>
      <c r="W104" s="54">
        <v>1.9840847941960442</v>
      </c>
      <c r="X104" s="54">
        <v>0</v>
      </c>
      <c r="Y104" s="54">
        <v>0</v>
      </c>
      <c r="Z104" s="54">
        <v>0</v>
      </c>
      <c r="AA104" s="54">
        <v>0</v>
      </c>
      <c r="AB104" s="54">
        <v>0</v>
      </c>
      <c r="AC104" s="54">
        <v>0</v>
      </c>
      <c r="AD104" s="54" t="e">
        <v>#REF!</v>
      </c>
      <c r="AE104" s="63" t="e">
        <v>#REF!</v>
      </c>
      <c r="AF104" s="63" t="e">
        <v>#REF!</v>
      </c>
      <c r="AG104" s="63" t="e">
        <v>#REF!</v>
      </c>
      <c r="AH104" s="54" t="e">
        <v>#REF!</v>
      </c>
      <c r="AI104" s="63" t="e">
        <v>#REF!</v>
      </c>
      <c r="AJ104" s="63" t="e">
        <v>#REF!</v>
      </c>
      <c r="AK104" s="63" t="e">
        <v>#REF!</v>
      </c>
      <c r="AL104" s="63" t="e">
        <v>#REF!</v>
      </c>
      <c r="AM104" s="63" t="e">
        <v>#REF!</v>
      </c>
      <c r="AN104" s="54" t="e">
        <v>#REF!</v>
      </c>
      <c r="AO104" s="54">
        <v>0.17281072837811368</v>
      </c>
      <c r="AP104" s="54">
        <v>0.65575521983657381</v>
      </c>
      <c r="AQ104" s="54">
        <v>0.11332153717770838</v>
      </c>
    </row>
    <row r="105" spans="2:43" x14ac:dyDescent="0.3">
      <c r="B105" s="52">
        <v>102</v>
      </c>
      <c r="C105" s="54">
        <v>0.19872108332560479</v>
      </c>
      <c r="D105" s="54">
        <v>0.69208129038332866</v>
      </c>
      <c r="E105" s="54">
        <v>47249.428493186919</v>
      </c>
      <c r="F105" s="54">
        <v>11.09576142368978</v>
      </c>
      <c r="G105" s="54">
        <v>0.86828075850044906</v>
      </c>
      <c r="H105" s="54">
        <v>16170.542650988695</v>
      </c>
      <c r="I105" s="54">
        <v>14</v>
      </c>
      <c r="J105" s="54">
        <v>5</v>
      </c>
      <c r="K105" s="54">
        <v>852</v>
      </c>
      <c r="L105" s="54">
        <v>780</v>
      </c>
      <c r="M105" s="54">
        <v>0.13753114377435754</v>
      </c>
      <c r="N105" s="54">
        <v>9389.4576166818024</v>
      </c>
      <c r="O105" s="54">
        <v>32700.44544143962</v>
      </c>
      <c r="P105" s="54">
        <v>9.6342361451013847</v>
      </c>
      <c r="Q105" s="54">
        <v>179424.48334697064</v>
      </c>
      <c r="R105" s="54">
        <v>14040.571038364325</v>
      </c>
      <c r="S105" s="54">
        <v>0</v>
      </c>
      <c r="T105" s="54">
        <v>0</v>
      </c>
      <c r="U105" s="54">
        <v>0.3384538676718099</v>
      </c>
      <c r="V105" s="54">
        <v>7.1146708758838333</v>
      </c>
      <c r="W105" s="54">
        <v>2.6018542258709987</v>
      </c>
      <c r="X105" s="54">
        <v>0</v>
      </c>
      <c r="Y105" s="54">
        <v>0</v>
      </c>
      <c r="Z105" s="54">
        <v>0</v>
      </c>
      <c r="AA105" s="54">
        <v>0</v>
      </c>
      <c r="AB105" s="54">
        <v>0</v>
      </c>
      <c r="AC105" s="54">
        <v>0</v>
      </c>
      <c r="AD105" s="54" t="e">
        <v>#REF!</v>
      </c>
      <c r="AE105" s="63" t="e">
        <v>#REF!</v>
      </c>
      <c r="AF105" s="63" t="e">
        <v>#REF!</v>
      </c>
      <c r="AG105" s="63" t="e">
        <v>#REF!</v>
      </c>
      <c r="AH105" s="54" t="e">
        <v>#REF!</v>
      </c>
      <c r="AI105" s="63" t="e">
        <v>#REF!</v>
      </c>
      <c r="AJ105" s="63" t="e">
        <v>#REF!</v>
      </c>
      <c r="AK105" s="63" t="e">
        <v>#REF!</v>
      </c>
      <c r="AL105" s="63" t="e">
        <v>#REF!</v>
      </c>
      <c r="AM105" s="63" t="e">
        <v>#REF!</v>
      </c>
      <c r="AN105" s="54" t="e">
        <v>#REF!</v>
      </c>
      <c r="AO105" s="54">
        <v>0.23654063962227878</v>
      </c>
      <c r="AP105" s="54">
        <v>0.60356045034437789</v>
      </c>
      <c r="AQ105" s="54">
        <v>0.14276657497516979</v>
      </c>
    </row>
    <row r="106" spans="2:43" x14ac:dyDescent="0.3">
      <c r="B106" s="52">
        <v>103</v>
      </c>
      <c r="C106" s="54">
        <v>0.15173515257892622</v>
      </c>
      <c r="D106" s="54">
        <v>0.6935499793487635</v>
      </c>
      <c r="E106" s="54">
        <v>50179.795577884703</v>
      </c>
      <c r="F106" s="54">
        <v>21.72978136067168</v>
      </c>
      <c r="G106" s="54">
        <v>0.85267732593176393</v>
      </c>
      <c r="H106" s="54">
        <v>15364.716027158142</v>
      </c>
      <c r="I106" s="54">
        <v>16</v>
      </c>
      <c r="J106" s="54">
        <v>6</v>
      </c>
      <c r="K106" s="54">
        <v>857</v>
      </c>
      <c r="L106" s="54">
        <v>799</v>
      </c>
      <c r="M106" s="54">
        <v>0.10523591193759577</v>
      </c>
      <c r="N106" s="54">
        <v>7614.0389383896627</v>
      </c>
      <c r="O106" s="54">
        <v>34802.196186767113</v>
      </c>
      <c r="P106" s="54">
        <v>18.528491863699415</v>
      </c>
      <c r="Q106" s="54">
        <v>333871.91993895441</v>
      </c>
      <c r="R106" s="54">
        <v>13101.14497573812</v>
      </c>
      <c r="S106" s="54">
        <v>0</v>
      </c>
      <c r="T106" s="54">
        <v>0</v>
      </c>
      <c r="U106" s="54">
        <v>0.36887824164818805</v>
      </c>
      <c r="V106" s="54">
        <v>2.6991075245036806</v>
      </c>
      <c r="W106" s="54">
        <v>2.0591759513511376</v>
      </c>
      <c r="X106" s="54">
        <v>0</v>
      </c>
      <c r="Y106" s="54">
        <v>0</v>
      </c>
      <c r="Z106" s="54">
        <v>0</v>
      </c>
      <c r="AA106" s="54">
        <v>0</v>
      </c>
      <c r="AB106" s="54">
        <v>0</v>
      </c>
      <c r="AC106" s="54">
        <v>0</v>
      </c>
      <c r="AD106" s="54" t="e">
        <v>#REF!</v>
      </c>
      <c r="AE106" s="63" t="e">
        <v>#REF!</v>
      </c>
      <c r="AF106" s="63" t="e">
        <v>#REF!</v>
      </c>
      <c r="AG106" s="63" t="e">
        <v>#REF!</v>
      </c>
      <c r="AH106" s="54" t="e">
        <v>#REF!</v>
      </c>
      <c r="AI106" s="63" t="e">
        <v>#REF!</v>
      </c>
      <c r="AJ106" s="63" t="e">
        <v>#REF!</v>
      </c>
      <c r="AK106" s="63" t="e">
        <v>#REF!</v>
      </c>
      <c r="AL106" s="63" t="e">
        <v>#REF!</v>
      </c>
      <c r="AM106" s="63" t="e">
        <v>#REF!</v>
      </c>
      <c r="AN106" s="54" t="e">
        <v>#REF!</v>
      </c>
      <c r="AO106" s="54">
        <v>0.26346007578329256</v>
      </c>
      <c r="AP106" s="54">
        <v>0.76847361821383908</v>
      </c>
      <c r="AQ106" s="54">
        <v>0.20246211769207909</v>
      </c>
    </row>
    <row r="107" spans="2:43" x14ac:dyDescent="0.3">
      <c r="B107" s="52">
        <v>104</v>
      </c>
      <c r="C107" s="54">
        <v>0.26591545407327899</v>
      </c>
      <c r="D107" s="54">
        <v>0.70464800804913519</v>
      </c>
      <c r="E107" s="54">
        <v>51826.603692343284</v>
      </c>
      <c r="F107" s="54">
        <v>28.137171189835112</v>
      </c>
      <c r="G107" s="54">
        <v>0.88793748485933477</v>
      </c>
      <c r="H107" s="54">
        <v>17056.848972877189</v>
      </c>
      <c r="I107" s="54">
        <v>13</v>
      </c>
      <c r="J107" s="54">
        <v>5</v>
      </c>
      <c r="K107" s="54">
        <v>857</v>
      </c>
      <c r="L107" s="54">
        <v>800</v>
      </c>
      <c r="M107" s="54">
        <v>0.18737679502221732</v>
      </c>
      <c r="N107" s="54">
        <v>13781.494853925342</v>
      </c>
      <c r="O107" s="54">
        <v>36519.51305576165</v>
      </c>
      <c r="P107" s="54">
        <v>24.984049017358725</v>
      </c>
      <c r="Q107" s="54">
        <v>479931.47950900864</v>
      </c>
      <c r="R107" s="54">
        <v>15145.415576602099</v>
      </c>
      <c r="S107" s="54">
        <v>0</v>
      </c>
      <c r="T107" s="54">
        <v>0</v>
      </c>
      <c r="U107" s="54">
        <v>0.42263351036469277</v>
      </c>
      <c r="V107" s="54">
        <v>4.3263456713736703</v>
      </c>
      <c r="W107" s="54">
        <v>2.0134689026833565</v>
      </c>
      <c r="X107" s="54">
        <v>0</v>
      </c>
      <c r="Y107" s="54">
        <v>0</v>
      </c>
      <c r="Z107" s="54">
        <v>0</v>
      </c>
      <c r="AA107" s="54">
        <v>0</v>
      </c>
      <c r="AB107" s="54">
        <v>0</v>
      </c>
      <c r="AC107" s="54">
        <v>0</v>
      </c>
      <c r="AD107" s="54" t="e">
        <v>#REF!</v>
      </c>
      <c r="AE107" s="63" t="e">
        <v>#REF!</v>
      </c>
      <c r="AF107" s="63" t="e">
        <v>#REF!</v>
      </c>
      <c r="AG107" s="63" t="e">
        <v>#REF!</v>
      </c>
      <c r="AH107" s="54" t="e">
        <v>#REF!</v>
      </c>
      <c r="AI107" s="63" t="e">
        <v>#REF!</v>
      </c>
      <c r="AJ107" s="63" t="e">
        <v>#REF!</v>
      </c>
      <c r="AK107" s="63" t="e">
        <v>#REF!</v>
      </c>
      <c r="AL107" s="63" t="e">
        <v>#REF!</v>
      </c>
      <c r="AM107" s="63" t="e">
        <v>#REF!</v>
      </c>
      <c r="AN107" s="54" t="e">
        <v>#REF!</v>
      </c>
      <c r="AO107" s="54">
        <v>0.19255492470714416</v>
      </c>
      <c r="AP107" s="54">
        <v>0.69647184501255044</v>
      </c>
      <c r="AQ107" s="54">
        <v>0.13410908367703744</v>
      </c>
    </row>
    <row r="108" spans="2:43" x14ac:dyDescent="0.3">
      <c r="B108" s="52">
        <v>105</v>
      </c>
      <c r="C108" s="54">
        <v>0.21445713195484883</v>
      </c>
      <c r="D108" s="54">
        <v>0.64317674447839979</v>
      </c>
      <c r="E108" s="54">
        <v>50665.263927586362</v>
      </c>
      <c r="F108" s="54">
        <v>15.583788244186207</v>
      </c>
      <c r="G108" s="54">
        <v>0.86364437176518494</v>
      </c>
      <c r="H108" s="54">
        <v>24433.530058430864</v>
      </c>
      <c r="I108" s="54">
        <v>11</v>
      </c>
      <c r="J108" s="54">
        <v>4</v>
      </c>
      <c r="K108" s="54">
        <v>867</v>
      </c>
      <c r="L108" s="54">
        <v>809</v>
      </c>
      <c r="M108" s="54">
        <v>0.13793383996089428</v>
      </c>
      <c r="N108" s="54">
        <v>10865.527191645631</v>
      </c>
      <c r="O108" s="54">
        <v>32586.719511083898</v>
      </c>
      <c r="P108" s="54">
        <v>13.458851007871871</v>
      </c>
      <c r="Q108" s="54">
        <v>380766.95848854526</v>
      </c>
      <c r="R108" s="54">
        <v>21101.880717319287</v>
      </c>
      <c r="S108" s="54">
        <v>0</v>
      </c>
      <c r="T108" s="54">
        <v>0</v>
      </c>
      <c r="U108" s="54">
        <v>0.395232406868535</v>
      </c>
      <c r="V108" s="54">
        <v>2.1483275880329105</v>
      </c>
      <c r="W108" s="54">
        <v>4.2009802160419785</v>
      </c>
      <c r="X108" s="54">
        <v>0</v>
      </c>
      <c r="Y108" s="54">
        <v>0</v>
      </c>
      <c r="Z108" s="54">
        <v>0</v>
      </c>
      <c r="AA108" s="54">
        <v>0</v>
      </c>
      <c r="AB108" s="54">
        <v>0</v>
      </c>
      <c r="AC108" s="54">
        <v>0</v>
      </c>
      <c r="AD108" s="54" t="e">
        <v>#REF!</v>
      </c>
      <c r="AE108" s="63" t="e">
        <v>#REF!</v>
      </c>
      <c r="AF108" s="63" t="e">
        <v>#REF!</v>
      </c>
      <c r="AG108" s="63" t="e">
        <v>#REF!</v>
      </c>
      <c r="AH108" s="54" t="e">
        <v>#REF!</v>
      </c>
      <c r="AI108" s="63" t="e">
        <v>#REF!</v>
      </c>
      <c r="AJ108" s="63" t="e">
        <v>#REF!</v>
      </c>
      <c r="AK108" s="63" t="e">
        <v>#REF!</v>
      </c>
      <c r="AL108" s="63" t="e">
        <v>#REF!</v>
      </c>
      <c r="AM108" s="63" t="e">
        <v>#REF!</v>
      </c>
      <c r="AN108" s="54" t="e">
        <v>#REF!</v>
      </c>
      <c r="AO108" s="54">
        <v>0.24851032818417607</v>
      </c>
      <c r="AP108" s="54">
        <v>0.65254767444377781</v>
      </c>
      <c r="AQ108" s="54">
        <v>0.16216483673184409</v>
      </c>
    </row>
    <row r="109" spans="2:43" x14ac:dyDescent="0.3">
      <c r="B109" s="52">
        <v>106</v>
      </c>
      <c r="C109" s="54">
        <v>0.19371433579310521</v>
      </c>
      <c r="D109" s="54">
        <v>0.72076785271468113</v>
      </c>
      <c r="E109" s="54">
        <v>53357.14544036617</v>
      </c>
      <c r="F109" s="54">
        <v>9.7231338921157437</v>
      </c>
      <c r="G109" s="54">
        <v>0.89776780426391734</v>
      </c>
      <c r="H109" s="54">
        <v>15303.061670382907</v>
      </c>
      <c r="I109" s="54">
        <v>9</v>
      </c>
      <c r="J109" s="54">
        <v>9</v>
      </c>
      <c r="K109" s="54">
        <v>836</v>
      </c>
      <c r="L109" s="54">
        <v>797</v>
      </c>
      <c r="M109" s="54">
        <v>0.13962306584964715</v>
      </c>
      <c r="N109" s="54">
        <v>10336.043988796644</v>
      </c>
      <c r="O109" s="54">
        <v>38458.115146037664</v>
      </c>
      <c r="P109" s="54">
        <v>8.7291165648888285</v>
      </c>
      <c r="Q109" s="54">
        <v>148793.7175804374</v>
      </c>
      <c r="R109" s="54">
        <v>13738.596074334977</v>
      </c>
      <c r="S109" s="54">
        <v>0</v>
      </c>
      <c r="T109" s="54">
        <v>0</v>
      </c>
      <c r="U109" s="54">
        <v>0.40934497701867123</v>
      </c>
      <c r="V109" s="54">
        <v>4.1035239491582143</v>
      </c>
      <c r="W109" s="54">
        <v>2.2967024886434713</v>
      </c>
      <c r="X109" s="54">
        <v>0</v>
      </c>
      <c r="Y109" s="54">
        <v>0</v>
      </c>
      <c r="Z109" s="54">
        <v>0</v>
      </c>
      <c r="AA109" s="54">
        <v>0</v>
      </c>
      <c r="AB109" s="54">
        <v>0</v>
      </c>
      <c r="AC109" s="54">
        <v>0</v>
      </c>
      <c r="AD109" s="54" t="e">
        <v>#REF!</v>
      </c>
      <c r="AE109" s="63" t="e">
        <v>#REF!</v>
      </c>
      <c r="AF109" s="63" t="e">
        <v>#REF!</v>
      </c>
      <c r="AG109" s="63" t="e">
        <v>#REF!</v>
      </c>
      <c r="AH109" s="54" t="e">
        <v>#REF!</v>
      </c>
      <c r="AI109" s="63" t="e">
        <v>#REF!</v>
      </c>
      <c r="AJ109" s="63" t="e">
        <v>#REF!</v>
      </c>
      <c r="AK109" s="63" t="e">
        <v>#REF!</v>
      </c>
      <c r="AL109" s="63" t="e">
        <v>#REF!</v>
      </c>
      <c r="AM109" s="63" t="e">
        <v>#REF!</v>
      </c>
      <c r="AN109" s="54" t="e">
        <v>#REF!</v>
      </c>
      <c r="AO109" s="54">
        <v>0.15289797714981973</v>
      </c>
      <c r="AP109" s="54">
        <v>0.71757706654412456</v>
      </c>
      <c r="AQ109" s="54">
        <v>0.10971608192369824</v>
      </c>
    </row>
    <row r="110" spans="2:43" x14ac:dyDescent="0.3">
      <c r="B110" s="52">
        <v>107</v>
      </c>
      <c r="C110" s="54">
        <v>0.26902479895261977</v>
      </c>
      <c r="D110" s="54">
        <v>0.64115717817048645</v>
      </c>
      <c r="E110" s="54">
        <v>50376.505774401085</v>
      </c>
      <c r="F110" s="54">
        <v>22.70595794498427</v>
      </c>
      <c r="G110" s="54">
        <v>0.88692877755558663</v>
      </c>
      <c r="H110" s="54">
        <v>25222.885949416373</v>
      </c>
      <c r="I110" s="54">
        <v>6</v>
      </c>
      <c r="J110" s="54">
        <v>9</v>
      </c>
      <c r="K110" s="54">
        <v>860</v>
      </c>
      <c r="L110" s="54">
        <v>810</v>
      </c>
      <c r="M110" s="54">
        <v>0.17248718095434412</v>
      </c>
      <c r="N110" s="54">
        <v>13552.52933789374</v>
      </c>
      <c r="O110" s="54">
        <v>32299.258288404217</v>
      </c>
      <c r="P110" s="54">
        <v>20.13856752337346</v>
      </c>
      <c r="Q110" s="54">
        <v>572709.78761858284</v>
      </c>
      <c r="R110" s="54">
        <v>22370.903401539847</v>
      </c>
      <c r="S110" s="54">
        <v>0</v>
      </c>
      <c r="T110" s="54">
        <v>0</v>
      </c>
      <c r="U110" s="54">
        <v>0.33632731491709628</v>
      </c>
      <c r="V110" s="54">
        <v>5.3208312162909932</v>
      </c>
      <c r="W110" s="54">
        <v>2.4372851323310583</v>
      </c>
      <c r="X110" s="54">
        <v>0</v>
      </c>
      <c r="Y110" s="54">
        <v>0</v>
      </c>
      <c r="Z110" s="54">
        <v>0</v>
      </c>
      <c r="AA110" s="54">
        <v>0</v>
      </c>
      <c r="AB110" s="54">
        <v>0</v>
      </c>
      <c r="AC110" s="54">
        <v>0</v>
      </c>
      <c r="AD110" s="54" t="e">
        <v>#REF!</v>
      </c>
      <c r="AE110" s="63" t="e">
        <v>#REF!</v>
      </c>
      <c r="AF110" s="63" t="e">
        <v>#REF!</v>
      </c>
      <c r="AG110" s="63" t="e">
        <v>#REF!</v>
      </c>
      <c r="AH110" s="54" t="e">
        <v>#REF!</v>
      </c>
      <c r="AI110" s="63" t="e">
        <v>#REF!</v>
      </c>
      <c r="AJ110" s="63" t="e">
        <v>#REF!</v>
      </c>
      <c r="AK110" s="63" t="e">
        <v>#REF!</v>
      </c>
      <c r="AL110" s="63" t="e">
        <v>#REF!</v>
      </c>
      <c r="AM110" s="63" t="e">
        <v>#REF!</v>
      </c>
      <c r="AN110" s="54" t="e">
        <v>#REF!</v>
      </c>
      <c r="AO110" s="54">
        <v>0.24751039250326781</v>
      </c>
      <c r="AP110" s="54">
        <v>0.75052837938883665</v>
      </c>
      <c r="AQ110" s="54">
        <v>0.18576357376737246</v>
      </c>
    </row>
    <row r="111" spans="2:43" x14ac:dyDescent="0.3">
      <c r="B111" s="52">
        <v>108</v>
      </c>
      <c r="C111" s="54">
        <v>0.25797127901807126</v>
      </c>
      <c r="D111" s="54">
        <v>0.6958719251489045</v>
      </c>
      <c r="E111" s="54">
        <v>50931.171497994095</v>
      </c>
      <c r="F111" s="54">
        <v>14.0694821392928</v>
      </c>
      <c r="G111" s="54">
        <v>0.86069512983636765</v>
      </c>
      <c r="H111" s="54">
        <v>29457.713027759637</v>
      </c>
      <c r="I111" s="54">
        <v>9</v>
      </c>
      <c r="J111" s="54">
        <v>4</v>
      </c>
      <c r="K111" s="54">
        <v>883</v>
      </c>
      <c r="L111" s="54">
        <v>805</v>
      </c>
      <c r="M111" s="54">
        <v>0.17951497056343044</v>
      </c>
      <c r="N111" s="54">
        <v>13138.779453226274</v>
      </c>
      <c r="O111" s="54">
        <v>35441.572360398168</v>
      </c>
      <c r="P111" s="54">
        <v>12.109534756609072</v>
      </c>
      <c r="Q111" s="54">
        <v>414454.76730847702</v>
      </c>
      <c r="R111" s="54">
        <v>25354.110139110038</v>
      </c>
      <c r="S111" s="54">
        <v>0</v>
      </c>
      <c r="T111" s="54">
        <v>0</v>
      </c>
      <c r="U111" s="54">
        <v>0.51937458077123644</v>
      </c>
      <c r="V111" s="54">
        <v>3.1761781245578242</v>
      </c>
      <c r="W111" s="54">
        <v>2.7271614842950305</v>
      </c>
      <c r="X111" s="54">
        <v>0</v>
      </c>
      <c r="Y111" s="54">
        <v>0</v>
      </c>
      <c r="Z111" s="54">
        <v>0</v>
      </c>
      <c r="AA111" s="54">
        <v>0</v>
      </c>
      <c r="AB111" s="54">
        <v>0</v>
      </c>
      <c r="AC111" s="54">
        <v>0</v>
      </c>
      <c r="AD111" s="54" t="e">
        <v>#REF!</v>
      </c>
      <c r="AE111" s="63" t="e">
        <v>#REF!</v>
      </c>
      <c r="AF111" s="63" t="e">
        <v>#REF!</v>
      </c>
      <c r="AG111" s="63" t="e">
        <v>#REF!</v>
      </c>
      <c r="AH111" s="54" t="e">
        <v>#REF!</v>
      </c>
      <c r="AI111" s="63" t="e">
        <v>#REF!</v>
      </c>
      <c r="AJ111" s="63" t="e">
        <v>#REF!</v>
      </c>
      <c r="AK111" s="63" t="e">
        <v>#REF!</v>
      </c>
      <c r="AL111" s="63" t="e">
        <v>#REF!</v>
      </c>
      <c r="AM111" s="63" t="e">
        <v>#REF!</v>
      </c>
      <c r="AN111" s="54" t="e">
        <v>#REF!</v>
      </c>
      <c r="AO111" s="54">
        <v>0.23997345994704919</v>
      </c>
      <c r="AP111" s="54">
        <v>0.79148681252810305</v>
      </c>
      <c r="AQ111" s="54">
        <v>0.18993582890483038</v>
      </c>
    </row>
    <row r="112" spans="2:43" x14ac:dyDescent="0.3">
      <c r="B112" s="52">
        <v>109</v>
      </c>
      <c r="C112" s="54">
        <v>0.24621267351740583</v>
      </c>
      <c r="D112" s="54">
        <v>0.78668426203831032</v>
      </c>
      <c r="E112" s="54">
        <v>50536.615448728793</v>
      </c>
      <c r="F112" s="54">
        <v>20.990937681310989</v>
      </c>
      <c r="G112" s="54">
        <v>0.86030308254373167</v>
      </c>
      <c r="H112" s="54">
        <v>34481.934869236138</v>
      </c>
      <c r="I112" s="54">
        <v>18</v>
      </c>
      <c r="J112" s="54">
        <v>2</v>
      </c>
      <c r="K112" s="54">
        <v>880</v>
      </c>
      <c r="L112" s="54">
        <v>782</v>
      </c>
      <c r="M112" s="54">
        <v>0.19369163537051984</v>
      </c>
      <c r="N112" s="54">
        <v>12442.755200152551</v>
      </c>
      <c r="O112" s="54">
        <v>39756.36003019708</v>
      </c>
      <c r="P112" s="54">
        <v>18.058568392715216</v>
      </c>
      <c r="Q112" s="54">
        <v>723808.14597116015</v>
      </c>
      <c r="R112" s="54">
        <v>29664.914860076038</v>
      </c>
      <c r="S112" s="54">
        <v>0</v>
      </c>
      <c r="T112" s="54">
        <v>0</v>
      </c>
      <c r="U112" s="54">
        <v>0.47749455107793815</v>
      </c>
      <c r="V112" s="54">
        <v>4.3499288236333618</v>
      </c>
      <c r="W112" s="54">
        <v>3.115641655439287</v>
      </c>
      <c r="X112" s="54">
        <v>0</v>
      </c>
      <c r="Y112" s="54">
        <v>0</v>
      </c>
      <c r="Z112" s="54">
        <v>0</v>
      </c>
      <c r="AA112" s="54">
        <v>0</v>
      </c>
      <c r="AB112" s="54">
        <v>0</v>
      </c>
      <c r="AC112" s="54">
        <v>0</v>
      </c>
      <c r="AD112" s="54" t="e">
        <v>#REF!</v>
      </c>
      <c r="AE112" s="63" t="e">
        <v>#REF!</v>
      </c>
      <c r="AF112" s="63" t="e">
        <v>#REF!</v>
      </c>
      <c r="AG112" s="63" t="e">
        <v>#REF!</v>
      </c>
      <c r="AH112" s="54" t="e">
        <v>#REF!</v>
      </c>
      <c r="AI112" s="63" t="e">
        <v>#REF!</v>
      </c>
      <c r="AJ112" s="63" t="e">
        <v>#REF!</v>
      </c>
      <c r="AK112" s="63" t="e">
        <v>#REF!</v>
      </c>
      <c r="AL112" s="63" t="e">
        <v>#REF!</v>
      </c>
      <c r="AM112" s="63" t="e">
        <v>#REF!</v>
      </c>
      <c r="AN112" s="54" t="e">
        <v>#REF!</v>
      </c>
      <c r="AO112" s="54">
        <v>0.23347914825154387</v>
      </c>
      <c r="AP112" s="54">
        <v>0.77217349563228843</v>
      </c>
      <c r="AQ112" s="54">
        <v>0.18028641006264393</v>
      </c>
    </row>
    <row r="113" spans="2:43" x14ac:dyDescent="0.3">
      <c r="B113" s="52">
        <v>110</v>
      </c>
      <c r="C113" s="54">
        <v>0.23393985097277081</v>
      </c>
      <c r="D113" s="54">
        <v>0.75208349909554095</v>
      </c>
      <c r="E113" s="54">
        <v>46659.327610512977</v>
      </c>
      <c r="F113" s="54">
        <v>18.150667812091577</v>
      </c>
      <c r="G113" s="54">
        <v>0.86652853745423353</v>
      </c>
      <c r="H113" s="54">
        <v>42243.264483586143</v>
      </c>
      <c r="I113" s="54">
        <v>9</v>
      </c>
      <c r="J113" s="54">
        <v>5</v>
      </c>
      <c r="K113" s="54">
        <v>865</v>
      </c>
      <c r="L113" s="54">
        <v>796</v>
      </c>
      <c r="M113" s="54">
        <v>0.17594230169749087</v>
      </c>
      <c r="N113" s="54">
        <v>10915.476147693096</v>
      </c>
      <c r="O113" s="54">
        <v>35091.710374759787</v>
      </c>
      <c r="P113" s="54">
        <v>15.728071633029346</v>
      </c>
      <c r="Q113" s="54">
        <v>766743.46093989827</v>
      </c>
      <c r="R113" s="54">
        <v>36604.994190254271</v>
      </c>
      <c r="S113" s="54">
        <v>0</v>
      </c>
      <c r="T113" s="54">
        <v>0</v>
      </c>
      <c r="U113" s="54">
        <v>0.40979977377441801</v>
      </c>
      <c r="V113" s="54">
        <v>4.35992979379676</v>
      </c>
      <c r="W113" s="54">
        <v>0.83634260675582894</v>
      </c>
      <c r="X113" s="54">
        <v>0</v>
      </c>
      <c r="Y113" s="54">
        <v>0</v>
      </c>
      <c r="Z113" s="54">
        <v>0</v>
      </c>
      <c r="AA113" s="54">
        <v>0</v>
      </c>
      <c r="AB113" s="54">
        <v>0</v>
      </c>
      <c r="AC113" s="54">
        <v>0</v>
      </c>
      <c r="AD113" s="54" t="e">
        <v>#REF!</v>
      </c>
      <c r="AE113" s="63" t="e">
        <v>#REF!</v>
      </c>
      <c r="AF113" s="63" t="e">
        <v>#REF!</v>
      </c>
      <c r="AG113" s="63" t="e">
        <v>#REF!</v>
      </c>
      <c r="AH113" s="54" t="e">
        <v>#REF!</v>
      </c>
      <c r="AI113" s="63" t="e">
        <v>#REF!</v>
      </c>
      <c r="AJ113" s="63" t="e">
        <v>#REF!</v>
      </c>
      <c r="AK113" s="63" t="e">
        <v>#REF!</v>
      </c>
      <c r="AL113" s="63" t="e">
        <v>#REF!</v>
      </c>
      <c r="AM113" s="63" t="e">
        <v>#REF!</v>
      </c>
      <c r="AN113" s="54" t="e">
        <v>#REF!</v>
      </c>
      <c r="AO113" s="54">
        <v>0.19135391333360527</v>
      </c>
      <c r="AP113" s="54">
        <v>0.63574566449648684</v>
      </c>
      <c r="AQ113" s="54">
        <v>0.12165242078627604</v>
      </c>
    </row>
    <row r="114" spans="2:43" x14ac:dyDescent="0.3">
      <c r="B114" s="52">
        <v>111</v>
      </c>
      <c r="C114" s="54">
        <v>0.20144823679072621</v>
      </c>
      <c r="D114" s="54">
        <v>0.693880716491178</v>
      </c>
      <c r="E114" s="54">
        <v>51493.715623985168</v>
      </c>
      <c r="F114" s="54">
        <v>16.357561448959519</v>
      </c>
      <c r="G114" s="54">
        <v>0.87781884728812376</v>
      </c>
      <c r="H114" s="54">
        <v>27505.030705103392</v>
      </c>
      <c r="I114" s="54">
        <v>17</v>
      </c>
      <c r="J114" s="54">
        <v>10</v>
      </c>
      <c r="K114" s="54">
        <v>852</v>
      </c>
      <c r="L114" s="54">
        <v>806</v>
      </c>
      <c r="M114" s="54">
        <v>0.13978104688023357</v>
      </c>
      <c r="N114" s="54">
        <v>10373.318218254883</v>
      </c>
      <c r="O114" s="54">
        <v>35730.496291963798</v>
      </c>
      <c r="P114" s="54">
        <v>14.358975735570297</v>
      </c>
      <c r="Q114" s="54">
        <v>449915.22991424712</v>
      </c>
      <c r="R114" s="54">
        <v>24144.434348178311</v>
      </c>
      <c r="S114" s="54">
        <v>0</v>
      </c>
      <c r="T114" s="54">
        <v>0</v>
      </c>
      <c r="U114" s="54">
        <v>0.54797098310059145</v>
      </c>
      <c r="V114" s="54">
        <v>2.0955104860408165</v>
      </c>
      <c r="W114" s="54">
        <v>1.5050837994723303</v>
      </c>
      <c r="X114" s="54">
        <v>0</v>
      </c>
      <c r="Y114" s="54">
        <v>0</v>
      </c>
      <c r="Z114" s="54">
        <v>0</v>
      </c>
      <c r="AA114" s="54">
        <v>0</v>
      </c>
      <c r="AB114" s="54">
        <v>0</v>
      </c>
      <c r="AC114" s="54">
        <v>0</v>
      </c>
      <c r="AD114" s="54" t="e">
        <v>#REF!</v>
      </c>
      <c r="AE114" s="63" t="e">
        <v>#REF!</v>
      </c>
      <c r="AF114" s="63" t="e">
        <v>#REF!</v>
      </c>
      <c r="AG114" s="63" t="e">
        <v>#REF!</v>
      </c>
      <c r="AH114" s="54" t="e">
        <v>#REF!</v>
      </c>
      <c r="AI114" s="63" t="e">
        <v>#REF!</v>
      </c>
      <c r="AJ114" s="63" t="e">
        <v>#REF!</v>
      </c>
      <c r="AK114" s="63" t="e">
        <v>#REF!</v>
      </c>
      <c r="AL114" s="63" t="e">
        <v>#REF!</v>
      </c>
      <c r="AM114" s="63" t="e">
        <v>#REF!</v>
      </c>
      <c r="AN114" s="54" t="e">
        <v>#REF!</v>
      </c>
      <c r="AO114" s="54">
        <v>0.14216880530379639</v>
      </c>
      <c r="AP114" s="54">
        <v>0.65672021607387265</v>
      </c>
      <c r="AQ114" s="54">
        <v>9.3365128538073494E-2</v>
      </c>
    </row>
    <row r="115" spans="2:43" x14ac:dyDescent="0.3">
      <c r="B115" s="52">
        <v>112</v>
      </c>
      <c r="C115" s="54">
        <v>0.12500961652403703</v>
      </c>
      <c r="D115" s="54">
        <v>0.72635911442228385</v>
      </c>
      <c r="E115" s="54">
        <v>54277.59932594416</v>
      </c>
      <c r="F115" s="54">
        <v>21.67420568603929</v>
      </c>
      <c r="G115" s="54">
        <v>0.83832945101667145</v>
      </c>
      <c r="H115" s="54">
        <v>21388.174095564096</v>
      </c>
      <c r="I115" s="54">
        <v>9</v>
      </c>
      <c r="J115" s="54">
        <v>1</v>
      </c>
      <c r="K115" s="54">
        <v>847</v>
      </c>
      <c r="L115" s="54">
        <v>815</v>
      </c>
      <c r="M115" s="54">
        <v>9.0801874352668829E-2</v>
      </c>
      <c r="N115" s="54">
        <v>6785.22187758161</v>
      </c>
      <c r="O115" s="54">
        <v>39425.028979360352</v>
      </c>
      <c r="P115" s="54">
        <v>18.170124953999736</v>
      </c>
      <c r="Q115" s="54">
        <v>463571.68459607358</v>
      </c>
      <c r="R115" s="54">
        <v>17930.336247783242</v>
      </c>
      <c r="S115" s="54">
        <v>0</v>
      </c>
      <c r="T115" s="54">
        <v>0</v>
      </c>
      <c r="U115" s="54">
        <v>0.36166326057125864</v>
      </c>
      <c r="V115" s="54">
        <v>6.2917063809678933</v>
      </c>
      <c r="W115" s="54">
        <v>1.815553027479065</v>
      </c>
      <c r="X115" s="54">
        <v>0</v>
      </c>
      <c r="Y115" s="54">
        <v>0</v>
      </c>
      <c r="Z115" s="54">
        <v>0</v>
      </c>
      <c r="AA115" s="54">
        <v>0</v>
      </c>
      <c r="AB115" s="54">
        <v>0</v>
      </c>
      <c r="AC115" s="54">
        <v>0</v>
      </c>
      <c r="AD115" s="54" t="e">
        <v>#REF!</v>
      </c>
      <c r="AE115" s="63" t="e">
        <v>#REF!</v>
      </c>
      <c r="AF115" s="63" t="e">
        <v>#REF!</v>
      </c>
      <c r="AG115" s="63" t="e">
        <v>#REF!</v>
      </c>
      <c r="AH115" s="54" t="e">
        <v>#REF!</v>
      </c>
      <c r="AI115" s="63" t="e">
        <v>#REF!</v>
      </c>
      <c r="AJ115" s="63" t="e">
        <v>#REF!</v>
      </c>
      <c r="AK115" s="63" t="e">
        <v>#REF!</v>
      </c>
      <c r="AL115" s="63" t="e">
        <v>#REF!</v>
      </c>
      <c r="AM115" s="63" t="e">
        <v>#REF!</v>
      </c>
      <c r="AN115" s="54" t="e">
        <v>#REF!</v>
      </c>
      <c r="AO115" s="54">
        <v>0.14794732605273303</v>
      </c>
      <c r="AP115" s="54">
        <v>0.73029664828976659</v>
      </c>
      <c r="AQ115" s="54">
        <v>0.1080454363397442</v>
      </c>
    </row>
    <row r="116" spans="2:43" x14ac:dyDescent="0.3">
      <c r="B116" s="52">
        <v>113</v>
      </c>
      <c r="C116" s="54">
        <v>0.24808992790761047</v>
      </c>
      <c r="D116" s="54">
        <v>0.66696652274957802</v>
      </c>
      <c r="E116" s="54">
        <v>52107.583961071352</v>
      </c>
      <c r="F116" s="54">
        <v>22.528966970034631</v>
      </c>
      <c r="G116" s="54">
        <v>0.89393605153150102</v>
      </c>
      <c r="H116" s="54">
        <v>13477.443620197348</v>
      </c>
      <c r="I116" s="54">
        <v>12</v>
      </c>
      <c r="J116" s="54">
        <v>3</v>
      </c>
      <c r="K116" s="54">
        <v>834</v>
      </c>
      <c r="L116" s="54">
        <v>788</v>
      </c>
      <c r="M116" s="54">
        <v>0.16546767654573244</v>
      </c>
      <c r="N116" s="54">
        <v>12927.366748341952</v>
      </c>
      <c r="O116" s="54">
        <v>34754.014083397444</v>
      </c>
      <c r="P116" s="54">
        <v>20.139455778276361</v>
      </c>
      <c r="Q116" s="54">
        <v>303632.88215993001</v>
      </c>
      <c r="R116" s="54">
        <v>12047.972734577635</v>
      </c>
      <c r="S116" s="54">
        <v>0</v>
      </c>
      <c r="T116" s="54">
        <v>0</v>
      </c>
      <c r="U116" s="54">
        <v>0.31225373766812209</v>
      </c>
      <c r="V116" s="54">
        <v>6.8253913890517133</v>
      </c>
      <c r="W116" s="54">
        <v>2.1884242152815743</v>
      </c>
      <c r="X116" s="54">
        <v>0</v>
      </c>
      <c r="Y116" s="54">
        <v>0</v>
      </c>
      <c r="Z116" s="54">
        <v>0</v>
      </c>
      <c r="AA116" s="54">
        <v>0</v>
      </c>
      <c r="AB116" s="54">
        <v>0</v>
      </c>
      <c r="AC116" s="54">
        <v>0</v>
      </c>
      <c r="AD116" s="54" t="e">
        <v>#REF!</v>
      </c>
      <c r="AE116" s="63" t="e">
        <v>#REF!</v>
      </c>
      <c r="AF116" s="63" t="e">
        <v>#REF!</v>
      </c>
      <c r="AG116" s="63" t="e">
        <v>#REF!</v>
      </c>
      <c r="AH116" s="54" t="e">
        <v>#REF!</v>
      </c>
      <c r="AI116" s="63" t="e">
        <v>#REF!</v>
      </c>
      <c r="AJ116" s="63" t="e">
        <v>#REF!</v>
      </c>
      <c r="AK116" s="63" t="e">
        <v>#REF!</v>
      </c>
      <c r="AL116" s="63" t="e">
        <v>#REF!</v>
      </c>
      <c r="AM116" s="63" t="e">
        <v>#REF!</v>
      </c>
      <c r="AN116" s="54" t="e">
        <v>#REF!</v>
      </c>
      <c r="AO116" s="54">
        <v>0.20368033470098112</v>
      </c>
      <c r="AP116" s="54">
        <v>0.72181957114588702</v>
      </c>
      <c r="AQ116" s="54">
        <v>0.14702045184471293</v>
      </c>
    </row>
    <row r="117" spans="2:43" x14ac:dyDescent="0.3">
      <c r="B117" s="52">
        <v>114</v>
      </c>
      <c r="C117" s="54">
        <v>0.18485529263069442</v>
      </c>
      <c r="D117" s="54">
        <v>0.78915804194115091</v>
      </c>
      <c r="E117" s="54">
        <v>48984.853690770047</v>
      </c>
      <c r="F117" s="54">
        <v>22.998118672859849</v>
      </c>
      <c r="G117" s="54">
        <v>0.85768731338151738</v>
      </c>
      <c r="H117" s="54">
        <v>16113.339472956688</v>
      </c>
      <c r="I117" s="54">
        <v>12</v>
      </c>
      <c r="J117" s="54">
        <v>6</v>
      </c>
      <c r="K117" s="54">
        <v>837</v>
      </c>
      <c r="L117" s="54">
        <v>780</v>
      </c>
      <c r="M117" s="54">
        <v>0.14588004077489727</v>
      </c>
      <c r="N117" s="54">
        <v>9055.1094634790479</v>
      </c>
      <c r="O117" s="54">
        <v>38656.79122338185</v>
      </c>
      <c r="P117" s="54">
        <v>19.725194617354472</v>
      </c>
      <c r="Q117" s="54">
        <v>370576.4934151349</v>
      </c>
      <c r="R117" s="54">
        <v>13820.206842164576</v>
      </c>
      <c r="S117" s="54">
        <v>0</v>
      </c>
      <c r="T117" s="54">
        <v>0</v>
      </c>
      <c r="U117" s="54">
        <v>0.45587372984345365</v>
      </c>
      <c r="V117" s="54">
        <v>3.7709059920765595</v>
      </c>
      <c r="W117" s="54">
        <v>2.4049808409833324</v>
      </c>
      <c r="X117" s="54">
        <v>0</v>
      </c>
      <c r="Y117" s="54">
        <v>0</v>
      </c>
      <c r="Z117" s="54">
        <v>0</v>
      </c>
      <c r="AA117" s="54">
        <v>0</v>
      </c>
      <c r="AB117" s="54">
        <v>0</v>
      </c>
      <c r="AC117" s="54">
        <v>0</v>
      </c>
      <c r="AD117" s="54" t="e">
        <v>#REF!</v>
      </c>
      <c r="AE117" s="63" t="e">
        <v>#REF!</v>
      </c>
      <c r="AF117" s="63" t="e">
        <v>#REF!</v>
      </c>
      <c r="AG117" s="63" t="e">
        <v>#REF!</v>
      </c>
      <c r="AH117" s="54" t="e">
        <v>#REF!</v>
      </c>
      <c r="AI117" s="63" t="e">
        <v>#REF!</v>
      </c>
      <c r="AJ117" s="63" t="e">
        <v>#REF!</v>
      </c>
      <c r="AK117" s="63" t="e">
        <v>#REF!</v>
      </c>
      <c r="AL117" s="63" t="e">
        <v>#REF!</v>
      </c>
      <c r="AM117" s="63" t="e">
        <v>#REF!</v>
      </c>
      <c r="AN117" s="54" t="e">
        <v>#REF!</v>
      </c>
      <c r="AO117" s="54">
        <v>0.19464493512186679</v>
      </c>
      <c r="AP117" s="54">
        <v>0.71585424720263247</v>
      </c>
      <c r="AQ117" s="54">
        <v>0.13933740350346918</v>
      </c>
    </row>
    <row r="118" spans="2:43" x14ac:dyDescent="0.3">
      <c r="B118" s="52">
        <v>115</v>
      </c>
      <c r="C118" s="54">
        <v>0.17592377791875202</v>
      </c>
      <c r="D118" s="54">
        <v>0.64521562498892515</v>
      </c>
      <c r="E118" s="54">
        <v>45888.910389295423</v>
      </c>
      <c r="F118" s="54">
        <v>19.4006765795123</v>
      </c>
      <c r="G118" s="54">
        <v>0.87686575771646036</v>
      </c>
      <c r="H118" s="54">
        <v>18814.306251466194</v>
      </c>
      <c r="I118" s="54">
        <v>8</v>
      </c>
      <c r="J118" s="54">
        <v>2</v>
      </c>
      <c r="K118" s="54">
        <v>850</v>
      </c>
      <c r="L118" s="54">
        <v>788</v>
      </c>
      <c r="M118" s="54">
        <v>0.11350877032026045</v>
      </c>
      <c r="N118" s="54">
        <v>8072.9504802599204</v>
      </c>
      <c r="O118" s="54">
        <v>29608.241996890025</v>
      </c>
      <c r="P118" s="54">
        <v>17.011788969106039</v>
      </c>
      <c r="Q118" s="54">
        <v>365010.27065259207</v>
      </c>
      <c r="R118" s="54">
        <v>16497.620907101442</v>
      </c>
      <c r="S118" s="54">
        <v>0</v>
      </c>
      <c r="T118" s="54">
        <v>0</v>
      </c>
      <c r="U118" s="54">
        <v>0.31367919181314596</v>
      </c>
      <c r="V118" s="54">
        <v>3.8025539939101649</v>
      </c>
      <c r="W118" s="54">
        <v>4.5435837922586462</v>
      </c>
      <c r="X118" s="54">
        <v>0</v>
      </c>
      <c r="Y118" s="54">
        <v>0</v>
      </c>
      <c r="Z118" s="54">
        <v>0</v>
      </c>
      <c r="AA118" s="54">
        <v>0</v>
      </c>
      <c r="AB118" s="54">
        <v>0</v>
      </c>
      <c r="AC118" s="54">
        <v>0</v>
      </c>
      <c r="AD118" s="54" t="e">
        <v>#REF!</v>
      </c>
      <c r="AE118" s="63" t="e">
        <v>#REF!</v>
      </c>
      <c r="AF118" s="63" t="e">
        <v>#REF!</v>
      </c>
      <c r="AG118" s="63" t="e">
        <v>#REF!</v>
      </c>
      <c r="AH118" s="54" t="e">
        <v>#REF!</v>
      </c>
      <c r="AI118" s="63" t="e">
        <v>#REF!</v>
      </c>
      <c r="AJ118" s="63" t="e">
        <v>#REF!</v>
      </c>
      <c r="AK118" s="63" t="e">
        <v>#REF!</v>
      </c>
      <c r="AL118" s="63" t="e">
        <v>#REF!</v>
      </c>
      <c r="AM118" s="63" t="e">
        <v>#REF!</v>
      </c>
      <c r="AN118" s="54" t="e">
        <v>#REF!</v>
      </c>
      <c r="AO118" s="54">
        <v>0.19353521283469219</v>
      </c>
      <c r="AP118" s="54">
        <v>0.75670526547489048</v>
      </c>
      <c r="AQ118" s="54">
        <v>0.14644911460681517</v>
      </c>
    </row>
    <row r="119" spans="2:43" x14ac:dyDescent="0.3">
      <c r="B119" s="52">
        <v>116</v>
      </c>
      <c r="C119" s="54">
        <v>0.26260105822698743</v>
      </c>
      <c r="D119" s="54">
        <v>0.7425991376775628</v>
      </c>
      <c r="E119" s="54">
        <v>47681.712986971048</v>
      </c>
      <c r="F119" s="54">
        <v>13.597041532617187</v>
      </c>
      <c r="G119" s="54">
        <v>0.87292456224952086</v>
      </c>
      <c r="H119" s="54">
        <v>22278.681323450233</v>
      </c>
      <c r="I119" s="54">
        <v>19</v>
      </c>
      <c r="J119" s="54">
        <v>2</v>
      </c>
      <c r="K119" s="54">
        <v>830</v>
      </c>
      <c r="L119" s="54">
        <v>798</v>
      </c>
      <c r="M119" s="54">
        <v>0.19500731939257632</v>
      </c>
      <c r="N119" s="54">
        <v>12521.268288454086</v>
      </c>
      <c r="O119" s="54">
        <v>35408.398947113747</v>
      </c>
      <c r="P119" s="54">
        <v>11.869191527748413</v>
      </c>
      <c r="Q119" s="54">
        <v>302924.15524689568</v>
      </c>
      <c r="R119" s="54">
        <v>19447.608141769371</v>
      </c>
      <c r="S119" s="54">
        <v>0</v>
      </c>
      <c r="T119" s="54">
        <v>0</v>
      </c>
      <c r="U119" s="54">
        <v>0.47927770425355642</v>
      </c>
      <c r="V119" s="54">
        <v>4.7574973039251969</v>
      </c>
      <c r="W119" s="54">
        <v>2.1024141746529881</v>
      </c>
      <c r="X119" s="54">
        <v>0</v>
      </c>
      <c r="Y119" s="54">
        <v>0</v>
      </c>
      <c r="Z119" s="54">
        <v>0</v>
      </c>
      <c r="AA119" s="54">
        <v>0</v>
      </c>
      <c r="AB119" s="54">
        <v>0</v>
      </c>
      <c r="AC119" s="54">
        <v>0</v>
      </c>
      <c r="AD119" s="54" t="e">
        <v>#REF!</v>
      </c>
      <c r="AE119" s="63" t="e">
        <v>#REF!</v>
      </c>
      <c r="AF119" s="63" t="e">
        <v>#REF!</v>
      </c>
      <c r="AG119" s="63" t="e">
        <v>#REF!</v>
      </c>
      <c r="AH119" s="54" t="e">
        <v>#REF!</v>
      </c>
      <c r="AI119" s="63" t="e">
        <v>#REF!</v>
      </c>
      <c r="AJ119" s="63" t="e">
        <v>#REF!</v>
      </c>
      <c r="AK119" s="63" t="e">
        <v>#REF!</v>
      </c>
      <c r="AL119" s="63" t="e">
        <v>#REF!</v>
      </c>
      <c r="AM119" s="63" t="e">
        <v>#REF!</v>
      </c>
      <c r="AN119" s="54" t="e">
        <v>#REF!</v>
      </c>
      <c r="AO119" s="54">
        <v>0.24097288427746585</v>
      </c>
      <c r="AP119" s="54">
        <v>0.73557481419434223</v>
      </c>
      <c r="AQ119" s="54">
        <v>0.17725358457827167</v>
      </c>
    </row>
    <row r="120" spans="2:43" x14ac:dyDescent="0.3">
      <c r="B120" s="52">
        <v>117</v>
      </c>
      <c r="C120" s="54">
        <v>0.19871124226347972</v>
      </c>
      <c r="D120" s="54">
        <v>0.71621686926132844</v>
      </c>
      <c r="E120" s="54">
        <v>53860.017689433305</v>
      </c>
      <c r="F120" s="54">
        <v>25.991511129238919</v>
      </c>
      <c r="G120" s="54">
        <v>0.83830438374256255</v>
      </c>
      <c r="H120" s="54">
        <v>5660.9901850377573</v>
      </c>
      <c r="I120" s="54">
        <v>20</v>
      </c>
      <c r="J120" s="54">
        <v>1</v>
      </c>
      <c r="K120" s="54">
        <v>858</v>
      </c>
      <c r="L120" s="54">
        <v>798</v>
      </c>
      <c r="M120" s="54">
        <v>0.14232034382097883</v>
      </c>
      <c r="N120" s="54">
        <v>10702.591023400284</v>
      </c>
      <c r="O120" s="54">
        <v>38575.453247885693</v>
      </c>
      <c r="P120" s="54">
        <v>21.788797719734589</v>
      </c>
      <c r="Q120" s="54">
        <v>147137.68939692117</v>
      </c>
      <c r="R120" s="54">
        <v>4745.6328884407721</v>
      </c>
      <c r="S120" s="54">
        <v>0</v>
      </c>
      <c r="T120" s="54">
        <v>0</v>
      </c>
      <c r="U120" s="54">
        <v>0.45913650418831542</v>
      </c>
      <c r="V120" s="54">
        <v>5.170759447223837</v>
      </c>
      <c r="W120" s="54">
        <v>3.0725902983726541</v>
      </c>
      <c r="X120" s="54">
        <v>0</v>
      </c>
      <c r="Y120" s="54">
        <v>0</v>
      </c>
      <c r="Z120" s="54">
        <v>0</v>
      </c>
      <c r="AA120" s="54">
        <v>0</v>
      </c>
      <c r="AB120" s="54">
        <v>0</v>
      </c>
      <c r="AC120" s="54">
        <v>0</v>
      </c>
      <c r="AD120" s="54" t="e">
        <v>#REF!</v>
      </c>
      <c r="AE120" s="63" t="e">
        <v>#REF!</v>
      </c>
      <c r="AF120" s="63" t="e">
        <v>#REF!</v>
      </c>
      <c r="AG120" s="63" t="e">
        <v>#REF!</v>
      </c>
      <c r="AH120" s="54" t="e">
        <v>#REF!</v>
      </c>
      <c r="AI120" s="63" t="e">
        <v>#REF!</v>
      </c>
      <c r="AJ120" s="63" t="e">
        <v>#REF!</v>
      </c>
      <c r="AK120" s="63" t="e">
        <v>#REF!</v>
      </c>
      <c r="AL120" s="63" t="e">
        <v>#REF!</v>
      </c>
      <c r="AM120" s="63" t="e">
        <v>#REF!</v>
      </c>
      <c r="AN120" s="54" t="e">
        <v>#REF!</v>
      </c>
      <c r="AO120" s="54">
        <v>0.25777848638582868</v>
      </c>
      <c r="AP120" s="54">
        <v>0.72485064912615538</v>
      </c>
      <c r="AQ120" s="54">
        <v>0.18685090318752573</v>
      </c>
    </row>
    <row r="121" spans="2:43" x14ac:dyDescent="0.3">
      <c r="B121" s="52">
        <v>118</v>
      </c>
      <c r="C121" s="54">
        <v>0.23203912222551107</v>
      </c>
      <c r="D121" s="54">
        <v>0.66182752472727935</v>
      </c>
      <c r="E121" s="54">
        <v>50011.5099751913</v>
      </c>
      <c r="F121" s="54">
        <v>13.194987576233061</v>
      </c>
      <c r="G121" s="54">
        <v>0.85138355120720111</v>
      </c>
      <c r="H121" s="54">
        <v>32429.172854759363</v>
      </c>
      <c r="I121" s="54">
        <v>6</v>
      </c>
      <c r="J121" s="54">
        <v>4</v>
      </c>
      <c r="K121" s="54">
        <v>858</v>
      </c>
      <c r="L121" s="54">
        <v>776</v>
      </c>
      <c r="M121" s="54">
        <v>0.15356987790240062</v>
      </c>
      <c r="N121" s="54">
        <v>11604.62687581578</v>
      </c>
      <c r="O121" s="54">
        <v>33098.993854754495</v>
      </c>
      <c r="P121" s="54">
        <v>11.233995380788203</v>
      </c>
      <c r="Q121" s="54">
        <v>427902.53292606422</v>
      </c>
      <c r="R121" s="54">
        <v>27609.664347797196</v>
      </c>
      <c r="S121" s="54">
        <v>0</v>
      </c>
      <c r="T121" s="54">
        <v>0</v>
      </c>
      <c r="U121" s="54">
        <v>0.46912371420201271</v>
      </c>
      <c r="V121" s="54">
        <v>6.519036846404652</v>
      </c>
      <c r="W121" s="54">
        <v>2.8443964811219886</v>
      </c>
      <c r="X121" s="54">
        <v>0</v>
      </c>
      <c r="Y121" s="54">
        <v>0</v>
      </c>
      <c r="Z121" s="54">
        <v>0</v>
      </c>
      <c r="AA121" s="54">
        <v>0</v>
      </c>
      <c r="AB121" s="54">
        <v>0</v>
      </c>
      <c r="AC121" s="54">
        <v>0</v>
      </c>
      <c r="AD121" s="54" t="e">
        <v>#REF!</v>
      </c>
      <c r="AE121" s="63" t="e">
        <v>#REF!</v>
      </c>
      <c r="AF121" s="63" t="e">
        <v>#REF!</v>
      </c>
      <c r="AG121" s="63" t="e">
        <v>#REF!</v>
      </c>
      <c r="AH121" s="54" t="e">
        <v>#REF!</v>
      </c>
      <c r="AI121" s="63" t="e">
        <v>#REF!</v>
      </c>
      <c r="AJ121" s="63" t="e">
        <v>#REF!</v>
      </c>
      <c r="AK121" s="63" t="e">
        <v>#REF!</v>
      </c>
      <c r="AL121" s="63" t="e">
        <v>#REF!</v>
      </c>
      <c r="AM121" s="63" t="e">
        <v>#REF!</v>
      </c>
      <c r="AN121" s="54" t="e">
        <v>#REF!</v>
      </c>
      <c r="AO121" s="54">
        <v>0.23161916298242996</v>
      </c>
      <c r="AP121" s="54">
        <v>0.68985233010651248</v>
      </c>
      <c r="AQ121" s="54">
        <v>0.15978301928074939</v>
      </c>
    </row>
    <row r="122" spans="2:43" x14ac:dyDescent="0.3">
      <c r="B122" s="52">
        <v>119</v>
      </c>
      <c r="C122" s="54">
        <v>0.15828097362794752</v>
      </c>
      <c r="D122" s="54">
        <v>0.70788061446664541</v>
      </c>
      <c r="E122" s="54">
        <v>50632.608199969</v>
      </c>
      <c r="F122" s="54">
        <v>26.950826994794006</v>
      </c>
      <c r="G122" s="54">
        <v>0.85323913626223002</v>
      </c>
      <c r="H122" s="54">
        <v>21021.721443551018</v>
      </c>
      <c r="I122" s="54">
        <v>15</v>
      </c>
      <c r="J122" s="54">
        <v>4</v>
      </c>
      <c r="K122" s="54">
        <v>875</v>
      </c>
      <c r="L122" s="54">
        <v>798</v>
      </c>
      <c r="M122" s="54">
        <v>0.11204403287013039</v>
      </c>
      <c r="N122" s="54">
        <v>8014.1785232134926</v>
      </c>
      <c r="O122" s="54">
        <v>35841.841804642965</v>
      </c>
      <c r="P122" s="54">
        <v>22.995500346590831</v>
      </c>
      <c r="Q122" s="54">
        <v>566552.77775789483</v>
      </c>
      <c r="R122" s="54">
        <v>17936.555447240669</v>
      </c>
      <c r="S122" s="54">
        <v>0</v>
      </c>
      <c r="T122" s="54">
        <v>0</v>
      </c>
      <c r="U122" s="54">
        <v>0.40435023238613577</v>
      </c>
      <c r="V122" s="54">
        <v>5.3127962989155755</v>
      </c>
      <c r="W122" s="54">
        <v>1.2715381641422028</v>
      </c>
      <c r="X122" s="54">
        <v>0</v>
      </c>
      <c r="Y122" s="54">
        <v>0</v>
      </c>
      <c r="Z122" s="54">
        <v>0</v>
      </c>
      <c r="AA122" s="54">
        <v>0</v>
      </c>
      <c r="AB122" s="54">
        <v>0</v>
      </c>
      <c r="AC122" s="54">
        <v>0</v>
      </c>
      <c r="AD122" s="54" t="e">
        <v>#REF!</v>
      </c>
      <c r="AE122" s="63" t="e">
        <v>#REF!</v>
      </c>
      <c r="AF122" s="63" t="e">
        <v>#REF!</v>
      </c>
      <c r="AG122" s="63" t="e">
        <v>#REF!</v>
      </c>
      <c r="AH122" s="54" t="e">
        <v>#REF!</v>
      </c>
      <c r="AI122" s="63" t="e">
        <v>#REF!</v>
      </c>
      <c r="AJ122" s="63" t="e">
        <v>#REF!</v>
      </c>
      <c r="AK122" s="63" t="e">
        <v>#REF!</v>
      </c>
      <c r="AL122" s="63" t="e">
        <v>#REF!</v>
      </c>
      <c r="AM122" s="63" t="e">
        <v>#REF!</v>
      </c>
      <c r="AN122" s="54" t="e">
        <v>#REF!</v>
      </c>
      <c r="AO122" s="54">
        <v>0.20700386325773323</v>
      </c>
      <c r="AP122" s="54">
        <v>0.68845644448724386</v>
      </c>
      <c r="AQ122" s="54">
        <v>0.14251314369354265</v>
      </c>
    </row>
    <row r="123" spans="2:43" x14ac:dyDescent="0.3">
      <c r="B123" s="52">
        <v>120</v>
      </c>
      <c r="C123" s="54">
        <v>0.24254539218035875</v>
      </c>
      <c r="D123" s="54">
        <v>0.70869843054827131</v>
      </c>
      <c r="E123" s="54">
        <v>47491.324002865862</v>
      </c>
      <c r="F123" s="54">
        <v>18.58099691874629</v>
      </c>
      <c r="G123" s="54">
        <v>0.92940246229125545</v>
      </c>
      <c r="H123" s="54">
        <v>31693.046175714211</v>
      </c>
      <c r="I123" s="54">
        <v>10</v>
      </c>
      <c r="J123" s="54">
        <v>2</v>
      </c>
      <c r="K123" s="54">
        <v>847</v>
      </c>
      <c r="L123" s="54">
        <v>805</v>
      </c>
      <c r="M123" s="54">
        <v>0.17189153877493521</v>
      </c>
      <c r="N123" s="54">
        <v>11518.801805439585</v>
      </c>
      <c r="O123" s="54">
        <v>33657.026785490481</v>
      </c>
      <c r="P123" s="54">
        <v>17.269224288109033</v>
      </c>
      <c r="Q123" s="54">
        <v>588888.39333662961</v>
      </c>
      <c r="R123" s="54">
        <v>29455.595153219245</v>
      </c>
      <c r="S123" s="54">
        <v>0</v>
      </c>
      <c r="T123" s="54">
        <v>0</v>
      </c>
      <c r="U123" s="54">
        <v>0.39057747455070879</v>
      </c>
      <c r="V123" s="54">
        <v>6.1238032028254423</v>
      </c>
      <c r="W123" s="54">
        <v>4.5631489693915741</v>
      </c>
      <c r="X123" s="54">
        <v>0</v>
      </c>
      <c r="Y123" s="54">
        <v>0</v>
      </c>
      <c r="Z123" s="54">
        <v>0</v>
      </c>
      <c r="AA123" s="54">
        <v>0</v>
      </c>
      <c r="AB123" s="54">
        <v>0</v>
      </c>
      <c r="AC123" s="54">
        <v>0</v>
      </c>
      <c r="AD123" s="54" t="e">
        <v>#REF!</v>
      </c>
      <c r="AE123" s="63" t="e">
        <v>#REF!</v>
      </c>
      <c r="AF123" s="63" t="e">
        <v>#REF!</v>
      </c>
      <c r="AG123" s="63" t="e">
        <v>#REF!</v>
      </c>
      <c r="AH123" s="54" t="e">
        <v>#REF!</v>
      </c>
      <c r="AI123" s="63" t="e">
        <v>#REF!</v>
      </c>
      <c r="AJ123" s="63" t="e">
        <v>#REF!</v>
      </c>
      <c r="AK123" s="63" t="e">
        <v>#REF!</v>
      </c>
      <c r="AL123" s="63" t="e">
        <v>#REF!</v>
      </c>
      <c r="AM123" s="63" t="e">
        <v>#REF!</v>
      </c>
      <c r="AN123" s="54" t="e">
        <v>#REF!</v>
      </c>
      <c r="AO123" s="54">
        <v>0.12372126759022012</v>
      </c>
      <c r="AP123" s="54">
        <v>0.66775293667119595</v>
      </c>
      <c r="AQ123" s="54">
        <v>8.2615239762052345E-2</v>
      </c>
    </row>
    <row r="124" spans="2:43" x14ac:dyDescent="0.3">
      <c r="B124" s="52">
        <v>121</v>
      </c>
      <c r="C124" s="54">
        <v>0.24584070707545652</v>
      </c>
      <c r="D124" s="54">
        <v>0.66120858152991502</v>
      </c>
      <c r="E124" s="54">
        <v>50504.768624736709</v>
      </c>
      <c r="F124" s="54">
        <v>16.392895903399623</v>
      </c>
      <c r="G124" s="54">
        <v>0.87417221696071068</v>
      </c>
      <c r="H124" s="54">
        <v>22562.065055350762</v>
      </c>
      <c r="I124" s="54">
        <v>12</v>
      </c>
      <c r="J124" s="54">
        <v>4</v>
      </c>
      <c r="K124" s="54">
        <v>841</v>
      </c>
      <c r="L124" s="54">
        <v>802</v>
      </c>
      <c r="M124" s="54">
        <v>0.16255198520767394</v>
      </c>
      <c r="N124" s="54">
        <v>12416.128029387604</v>
      </c>
      <c r="O124" s="54">
        <v>33394.186422858715</v>
      </c>
      <c r="P124" s="54">
        <v>14.330214154281</v>
      </c>
      <c r="Q124" s="54">
        <v>369857.58381809527</v>
      </c>
      <c r="R124" s="54">
        <v>19723.130428647753</v>
      </c>
      <c r="S124" s="54">
        <v>0</v>
      </c>
      <c r="T124" s="54">
        <v>0</v>
      </c>
      <c r="U124" s="54">
        <v>0.42811344824518971</v>
      </c>
      <c r="V124" s="54">
        <v>5.2597098911667279</v>
      </c>
      <c r="W124" s="54">
        <v>2.7038780594813527</v>
      </c>
      <c r="X124" s="54">
        <v>0</v>
      </c>
      <c r="Y124" s="54">
        <v>0</v>
      </c>
      <c r="Z124" s="54">
        <v>0</v>
      </c>
      <c r="AA124" s="54">
        <v>0</v>
      </c>
      <c r="AB124" s="54">
        <v>0</v>
      </c>
      <c r="AC124" s="54">
        <v>0</v>
      </c>
      <c r="AD124" s="54" t="e">
        <v>#REF!</v>
      </c>
      <c r="AE124" s="63" t="e">
        <v>#REF!</v>
      </c>
      <c r="AF124" s="63" t="e">
        <v>#REF!</v>
      </c>
      <c r="AG124" s="63" t="e">
        <v>#REF!</v>
      </c>
      <c r="AH124" s="54" t="e">
        <v>#REF!</v>
      </c>
      <c r="AI124" s="63" t="e">
        <v>#REF!</v>
      </c>
      <c r="AJ124" s="63" t="e">
        <v>#REF!</v>
      </c>
      <c r="AK124" s="63" t="e">
        <v>#REF!</v>
      </c>
      <c r="AL124" s="63" t="e">
        <v>#REF!</v>
      </c>
      <c r="AM124" s="63" t="e">
        <v>#REF!</v>
      </c>
      <c r="AN124" s="54" t="e">
        <v>#REF!</v>
      </c>
      <c r="AO124" s="54">
        <v>0.19149026645660816</v>
      </c>
      <c r="AP124" s="54">
        <v>0.66565419873356946</v>
      </c>
      <c r="AQ124" s="54">
        <v>0.12746629988345121</v>
      </c>
    </row>
    <row r="125" spans="2:43" x14ac:dyDescent="0.3">
      <c r="B125" s="52">
        <v>122</v>
      </c>
      <c r="C125" s="54">
        <v>0.18828255360461599</v>
      </c>
      <c r="D125" s="54">
        <v>0.68024366877069975</v>
      </c>
      <c r="E125" s="54">
        <v>53631.232342472627</v>
      </c>
      <c r="F125" s="54">
        <v>24.932890985406459</v>
      </c>
      <c r="G125" s="54">
        <v>0.90116844355061843</v>
      </c>
      <c r="H125" s="54">
        <v>29274.920239413645</v>
      </c>
      <c r="I125" s="54">
        <v>14</v>
      </c>
      <c r="J125" s="54">
        <v>4</v>
      </c>
      <c r="K125" s="54">
        <v>852</v>
      </c>
      <c r="L125" s="54">
        <v>795</v>
      </c>
      <c r="M125" s="54">
        <v>0.12807801502951993</v>
      </c>
      <c r="N125" s="54">
        <v>10097.825378403217</v>
      </c>
      <c r="O125" s="54">
        <v>36482.306249337387</v>
      </c>
      <c r="P125" s="54">
        <v>22.468734562535985</v>
      </c>
      <c r="Q125" s="54">
        <v>729908.39493576961</v>
      </c>
      <c r="R125" s="54">
        <v>26381.634307220891</v>
      </c>
      <c r="S125" s="54">
        <v>0</v>
      </c>
      <c r="T125" s="54">
        <v>0</v>
      </c>
      <c r="U125" s="54">
        <v>0.60012458590163964</v>
      </c>
      <c r="V125" s="54">
        <v>4.4986212569407789</v>
      </c>
      <c r="W125" s="54">
        <v>3.2261521305647287</v>
      </c>
      <c r="X125" s="54">
        <v>0</v>
      </c>
      <c r="Y125" s="54">
        <v>0</v>
      </c>
      <c r="Z125" s="54">
        <v>0</v>
      </c>
      <c r="AA125" s="54">
        <v>0</v>
      </c>
      <c r="AB125" s="54">
        <v>0</v>
      </c>
      <c r="AC125" s="54">
        <v>0</v>
      </c>
      <c r="AD125" s="54" t="e">
        <v>#REF!</v>
      </c>
      <c r="AE125" s="63" t="e">
        <v>#REF!</v>
      </c>
      <c r="AF125" s="63" t="e">
        <v>#REF!</v>
      </c>
      <c r="AG125" s="63" t="e">
        <v>#REF!</v>
      </c>
      <c r="AH125" s="54" t="e">
        <v>#REF!</v>
      </c>
      <c r="AI125" s="63" t="e">
        <v>#REF!</v>
      </c>
      <c r="AJ125" s="63" t="e">
        <v>#REF!</v>
      </c>
      <c r="AK125" s="63" t="e">
        <v>#REF!</v>
      </c>
      <c r="AL125" s="63" t="e">
        <v>#REF!</v>
      </c>
      <c r="AM125" s="63" t="e">
        <v>#REF!</v>
      </c>
      <c r="AN125" s="54" t="e">
        <v>#REF!</v>
      </c>
      <c r="AO125" s="54">
        <v>0.215667453782041</v>
      </c>
      <c r="AP125" s="54">
        <v>0.71246045453561435</v>
      </c>
      <c r="AQ125" s="54">
        <v>0.15365453215009153</v>
      </c>
    </row>
    <row r="126" spans="2:43" x14ac:dyDescent="0.3">
      <c r="B126" s="52">
        <v>123</v>
      </c>
      <c r="C126" s="54">
        <v>0.23283406559721304</v>
      </c>
      <c r="D126" s="54">
        <v>0.72527376345430361</v>
      </c>
      <c r="E126" s="54">
        <v>47374.053760354131</v>
      </c>
      <c r="F126" s="54">
        <v>17.617171905909842</v>
      </c>
      <c r="G126" s="54">
        <v>0.88736336427034379</v>
      </c>
      <c r="H126" s="54">
        <v>3164.298396212419</v>
      </c>
      <c r="I126" s="54">
        <v>17</v>
      </c>
      <c r="J126" s="54">
        <v>3</v>
      </c>
      <c r="K126" s="54">
        <v>862</v>
      </c>
      <c r="L126" s="54">
        <v>804</v>
      </c>
      <c r="M126" s="54">
        <v>0.16886843901605689</v>
      </c>
      <c r="N126" s="54">
        <v>11030.29354084419</v>
      </c>
      <c r="O126" s="54">
        <v>34359.158260858545</v>
      </c>
      <c r="P126" s="54">
        <v>15.632832931357141</v>
      </c>
      <c r="Q126" s="54">
        <v>55745.988807668997</v>
      </c>
      <c r="R126" s="54">
        <v>2807.8824704183053</v>
      </c>
      <c r="S126" s="54">
        <v>0</v>
      </c>
      <c r="T126" s="54">
        <v>0</v>
      </c>
      <c r="U126" s="54">
        <v>0.40410891624697309</v>
      </c>
      <c r="V126" s="54">
        <v>4.763972658331296</v>
      </c>
      <c r="W126" s="54">
        <v>2.222099706667596</v>
      </c>
      <c r="X126" s="54">
        <v>0</v>
      </c>
      <c r="Y126" s="54">
        <v>0</v>
      </c>
      <c r="Z126" s="54">
        <v>0</v>
      </c>
      <c r="AA126" s="54">
        <v>0</v>
      </c>
      <c r="AB126" s="54">
        <v>0</v>
      </c>
      <c r="AC126" s="54">
        <v>0</v>
      </c>
      <c r="AD126" s="54" t="e">
        <v>#REF!</v>
      </c>
      <c r="AE126" s="63" t="e">
        <v>#REF!</v>
      </c>
      <c r="AF126" s="63" t="e">
        <v>#REF!</v>
      </c>
      <c r="AG126" s="63" t="e">
        <v>#REF!</v>
      </c>
      <c r="AH126" s="54" t="e">
        <v>#REF!</v>
      </c>
      <c r="AI126" s="63" t="e">
        <v>#REF!</v>
      </c>
      <c r="AJ126" s="63" t="e">
        <v>#REF!</v>
      </c>
      <c r="AK126" s="63" t="e">
        <v>#REF!</v>
      </c>
      <c r="AL126" s="63" t="e">
        <v>#REF!</v>
      </c>
      <c r="AM126" s="63" t="e">
        <v>#REF!</v>
      </c>
      <c r="AN126" s="54" t="e">
        <v>#REF!</v>
      </c>
      <c r="AO126" s="54">
        <v>0.15633321976718936</v>
      </c>
      <c r="AP126" s="54">
        <v>0.70543248047505636</v>
      </c>
      <c r="AQ126" s="54">
        <v>0.11028253100102051</v>
      </c>
    </row>
    <row r="127" spans="2:43" x14ac:dyDescent="0.3">
      <c r="B127" s="52">
        <v>124</v>
      </c>
      <c r="C127" s="54">
        <v>0.10786411594337277</v>
      </c>
      <c r="D127" s="54">
        <v>0.73660718480115217</v>
      </c>
      <c r="E127" s="54">
        <v>51993.107242562015</v>
      </c>
      <c r="F127" s="54">
        <v>21.172686806286599</v>
      </c>
      <c r="G127" s="54">
        <v>0.86465605314717398</v>
      </c>
      <c r="H127" s="54">
        <v>23874.686636744442</v>
      </c>
      <c r="I127" s="54">
        <v>11</v>
      </c>
      <c r="J127" s="54">
        <v>3</v>
      </c>
      <c r="K127" s="54">
        <v>852</v>
      </c>
      <c r="L127" s="54">
        <v>802</v>
      </c>
      <c r="M127" s="54">
        <v>7.9453482786112889E-2</v>
      </c>
      <c r="N127" s="54">
        <v>5608.1905478679237</v>
      </c>
      <c r="O127" s="54">
        <v>38298.496355007999</v>
      </c>
      <c r="P127" s="54">
        <v>18.307091808445016</v>
      </c>
      <c r="Q127" s="54">
        <v>505491.26275802602</v>
      </c>
      <c r="R127" s="54">
        <v>20643.392317453025</v>
      </c>
      <c r="S127" s="54">
        <v>0</v>
      </c>
      <c r="T127" s="54">
        <v>0</v>
      </c>
      <c r="U127" s="54">
        <v>0.41244806894637343</v>
      </c>
      <c r="V127" s="54">
        <v>4.8781882797010372</v>
      </c>
      <c r="W127" s="54">
        <v>4.3681462063461858</v>
      </c>
      <c r="X127" s="54">
        <v>0</v>
      </c>
      <c r="Y127" s="54">
        <v>0</v>
      </c>
      <c r="Z127" s="54">
        <v>0</v>
      </c>
      <c r="AA127" s="54">
        <v>0</v>
      </c>
      <c r="AB127" s="54">
        <v>0</v>
      </c>
      <c r="AC127" s="54">
        <v>0</v>
      </c>
      <c r="AD127" s="54" t="e">
        <v>#REF!</v>
      </c>
      <c r="AE127" s="63" t="e">
        <v>#REF!</v>
      </c>
      <c r="AF127" s="63" t="e">
        <v>#REF!</v>
      </c>
      <c r="AG127" s="63" t="e">
        <v>#REF!</v>
      </c>
      <c r="AH127" s="54" t="e">
        <v>#REF!</v>
      </c>
      <c r="AI127" s="63" t="e">
        <v>#REF!</v>
      </c>
      <c r="AJ127" s="63" t="e">
        <v>#REF!</v>
      </c>
      <c r="AK127" s="63" t="e">
        <v>#REF!</v>
      </c>
      <c r="AL127" s="63" t="e">
        <v>#REF!</v>
      </c>
      <c r="AM127" s="63" t="e">
        <v>#REF!</v>
      </c>
      <c r="AN127" s="54" t="e">
        <v>#REF!</v>
      </c>
      <c r="AO127" s="54">
        <v>0.21896014321953289</v>
      </c>
      <c r="AP127" s="54">
        <v>0.72123660581058635</v>
      </c>
      <c r="AQ127" s="54">
        <v>0.15792207050345577</v>
      </c>
    </row>
    <row r="128" spans="2:43" x14ac:dyDescent="0.3">
      <c r="B128" s="52">
        <v>125</v>
      </c>
      <c r="C128" s="54">
        <v>0.26525397005751766</v>
      </c>
      <c r="D128" s="54">
        <v>0.72570184254662573</v>
      </c>
      <c r="E128" s="54">
        <v>48977.06954514308</v>
      </c>
      <c r="F128" s="54">
        <v>30.112349511721007</v>
      </c>
      <c r="G128" s="54">
        <v>0.8493160659619039</v>
      </c>
      <c r="H128" s="54">
        <v>12737.410016679087</v>
      </c>
      <c r="I128" s="54">
        <v>15</v>
      </c>
      <c r="J128" s="54">
        <v>6</v>
      </c>
      <c r="K128" s="54">
        <v>867</v>
      </c>
      <c r="L128" s="54">
        <v>796</v>
      </c>
      <c r="M128" s="54">
        <v>0.19249529481354805</v>
      </c>
      <c r="N128" s="54">
        <v>12991.362138632343</v>
      </c>
      <c r="O128" s="54">
        <v>35542.74961144456</v>
      </c>
      <c r="P128" s="54">
        <v>25.574902224164742</v>
      </c>
      <c r="Q128" s="54">
        <v>383553.34229633678</v>
      </c>
      <c r="R128" s="54">
        <v>10818.086965909632</v>
      </c>
      <c r="S128" s="54">
        <v>0</v>
      </c>
      <c r="T128" s="54">
        <v>0</v>
      </c>
      <c r="U128" s="54">
        <v>0.54915188934309378</v>
      </c>
      <c r="V128" s="54">
        <v>5.4163270482330796</v>
      </c>
      <c r="W128" s="54">
        <v>2.7591896306650869</v>
      </c>
      <c r="X128" s="54">
        <v>0</v>
      </c>
      <c r="Y128" s="54">
        <v>0</v>
      </c>
      <c r="Z128" s="54">
        <v>0</v>
      </c>
      <c r="AA128" s="54">
        <v>0</v>
      </c>
      <c r="AB128" s="54">
        <v>0</v>
      </c>
      <c r="AC128" s="54">
        <v>0</v>
      </c>
      <c r="AD128" s="54" t="e">
        <v>#REF!</v>
      </c>
      <c r="AE128" s="63" t="e">
        <v>#REF!</v>
      </c>
      <c r="AF128" s="63" t="e">
        <v>#REF!</v>
      </c>
      <c r="AG128" s="63" t="e">
        <v>#REF!</v>
      </c>
      <c r="AH128" s="54" t="e">
        <v>#REF!</v>
      </c>
      <c r="AI128" s="63" t="e">
        <v>#REF!</v>
      </c>
      <c r="AJ128" s="63" t="e">
        <v>#REF!</v>
      </c>
      <c r="AK128" s="63" t="e">
        <v>#REF!</v>
      </c>
      <c r="AL128" s="63" t="e">
        <v>#REF!</v>
      </c>
      <c r="AM128" s="63" t="e">
        <v>#REF!</v>
      </c>
      <c r="AN128" s="54" t="e">
        <v>#REF!</v>
      </c>
      <c r="AO128" s="54">
        <v>0.130316870319964</v>
      </c>
      <c r="AP128" s="54">
        <v>0.67710267029774851</v>
      </c>
      <c r="AQ128" s="54">
        <v>8.8237900878493036E-2</v>
      </c>
    </row>
    <row r="129" spans="2:43" x14ac:dyDescent="0.3">
      <c r="B129" s="52">
        <v>126</v>
      </c>
      <c r="C129" s="54">
        <v>0.11852769312276831</v>
      </c>
      <c r="D129" s="54">
        <v>0.68647995049972954</v>
      </c>
      <c r="E129" s="54">
        <v>48939.195841408844</v>
      </c>
      <c r="F129" s="54">
        <v>23.875741239586119</v>
      </c>
      <c r="G129" s="54">
        <v>0.86117075083331796</v>
      </c>
      <c r="H129" s="54">
        <v>18070.461540026321</v>
      </c>
      <c r="I129" s="54">
        <v>16</v>
      </c>
      <c r="J129" s="54">
        <v>7</v>
      </c>
      <c r="K129" s="54">
        <v>838</v>
      </c>
      <c r="L129" s="54">
        <v>808</v>
      </c>
      <c r="M129" s="54">
        <v>8.1366884907765127E-2</v>
      </c>
      <c r="N129" s="54">
        <v>5800.6499863655663</v>
      </c>
      <c r="O129" s="54">
        <v>33595.776738706911</v>
      </c>
      <c r="P129" s="54">
        <v>20.561090009996391</v>
      </c>
      <c r="Q129" s="54">
        <v>431445.66380956135</v>
      </c>
      <c r="R129" s="54">
        <v>15561.752932329062</v>
      </c>
      <c r="S129" s="54">
        <v>0</v>
      </c>
      <c r="T129" s="54">
        <v>0</v>
      </c>
      <c r="U129" s="54">
        <v>0.45654964738190906</v>
      </c>
      <c r="V129" s="54">
        <v>2.5804321135082722</v>
      </c>
      <c r="W129" s="54">
        <v>1.8254324277875038</v>
      </c>
      <c r="X129" s="54">
        <v>0</v>
      </c>
      <c r="Y129" s="54">
        <v>0</v>
      </c>
      <c r="Z129" s="54">
        <v>0</v>
      </c>
      <c r="AA129" s="54">
        <v>0</v>
      </c>
      <c r="AB129" s="54">
        <v>0</v>
      </c>
      <c r="AC129" s="54">
        <v>0</v>
      </c>
      <c r="AD129" s="54" t="e">
        <v>#REF!</v>
      </c>
      <c r="AE129" s="63" t="e">
        <v>#REF!</v>
      </c>
      <c r="AF129" s="63" t="e">
        <v>#REF!</v>
      </c>
      <c r="AG129" s="63" t="e">
        <v>#REF!</v>
      </c>
      <c r="AH129" s="54" t="e">
        <v>#REF!</v>
      </c>
      <c r="AI129" s="63" t="e">
        <v>#REF!</v>
      </c>
      <c r="AJ129" s="63" t="e">
        <v>#REF!</v>
      </c>
      <c r="AK129" s="63" t="e">
        <v>#REF!</v>
      </c>
      <c r="AL129" s="63" t="e">
        <v>#REF!</v>
      </c>
      <c r="AM129" s="63" t="e">
        <v>#REF!</v>
      </c>
      <c r="AN129" s="54" t="e">
        <v>#REF!</v>
      </c>
      <c r="AO129" s="54">
        <v>0.19159824152062854</v>
      </c>
      <c r="AP129" s="54">
        <v>0.63616509062268112</v>
      </c>
      <c r="AQ129" s="54">
        <v>0.121888112680117</v>
      </c>
    </row>
    <row r="130" spans="2:43" x14ac:dyDescent="0.3">
      <c r="B130" s="52">
        <v>127</v>
      </c>
      <c r="C130" s="54">
        <v>0.17925583214457247</v>
      </c>
      <c r="D130" s="54">
        <v>0.67140666776538549</v>
      </c>
      <c r="E130" s="54">
        <v>49204.492893431358</v>
      </c>
      <c r="F130" s="54">
        <v>27.639805848169072</v>
      </c>
      <c r="G130" s="54">
        <v>0.89618988089886953</v>
      </c>
      <c r="H130" s="54">
        <v>24273.741333750269</v>
      </c>
      <c r="I130" s="54">
        <v>12</v>
      </c>
      <c r="J130" s="54">
        <v>7</v>
      </c>
      <c r="K130" s="54">
        <v>842</v>
      </c>
      <c r="L130" s="54">
        <v>791</v>
      </c>
      <c r="M130" s="54">
        <v>0.12035356093769868</v>
      </c>
      <c r="N130" s="54">
        <v>8820.1923188637411</v>
      </c>
      <c r="O130" s="54">
        <v>33036.224612664337</v>
      </c>
      <c r="P130" s="54">
        <v>24.770514311138516</v>
      </c>
      <c r="Q130" s="54">
        <v>670921.49767353397</v>
      </c>
      <c r="R130" s="54">
        <v>21753.881354863621</v>
      </c>
      <c r="S130" s="54">
        <v>0</v>
      </c>
      <c r="T130" s="54">
        <v>0</v>
      </c>
      <c r="U130" s="54">
        <v>0.42339873715597015</v>
      </c>
      <c r="V130" s="54">
        <v>5.2922235222335861</v>
      </c>
      <c r="W130" s="54">
        <v>1.9756419460267995</v>
      </c>
      <c r="X130" s="54">
        <v>0</v>
      </c>
      <c r="Y130" s="54">
        <v>0</v>
      </c>
      <c r="Z130" s="54">
        <v>0</v>
      </c>
      <c r="AA130" s="54">
        <v>0</v>
      </c>
      <c r="AB130" s="54">
        <v>0</v>
      </c>
      <c r="AC130" s="54">
        <v>0</v>
      </c>
      <c r="AD130" s="54" t="e">
        <v>#REF!</v>
      </c>
      <c r="AE130" s="63" t="e">
        <v>#REF!</v>
      </c>
      <c r="AF130" s="63" t="e">
        <v>#REF!</v>
      </c>
      <c r="AG130" s="63" t="e">
        <v>#REF!</v>
      </c>
      <c r="AH130" s="54" t="e">
        <v>#REF!</v>
      </c>
      <c r="AI130" s="63" t="e">
        <v>#REF!</v>
      </c>
      <c r="AJ130" s="63" t="e">
        <v>#REF!</v>
      </c>
      <c r="AK130" s="63" t="e">
        <v>#REF!</v>
      </c>
      <c r="AL130" s="63" t="e">
        <v>#REF!</v>
      </c>
      <c r="AM130" s="63" t="e">
        <v>#REF!</v>
      </c>
      <c r="AN130" s="54" t="e">
        <v>#REF!</v>
      </c>
      <c r="AO130" s="54">
        <v>0.21634556454361847</v>
      </c>
      <c r="AP130" s="54">
        <v>0.74549596731086032</v>
      </c>
      <c r="AQ130" s="54">
        <v>0.16128474591285902</v>
      </c>
    </row>
    <row r="131" spans="2:43" x14ac:dyDescent="0.3">
      <c r="B131" s="52">
        <v>128</v>
      </c>
      <c r="C131" s="54">
        <v>0.2086580601679921</v>
      </c>
      <c r="D131" s="54">
        <v>0.68384752444546371</v>
      </c>
      <c r="E131" s="54">
        <v>52013.881056777122</v>
      </c>
      <c r="F131" s="54">
        <v>14.59763088457993</v>
      </c>
      <c r="G131" s="54">
        <v>0.8284243762026402</v>
      </c>
      <c r="H131" s="54">
        <v>35298.045904766492</v>
      </c>
      <c r="I131" s="54">
        <v>9</v>
      </c>
      <c r="J131" s="54">
        <v>4</v>
      </c>
      <c r="K131" s="54">
        <v>864</v>
      </c>
      <c r="L131" s="54">
        <v>803</v>
      </c>
      <c r="M131" s="54">
        <v>0.142690297901474</v>
      </c>
      <c r="N131" s="54">
        <v>10853.115523115785</v>
      </c>
      <c r="O131" s="54">
        <v>35569.563797477836</v>
      </c>
      <c r="P131" s="54">
        <v>12.093033259594524</v>
      </c>
      <c r="Q131" s="54">
        <v>515267.84506473946</v>
      </c>
      <c r="R131" s="54">
        <v>29241.761659828338</v>
      </c>
      <c r="S131" s="54">
        <v>0</v>
      </c>
      <c r="T131" s="54">
        <v>0</v>
      </c>
      <c r="U131" s="54">
        <v>0.48317613556064226</v>
      </c>
      <c r="V131" s="54">
        <v>4.8083933141125055</v>
      </c>
      <c r="W131" s="54">
        <v>2.0390761584959227</v>
      </c>
      <c r="X131" s="54">
        <v>0</v>
      </c>
      <c r="Y131" s="54">
        <v>0</v>
      </c>
      <c r="Z131" s="54">
        <v>0</v>
      </c>
      <c r="AA131" s="54">
        <v>0</v>
      </c>
      <c r="AB131" s="54">
        <v>0</v>
      </c>
      <c r="AC131" s="54">
        <v>0</v>
      </c>
      <c r="AD131" s="54" t="e">
        <v>#REF!</v>
      </c>
      <c r="AE131" s="63" t="e">
        <v>#REF!</v>
      </c>
      <c r="AF131" s="63" t="e">
        <v>#REF!</v>
      </c>
      <c r="AG131" s="63" t="e">
        <v>#REF!</v>
      </c>
      <c r="AH131" s="54" t="e">
        <v>#REF!</v>
      </c>
      <c r="AI131" s="63" t="e">
        <v>#REF!</v>
      </c>
      <c r="AJ131" s="63" t="e">
        <v>#REF!</v>
      </c>
      <c r="AK131" s="63" t="e">
        <v>#REF!</v>
      </c>
      <c r="AL131" s="63" t="e">
        <v>#REF!</v>
      </c>
      <c r="AM131" s="63" t="e">
        <v>#REF!</v>
      </c>
      <c r="AN131" s="54" t="e">
        <v>#REF!</v>
      </c>
      <c r="AO131" s="54">
        <v>0.13737434981138014</v>
      </c>
      <c r="AP131" s="54">
        <v>0.7381045285355311</v>
      </c>
      <c r="AQ131" s="54">
        <v>0.10139662970040386</v>
      </c>
    </row>
    <row r="132" spans="2:43" x14ac:dyDescent="0.3">
      <c r="B132" s="52">
        <v>129</v>
      </c>
      <c r="C132" s="54">
        <v>0.13367795886624351</v>
      </c>
      <c r="D132" s="54">
        <v>0.74372953761853633</v>
      </c>
      <c r="E132" s="54">
        <v>47060.737091195449</v>
      </c>
      <c r="F132" s="54">
        <v>29.829293018443504</v>
      </c>
      <c r="G132" s="54">
        <v>0.90375442659262972</v>
      </c>
      <c r="H132" s="54">
        <v>22743.417952312324</v>
      </c>
      <c r="I132" s="54">
        <v>11</v>
      </c>
      <c r="J132" s="54">
        <v>1</v>
      </c>
      <c r="K132" s="54">
        <v>869</v>
      </c>
      <c r="L132" s="54">
        <v>813</v>
      </c>
      <c r="M132" s="54">
        <v>9.9420246537381005E-2</v>
      </c>
      <c r="N132" s="54">
        <v>6290.9832770919256</v>
      </c>
      <c r="O132" s="54">
        <v>35000.460236822291</v>
      </c>
      <c r="P132" s="54">
        <v>26.958355607546942</v>
      </c>
      <c r="Q132" s="54">
        <v>678420.07834045263</v>
      </c>
      <c r="R132" s="54">
        <v>20554.464650248545</v>
      </c>
      <c r="S132" s="54">
        <v>0</v>
      </c>
      <c r="T132" s="54">
        <v>0</v>
      </c>
      <c r="U132" s="54">
        <v>0.53890210501501423</v>
      </c>
      <c r="V132" s="54">
        <v>7.0927901117478473</v>
      </c>
      <c r="W132" s="54">
        <v>2.7678530795461205</v>
      </c>
      <c r="X132" s="54">
        <v>0</v>
      </c>
      <c r="Y132" s="54">
        <v>0</v>
      </c>
      <c r="Z132" s="54">
        <v>0</v>
      </c>
      <c r="AA132" s="54">
        <v>0</v>
      </c>
      <c r="AB132" s="54">
        <v>0</v>
      </c>
      <c r="AC132" s="54">
        <v>0</v>
      </c>
      <c r="AD132" s="54" t="e">
        <v>#REF!</v>
      </c>
      <c r="AE132" s="63" t="e">
        <v>#REF!</v>
      </c>
      <c r="AF132" s="63" t="e">
        <v>#REF!</v>
      </c>
      <c r="AG132" s="63" t="e">
        <v>#REF!</v>
      </c>
      <c r="AH132" s="54" t="e">
        <v>#REF!</v>
      </c>
      <c r="AI132" s="63" t="e">
        <v>#REF!</v>
      </c>
      <c r="AJ132" s="63" t="e">
        <v>#REF!</v>
      </c>
      <c r="AK132" s="63" t="e">
        <v>#REF!</v>
      </c>
      <c r="AL132" s="63" t="e">
        <v>#REF!</v>
      </c>
      <c r="AM132" s="63" t="e">
        <v>#REF!</v>
      </c>
      <c r="AN132" s="54" t="e">
        <v>#REF!</v>
      </c>
      <c r="AO132" s="54">
        <v>0.18699137350015455</v>
      </c>
      <c r="AP132" s="54">
        <v>0.72018724763234931</v>
      </c>
      <c r="AQ132" s="54">
        <v>0.13466880261206893</v>
      </c>
    </row>
    <row r="133" spans="2:43" x14ac:dyDescent="0.3">
      <c r="B133" s="52">
        <v>130</v>
      </c>
      <c r="C133" s="54">
        <v>0.2334862874695865</v>
      </c>
      <c r="D133" s="54">
        <v>0.68418939794716249</v>
      </c>
      <c r="E133" s="54">
        <v>52332.2243166482</v>
      </c>
      <c r="F133" s="54">
        <v>13.339963026765657</v>
      </c>
      <c r="G133" s="54">
        <v>0.84846005211772901</v>
      </c>
      <c r="H133" s="54">
        <v>7197.447072754313</v>
      </c>
      <c r="I133" s="54">
        <v>19</v>
      </c>
      <c r="J133" s="54">
        <v>1</v>
      </c>
      <c r="K133" s="54">
        <v>846</v>
      </c>
      <c r="L133" s="54">
        <v>829</v>
      </c>
      <c r="M133" s="54">
        <v>0.15974884245273449</v>
      </c>
      <c r="N133" s="54">
        <v>12218.856770719807</v>
      </c>
      <c r="O133" s="54">
        <v>35805.15304844339</v>
      </c>
      <c r="P133" s="54">
        <v>11.318425724938168</v>
      </c>
      <c r="Q133" s="54">
        <v>96013.677837645242</v>
      </c>
      <c r="R133" s="54">
        <v>6106.7463184637209</v>
      </c>
      <c r="S133" s="54">
        <v>0</v>
      </c>
      <c r="T133" s="54">
        <v>0</v>
      </c>
      <c r="U133" s="54">
        <v>0.50995350315572652</v>
      </c>
      <c r="V133" s="54">
        <v>3.6303848929580544</v>
      </c>
      <c r="W133" s="54">
        <v>3.255159746889233</v>
      </c>
      <c r="X133" s="54">
        <v>0</v>
      </c>
      <c r="Y133" s="54">
        <v>0</v>
      </c>
      <c r="Z133" s="54">
        <v>0</v>
      </c>
      <c r="AA133" s="54">
        <v>0</v>
      </c>
      <c r="AB133" s="54">
        <v>0</v>
      </c>
      <c r="AC133" s="54">
        <v>0</v>
      </c>
      <c r="AD133" s="54" t="e">
        <v>#REF!</v>
      </c>
      <c r="AE133" s="63" t="e">
        <v>#REF!</v>
      </c>
      <c r="AF133" s="63" t="e">
        <v>#REF!</v>
      </c>
      <c r="AG133" s="63" t="e">
        <v>#REF!</v>
      </c>
      <c r="AH133" s="54" t="e">
        <v>#REF!</v>
      </c>
      <c r="AI133" s="63" t="e">
        <v>#REF!</v>
      </c>
      <c r="AJ133" s="63" t="e">
        <v>#REF!</v>
      </c>
      <c r="AK133" s="63" t="e">
        <v>#REF!</v>
      </c>
      <c r="AL133" s="63" t="e">
        <v>#REF!</v>
      </c>
      <c r="AM133" s="63" t="e">
        <v>#REF!</v>
      </c>
      <c r="AN133" s="54" t="e">
        <v>#REF!</v>
      </c>
      <c r="AO133" s="54">
        <v>0.16237109437956124</v>
      </c>
      <c r="AP133" s="54">
        <v>0.73856199726110217</v>
      </c>
      <c r="AQ133" s="54">
        <v>0.11992111976243967</v>
      </c>
    </row>
    <row r="134" spans="2:43" x14ac:dyDescent="0.3">
      <c r="B134" s="52">
        <v>131</v>
      </c>
      <c r="C134" s="54">
        <v>0.20111617749140323</v>
      </c>
      <c r="D134" s="54">
        <v>0.7303507040051842</v>
      </c>
      <c r="E134" s="54">
        <v>50145.067524550126</v>
      </c>
      <c r="F134" s="54">
        <v>22.112025817652011</v>
      </c>
      <c r="G134" s="54">
        <v>0.89775244624116768</v>
      </c>
      <c r="H134" s="54">
        <v>31419.834317762514</v>
      </c>
      <c r="I134" s="54">
        <v>13</v>
      </c>
      <c r="J134" s="54">
        <v>7</v>
      </c>
      <c r="K134" s="54">
        <v>845</v>
      </c>
      <c r="L134" s="54">
        <v>792</v>
      </c>
      <c r="M134" s="54">
        <v>0.14688534181767793</v>
      </c>
      <c r="N134" s="54">
        <v>10084.984300585824</v>
      </c>
      <c r="O134" s="54">
        <v>36623.485368942682</v>
      </c>
      <c r="P134" s="54">
        <v>19.851125269144948</v>
      </c>
      <c r="Q134" s="54">
        <v>694756.18762071338</v>
      </c>
      <c r="R134" s="54">
        <v>28207.233119263488</v>
      </c>
      <c r="S134" s="54">
        <v>0</v>
      </c>
      <c r="T134" s="54">
        <v>0</v>
      </c>
      <c r="U134" s="54">
        <v>0.57607891215973994</v>
      </c>
      <c r="V134" s="54">
        <v>1.6762452954380513</v>
      </c>
      <c r="W134" s="54">
        <v>2.6503603471819099</v>
      </c>
      <c r="X134" s="54">
        <v>0</v>
      </c>
      <c r="Y134" s="54">
        <v>0</v>
      </c>
      <c r="Z134" s="54">
        <v>0</v>
      </c>
      <c r="AA134" s="54">
        <v>0</v>
      </c>
      <c r="AB134" s="54">
        <v>0</v>
      </c>
      <c r="AC134" s="54">
        <v>0</v>
      </c>
      <c r="AD134" s="54" t="e">
        <v>#REF!</v>
      </c>
      <c r="AE134" s="63" t="e">
        <v>#REF!</v>
      </c>
      <c r="AF134" s="63" t="e">
        <v>#REF!</v>
      </c>
      <c r="AG134" s="63" t="e">
        <v>#REF!</v>
      </c>
      <c r="AH134" s="54" t="e">
        <v>#REF!</v>
      </c>
      <c r="AI134" s="63" t="e">
        <v>#REF!</v>
      </c>
      <c r="AJ134" s="63" t="e">
        <v>#REF!</v>
      </c>
      <c r="AK134" s="63" t="e">
        <v>#REF!</v>
      </c>
      <c r="AL134" s="63" t="e">
        <v>#REF!</v>
      </c>
      <c r="AM134" s="63" t="e">
        <v>#REF!</v>
      </c>
      <c r="AN134" s="54" t="e">
        <v>#REF!</v>
      </c>
      <c r="AO134" s="54">
        <v>0.2153866711684628</v>
      </c>
      <c r="AP134" s="54">
        <v>0.68913589814223908</v>
      </c>
      <c r="AQ134" s="54">
        <v>0.14843068708354573</v>
      </c>
    </row>
    <row r="135" spans="2:43" x14ac:dyDescent="0.3">
      <c r="B135" s="52">
        <v>132</v>
      </c>
      <c r="C135" s="54">
        <v>0.16342192780006021</v>
      </c>
      <c r="D135" s="54">
        <v>0.78858001450464532</v>
      </c>
      <c r="E135" s="54">
        <v>52336.904933147387</v>
      </c>
      <c r="F135" s="54">
        <v>29.131137437921922</v>
      </c>
      <c r="G135" s="54">
        <v>0.87022161406805509</v>
      </c>
      <c r="H135" s="54">
        <v>14216.652909769138</v>
      </c>
      <c r="I135" s="54">
        <v>7</v>
      </c>
      <c r="J135" s="54">
        <v>5</v>
      </c>
      <c r="K135" s="54">
        <v>848</v>
      </c>
      <c r="L135" s="54">
        <v>779</v>
      </c>
      <c r="M135" s="54">
        <v>0.12887126619494857</v>
      </c>
      <c r="N135" s="54">
        <v>8552.9978992634278</v>
      </c>
      <c r="O135" s="54">
        <v>41271.837251309611</v>
      </c>
      <c r="P135" s="54">
        <v>25.35054544086676</v>
      </c>
      <c r="Q135" s="54">
        <v>414147.26982171735</v>
      </c>
      <c r="R135" s="54">
        <v>12371.638641784612</v>
      </c>
      <c r="S135" s="54">
        <v>0</v>
      </c>
      <c r="T135" s="54">
        <v>0</v>
      </c>
      <c r="U135" s="54">
        <v>0.36247350418800867</v>
      </c>
      <c r="V135" s="54">
        <v>3.2997136846181503</v>
      </c>
      <c r="W135" s="54">
        <v>3.5243984716684009</v>
      </c>
      <c r="X135" s="54">
        <v>0</v>
      </c>
      <c r="Y135" s="54">
        <v>0</v>
      </c>
      <c r="Z135" s="54">
        <v>0</v>
      </c>
      <c r="AA135" s="54">
        <v>0</v>
      </c>
      <c r="AB135" s="54">
        <v>0</v>
      </c>
      <c r="AC135" s="54">
        <v>0</v>
      </c>
      <c r="AD135" s="54" t="e">
        <v>#REF!</v>
      </c>
      <c r="AE135" s="63" t="e">
        <v>#REF!</v>
      </c>
      <c r="AF135" s="63" t="e">
        <v>#REF!</v>
      </c>
      <c r="AG135" s="63" t="e">
        <v>#REF!</v>
      </c>
      <c r="AH135" s="54" t="e">
        <v>#REF!</v>
      </c>
      <c r="AI135" s="63" t="e">
        <v>#REF!</v>
      </c>
      <c r="AJ135" s="63" t="e">
        <v>#REF!</v>
      </c>
      <c r="AK135" s="63" t="e">
        <v>#REF!</v>
      </c>
      <c r="AL135" s="63" t="e">
        <v>#REF!</v>
      </c>
      <c r="AM135" s="63" t="e">
        <v>#REF!</v>
      </c>
      <c r="AN135" s="54" t="e">
        <v>#REF!</v>
      </c>
      <c r="AO135" s="54">
        <v>0.20264392424370009</v>
      </c>
      <c r="AP135" s="54">
        <v>0.71671098042226566</v>
      </c>
      <c r="AQ135" s="54">
        <v>0.14523712562131763</v>
      </c>
    </row>
    <row r="136" spans="2:43" x14ac:dyDescent="0.3">
      <c r="B136" s="52">
        <v>133</v>
      </c>
      <c r="C136" s="54">
        <v>0.23460055788767001</v>
      </c>
      <c r="D136" s="54">
        <v>0.75019735707478008</v>
      </c>
      <c r="E136" s="54">
        <v>48003.751395195395</v>
      </c>
      <c r="F136" s="54">
        <v>13.375052236479709</v>
      </c>
      <c r="G136" s="54">
        <v>0.90893091646769786</v>
      </c>
      <c r="H136" s="54">
        <v>4977.9681859943494</v>
      </c>
      <c r="I136" s="54">
        <v>15</v>
      </c>
      <c r="J136" s="54">
        <v>2</v>
      </c>
      <c r="K136" s="54">
        <v>839</v>
      </c>
      <c r="L136" s="54">
        <v>790</v>
      </c>
      <c r="M136" s="54">
        <v>0.175996718495599</v>
      </c>
      <c r="N136" s="54">
        <v>11261.706858013857</v>
      </c>
      <c r="O136" s="54">
        <v>36012.287426350369</v>
      </c>
      <c r="P136" s="54">
        <v>12.156998487106833</v>
      </c>
      <c r="Q136" s="54">
        <v>66580.584519208569</v>
      </c>
      <c r="R136" s="54">
        <v>4524.6291854428873</v>
      </c>
      <c r="S136" s="54">
        <v>0</v>
      </c>
      <c r="T136" s="54">
        <v>0</v>
      </c>
      <c r="U136" s="54">
        <v>0.4065939070518565</v>
      </c>
      <c r="V136" s="54">
        <v>4.6716084703769436</v>
      </c>
      <c r="W136" s="54">
        <v>2.3884140047106093</v>
      </c>
      <c r="X136" s="54">
        <v>0</v>
      </c>
      <c r="Y136" s="54">
        <v>0</v>
      </c>
      <c r="Z136" s="54">
        <v>0</v>
      </c>
      <c r="AA136" s="54">
        <v>0</v>
      </c>
      <c r="AB136" s="54">
        <v>0</v>
      </c>
      <c r="AC136" s="54">
        <v>0</v>
      </c>
      <c r="AD136" s="54" t="e">
        <v>#REF!</v>
      </c>
      <c r="AE136" s="63" t="e">
        <v>#REF!</v>
      </c>
      <c r="AF136" s="63" t="e">
        <v>#REF!</v>
      </c>
      <c r="AG136" s="63" t="e">
        <v>#REF!</v>
      </c>
      <c r="AH136" s="54" t="e">
        <v>#REF!</v>
      </c>
      <c r="AI136" s="63" t="e">
        <v>#REF!</v>
      </c>
      <c r="AJ136" s="63" t="e">
        <v>#REF!</v>
      </c>
      <c r="AK136" s="63" t="e">
        <v>#REF!</v>
      </c>
      <c r="AL136" s="63" t="e">
        <v>#REF!</v>
      </c>
      <c r="AM136" s="63" t="e">
        <v>#REF!</v>
      </c>
      <c r="AN136" s="54" t="e">
        <v>#REF!</v>
      </c>
      <c r="AO136" s="54">
        <v>0.23920406194876143</v>
      </c>
      <c r="AP136" s="54">
        <v>0.65810037340134442</v>
      </c>
      <c r="AQ136" s="54">
        <v>0.15742028248759821</v>
      </c>
    </row>
    <row r="137" spans="2:43" x14ac:dyDescent="0.3">
      <c r="B137" s="52">
        <v>134</v>
      </c>
      <c r="C137" s="54">
        <v>0.23945868711870352</v>
      </c>
      <c r="D137" s="54">
        <v>0.67420621548075388</v>
      </c>
      <c r="E137" s="54">
        <v>52216.347938697552</v>
      </c>
      <c r="F137" s="54">
        <v>22.677862749945323</v>
      </c>
      <c r="G137" s="54">
        <v>0.8688821789799307</v>
      </c>
      <c r="H137" s="54">
        <v>13764.96129634014</v>
      </c>
      <c r="I137" s="54">
        <v>12</v>
      </c>
      <c r="J137" s="54">
        <v>11</v>
      </c>
      <c r="K137" s="54">
        <v>839</v>
      </c>
      <c r="L137" s="54">
        <v>809</v>
      </c>
      <c r="M137" s="54">
        <v>0.16144453520629104</v>
      </c>
      <c r="N137" s="54">
        <v>12503.658123533936</v>
      </c>
      <c r="O137" s="54">
        <v>35204.586329975544</v>
      </c>
      <c r="P137" s="54">
        <v>19.704390800780295</v>
      </c>
      <c r="Q137" s="54">
        <v>312159.90303671116</v>
      </c>
      <c r="R137" s="54">
        <v>11960.129564738432</v>
      </c>
      <c r="S137" s="54">
        <v>0</v>
      </c>
      <c r="T137" s="54">
        <v>0</v>
      </c>
      <c r="U137" s="54">
        <v>0.56759620775630582</v>
      </c>
      <c r="V137" s="54">
        <v>3.5967240185412734</v>
      </c>
      <c r="W137" s="54">
        <v>3.6732598065825535</v>
      </c>
      <c r="X137" s="54">
        <v>0</v>
      </c>
      <c r="Y137" s="54">
        <v>0</v>
      </c>
      <c r="Z137" s="54">
        <v>0</v>
      </c>
      <c r="AA137" s="54">
        <v>0</v>
      </c>
      <c r="AB137" s="54">
        <v>0</v>
      </c>
      <c r="AC137" s="54">
        <v>0</v>
      </c>
      <c r="AD137" s="54" t="e">
        <v>#REF!</v>
      </c>
      <c r="AE137" s="63" t="e">
        <v>#REF!</v>
      </c>
      <c r="AF137" s="63" t="e">
        <v>#REF!</v>
      </c>
      <c r="AG137" s="63" t="e">
        <v>#REF!</v>
      </c>
      <c r="AH137" s="54" t="e">
        <v>#REF!</v>
      </c>
      <c r="AI137" s="63" t="e">
        <v>#REF!</v>
      </c>
      <c r="AJ137" s="63" t="e">
        <v>#REF!</v>
      </c>
      <c r="AK137" s="63" t="e">
        <v>#REF!</v>
      </c>
      <c r="AL137" s="63" t="e">
        <v>#REF!</v>
      </c>
      <c r="AM137" s="63" t="e">
        <v>#REF!</v>
      </c>
      <c r="AN137" s="54" t="e">
        <v>#REF!</v>
      </c>
      <c r="AO137" s="54">
        <v>0.26428577935528613</v>
      </c>
      <c r="AP137" s="54">
        <v>0.71849765086101669</v>
      </c>
      <c r="AQ137" s="54">
        <v>0.18988871162274606</v>
      </c>
    </row>
    <row r="138" spans="2:43" x14ac:dyDescent="0.3">
      <c r="B138" s="52">
        <v>135</v>
      </c>
      <c r="C138" s="54">
        <v>0.20939219637688877</v>
      </c>
      <c r="D138" s="54">
        <v>0.66453188496602278</v>
      </c>
      <c r="E138" s="54">
        <v>48722.925289921834</v>
      </c>
      <c r="F138" s="54">
        <v>13.348268643209039</v>
      </c>
      <c r="G138" s="54">
        <v>0.89173789328385356</v>
      </c>
      <c r="H138" s="54">
        <v>18885.930848433021</v>
      </c>
      <c r="I138" s="54">
        <v>9</v>
      </c>
      <c r="J138" s="54">
        <v>5</v>
      </c>
      <c r="K138" s="54">
        <v>842</v>
      </c>
      <c r="L138" s="54">
        <v>789</v>
      </c>
      <c r="M138" s="54">
        <v>0.1391477909555095</v>
      </c>
      <c r="N138" s="54">
        <v>10202.200340363794</v>
      </c>
      <c r="O138" s="54">
        <v>32377.937383970457</v>
      </c>
      <c r="P138" s="54">
        <v>11.903156958882152</v>
      </c>
      <c r="Q138" s="54">
        <v>252094.47854195279</v>
      </c>
      <c r="R138" s="54">
        <v>16841.300187486202</v>
      </c>
      <c r="S138" s="54">
        <v>0</v>
      </c>
      <c r="T138" s="54">
        <v>0</v>
      </c>
      <c r="U138" s="54">
        <v>0.33275566674004403</v>
      </c>
      <c r="V138" s="54">
        <v>4.1085426693045264</v>
      </c>
      <c r="W138" s="54">
        <v>3.156142005385993</v>
      </c>
      <c r="X138" s="54">
        <v>0</v>
      </c>
      <c r="Y138" s="54">
        <v>0</v>
      </c>
      <c r="Z138" s="54">
        <v>0</v>
      </c>
      <c r="AA138" s="54">
        <v>0</v>
      </c>
      <c r="AB138" s="54">
        <v>0</v>
      </c>
      <c r="AC138" s="54">
        <v>0</v>
      </c>
      <c r="AD138" s="54" t="e">
        <v>#REF!</v>
      </c>
      <c r="AE138" s="63" t="e">
        <v>#REF!</v>
      </c>
      <c r="AF138" s="63" t="e">
        <v>#REF!</v>
      </c>
      <c r="AG138" s="63" t="e">
        <v>#REF!</v>
      </c>
      <c r="AH138" s="54" t="e">
        <v>#REF!</v>
      </c>
      <c r="AI138" s="63" t="e">
        <v>#REF!</v>
      </c>
      <c r="AJ138" s="63" t="e">
        <v>#REF!</v>
      </c>
      <c r="AK138" s="63" t="e">
        <v>#REF!</v>
      </c>
      <c r="AL138" s="63" t="e">
        <v>#REF!</v>
      </c>
      <c r="AM138" s="63" t="e">
        <v>#REF!</v>
      </c>
      <c r="AN138" s="54" t="e">
        <v>#REF!</v>
      </c>
      <c r="AO138" s="54">
        <v>0.15721820798388142</v>
      </c>
      <c r="AP138" s="54">
        <v>0.65319503743452412</v>
      </c>
      <c r="AQ138" s="54">
        <v>0.10269415324942022</v>
      </c>
    </row>
    <row r="139" spans="2:43" x14ac:dyDescent="0.3">
      <c r="B139" s="52">
        <v>136</v>
      </c>
      <c r="C139" s="54">
        <v>0.2639151895576331</v>
      </c>
      <c r="D139" s="54">
        <v>0.69877218694880749</v>
      </c>
      <c r="E139" s="54">
        <v>50913.868164161584</v>
      </c>
      <c r="F139" s="54">
        <v>25.978008015997947</v>
      </c>
      <c r="G139" s="54">
        <v>0.88696828919010473</v>
      </c>
      <c r="H139" s="54">
        <v>28196.788793623109</v>
      </c>
      <c r="I139" s="54">
        <v>7</v>
      </c>
      <c r="J139" s="54">
        <v>2</v>
      </c>
      <c r="K139" s="54">
        <v>836</v>
      </c>
      <c r="L139" s="54">
        <v>802</v>
      </c>
      <c r="M139" s="54">
        <v>0.18441659417619635</v>
      </c>
      <c r="N139" s="54">
        <v>13436.943167657046</v>
      </c>
      <c r="O139" s="54">
        <v>35577.195003094457</v>
      </c>
      <c r="P139" s="54">
        <v>23.041669326516526</v>
      </c>
      <c r="Q139" s="54">
        <v>732496.40530614217</v>
      </c>
      <c r="R139" s="54">
        <v>25009.657516934607</v>
      </c>
      <c r="S139" s="54">
        <v>0</v>
      </c>
      <c r="T139" s="54">
        <v>0</v>
      </c>
      <c r="U139" s="54">
        <v>0.33842214846498098</v>
      </c>
      <c r="V139" s="54">
        <v>2.1002575802108123</v>
      </c>
      <c r="W139" s="54">
        <v>3.5128789489883365</v>
      </c>
      <c r="X139" s="54">
        <v>0</v>
      </c>
      <c r="Y139" s="54">
        <v>0</v>
      </c>
      <c r="Z139" s="54">
        <v>0</v>
      </c>
      <c r="AA139" s="54">
        <v>0</v>
      </c>
      <c r="AB139" s="54">
        <v>0</v>
      </c>
      <c r="AC139" s="54">
        <v>0</v>
      </c>
      <c r="AD139" s="54" t="e">
        <v>#REF!</v>
      </c>
      <c r="AE139" s="63" t="e">
        <v>#REF!</v>
      </c>
      <c r="AF139" s="63" t="e">
        <v>#REF!</v>
      </c>
      <c r="AG139" s="63" t="e">
        <v>#REF!</v>
      </c>
      <c r="AH139" s="54" t="e">
        <v>#REF!</v>
      </c>
      <c r="AI139" s="63" t="e">
        <v>#REF!</v>
      </c>
      <c r="AJ139" s="63" t="e">
        <v>#REF!</v>
      </c>
      <c r="AK139" s="63" t="e">
        <v>#REF!</v>
      </c>
      <c r="AL139" s="63" t="e">
        <v>#REF!</v>
      </c>
      <c r="AM139" s="63" t="e">
        <v>#REF!</v>
      </c>
      <c r="AN139" s="54" t="e">
        <v>#REF!</v>
      </c>
      <c r="AO139" s="54">
        <v>0.22620625459085619</v>
      </c>
      <c r="AP139" s="54">
        <v>0.70507848504462456</v>
      </c>
      <c r="AQ139" s="54">
        <v>0.15949316329453953</v>
      </c>
    </row>
    <row r="140" spans="2:43" x14ac:dyDescent="0.3">
      <c r="B140" s="52">
        <v>137</v>
      </c>
      <c r="C140" s="54">
        <v>0.22844899986442915</v>
      </c>
      <c r="D140" s="54">
        <v>0.6746981771838404</v>
      </c>
      <c r="E140" s="54">
        <v>46198.512208476161</v>
      </c>
      <c r="F140" s="54">
        <v>17.441463254197458</v>
      </c>
      <c r="G140" s="54">
        <v>0.9044896747505119</v>
      </c>
      <c r="H140" s="54">
        <v>24122.903067504172</v>
      </c>
      <c r="I140" s="54">
        <v>11</v>
      </c>
      <c r="J140" s="54">
        <v>3</v>
      </c>
      <c r="K140" s="54">
        <v>836</v>
      </c>
      <c r="L140" s="54">
        <v>806</v>
      </c>
      <c r="M140" s="54">
        <v>0.15413412378800176</v>
      </c>
      <c r="N140" s="54">
        <v>10554.003909251</v>
      </c>
      <c r="O140" s="54">
        <v>31170.051975664261</v>
      </c>
      <c r="P140" s="54">
        <v>15.775623425962063</v>
      </c>
      <c r="Q140" s="54">
        <v>420738.72743644117</v>
      </c>
      <c r="R140" s="54">
        <v>21818.916749564974</v>
      </c>
      <c r="S140" s="54">
        <v>0</v>
      </c>
      <c r="T140" s="54">
        <v>0</v>
      </c>
      <c r="U140" s="54">
        <v>0.33696736054808707</v>
      </c>
      <c r="V140" s="54">
        <v>3.7934524538262373</v>
      </c>
      <c r="W140" s="54">
        <v>2.6862450736245096</v>
      </c>
      <c r="X140" s="54">
        <v>0</v>
      </c>
      <c r="Y140" s="54">
        <v>0</v>
      </c>
      <c r="Z140" s="54">
        <v>0</v>
      </c>
      <c r="AA140" s="54">
        <v>0</v>
      </c>
      <c r="AB140" s="54">
        <v>0</v>
      </c>
      <c r="AC140" s="54">
        <v>0</v>
      </c>
      <c r="AD140" s="54" t="e">
        <v>#REF!</v>
      </c>
      <c r="AE140" s="63" t="e">
        <v>#REF!</v>
      </c>
      <c r="AF140" s="63" t="e">
        <v>#REF!</v>
      </c>
      <c r="AG140" s="63" t="e">
        <v>#REF!</v>
      </c>
      <c r="AH140" s="54" t="e">
        <v>#REF!</v>
      </c>
      <c r="AI140" s="63" t="e">
        <v>#REF!</v>
      </c>
      <c r="AJ140" s="63" t="e">
        <v>#REF!</v>
      </c>
      <c r="AK140" s="63" t="e">
        <v>#REF!</v>
      </c>
      <c r="AL140" s="63" t="e">
        <v>#REF!</v>
      </c>
      <c r="AM140" s="63" t="e">
        <v>#REF!</v>
      </c>
      <c r="AN140" s="54" t="e">
        <v>#REF!</v>
      </c>
      <c r="AO140" s="54">
        <v>0.19924470479175105</v>
      </c>
      <c r="AP140" s="54">
        <v>0.73476646309308802</v>
      </c>
      <c r="AQ140" s="54">
        <v>0.14639832702986136</v>
      </c>
    </row>
    <row r="141" spans="2:43" x14ac:dyDescent="0.3">
      <c r="B141" s="52">
        <v>138</v>
      </c>
      <c r="C141" s="54">
        <v>0.26922605413144746</v>
      </c>
      <c r="D141" s="54">
        <v>0.71987940732442524</v>
      </c>
      <c r="E141" s="54">
        <v>49497.792575425905</v>
      </c>
      <c r="F141" s="54">
        <v>19.973435847427048</v>
      </c>
      <c r="G141" s="54">
        <v>0.87035604075897477</v>
      </c>
      <c r="H141" s="54">
        <v>14577.0702276091</v>
      </c>
      <c r="I141" s="54">
        <v>15</v>
      </c>
      <c r="J141" s="54">
        <v>6</v>
      </c>
      <c r="K141" s="54">
        <v>840</v>
      </c>
      <c r="L141" s="54">
        <v>804</v>
      </c>
      <c r="M141" s="54">
        <v>0.19381029228444002</v>
      </c>
      <c r="N141" s="54">
        <v>13326.095383298773</v>
      </c>
      <c r="O141" s="54">
        <v>35632.441583064938</v>
      </c>
      <c r="P141" s="54">
        <v>17.384000544519985</v>
      </c>
      <c r="Q141" s="54">
        <v>291154.17703458917</v>
      </c>
      <c r="R141" s="54">
        <v>12687.241129167383</v>
      </c>
      <c r="S141" s="54">
        <v>0</v>
      </c>
      <c r="T141" s="54">
        <v>0</v>
      </c>
      <c r="U141" s="54">
        <v>0.3223413126272674</v>
      </c>
      <c r="V141" s="54">
        <v>7.6978962546709226</v>
      </c>
      <c r="W141" s="54">
        <v>0.59094932566986369</v>
      </c>
      <c r="X141" s="54">
        <v>0</v>
      </c>
      <c r="Y141" s="54">
        <v>0</v>
      </c>
      <c r="Z141" s="54">
        <v>0</v>
      </c>
      <c r="AA141" s="54">
        <v>0</v>
      </c>
      <c r="AB141" s="54">
        <v>0</v>
      </c>
      <c r="AC141" s="54">
        <v>0</v>
      </c>
      <c r="AD141" s="54" t="e">
        <v>#REF!</v>
      </c>
      <c r="AE141" s="63" t="e">
        <v>#REF!</v>
      </c>
      <c r="AF141" s="63" t="e">
        <v>#REF!</v>
      </c>
      <c r="AG141" s="63" t="e">
        <v>#REF!</v>
      </c>
      <c r="AH141" s="54" t="e">
        <v>#REF!</v>
      </c>
      <c r="AI141" s="63" t="e">
        <v>#REF!</v>
      </c>
      <c r="AJ141" s="63" t="e">
        <v>#REF!</v>
      </c>
      <c r="AK141" s="63" t="e">
        <v>#REF!</v>
      </c>
      <c r="AL141" s="63" t="e">
        <v>#REF!</v>
      </c>
      <c r="AM141" s="63" t="e">
        <v>#REF!</v>
      </c>
      <c r="AN141" s="54" t="e">
        <v>#REF!</v>
      </c>
      <c r="AO141" s="54">
        <v>0.2025113346009636</v>
      </c>
      <c r="AP141" s="54">
        <v>0.76296813372705308</v>
      </c>
      <c r="AQ141" s="54">
        <v>0.154509695019072</v>
      </c>
    </row>
    <row r="142" spans="2:43" x14ac:dyDescent="0.3">
      <c r="B142" s="52">
        <v>139</v>
      </c>
      <c r="C142" s="54">
        <v>0.25740611098588378</v>
      </c>
      <c r="D142" s="54">
        <v>0.73187909069594281</v>
      </c>
      <c r="E142" s="54">
        <v>51101.851162275059</v>
      </c>
      <c r="F142" s="54">
        <v>8.248266117622471</v>
      </c>
      <c r="G142" s="54">
        <v>0.87152969521354473</v>
      </c>
      <c r="H142" s="54">
        <v>31004.798981264172</v>
      </c>
      <c r="I142" s="54">
        <v>18</v>
      </c>
      <c r="J142" s="54">
        <v>2</v>
      </c>
      <c r="K142" s="54">
        <v>850</v>
      </c>
      <c r="L142" s="54">
        <v>783</v>
      </c>
      <c r="M142" s="54">
        <v>0.18839015044792756</v>
      </c>
      <c r="N142" s="54">
        <v>13153.928771860688</v>
      </c>
      <c r="O142" s="54">
        <v>37400.376361525276</v>
      </c>
      <c r="P142" s="54">
        <v>7.1886088555317196</v>
      </c>
      <c r="Q142" s="54">
        <v>255735.83292085698</v>
      </c>
      <c r="R142" s="54">
        <v>27021.603006298385</v>
      </c>
      <c r="S142" s="54">
        <v>0</v>
      </c>
      <c r="T142" s="54">
        <v>0</v>
      </c>
      <c r="U142" s="54">
        <v>0.40037171565733654</v>
      </c>
      <c r="V142" s="54">
        <v>3.6425052435940151</v>
      </c>
      <c r="W142" s="54">
        <v>2.0894687616962626</v>
      </c>
      <c r="X142" s="54">
        <v>0</v>
      </c>
      <c r="Y142" s="54">
        <v>0</v>
      </c>
      <c r="Z142" s="54">
        <v>0</v>
      </c>
      <c r="AA142" s="54">
        <v>0</v>
      </c>
      <c r="AB142" s="54">
        <v>0</v>
      </c>
      <c r="AC142" s="54">
        <v>0</v>
      </c>
      <c r="AD142" s="54" t="e">
        <v>#REF!</v>
      </c>
      <c r="AE142" s="63" t="e">
        <v>#REF!</v>
      </c>
      <c r="AF142" s="63" t="e">
        <v>#REF!</v>
      </c>
      <c r="AG142" s="63" t="e">
        <v>#REF!</v>
      </c>
      <c r="AH142" s="54" t="e">
        <v>#REF!</v>
      </c>
      <c r="AI142" s="63" t="e">
        <v>#REF!</v>
      </c>
      <c r="AJ142" s="63" t="e">
        <v>#REF!</v>
      </c>
      <c r="AK142" s="63" t="e">
        <v>#REF!</v>
      </c>
      <c r="AL142" s="63" t="e">
        <v>#REF!</v>
      </c>
      <c r="AM142" s="63" t="e">
        <v>#REF!</v>
      </c>
      <c r="AN142" s="54" t="e">
        <v>#REF!</v>
      </c>
      <c r="AO142" s="54">
        <v>0.14982727555345346</v>
      </c>
      <c r="AP142" s="54">
        <v>0.76193790365874181</v>
      </c>
      <c r="AQ142" s="54">
        <v>0.11415908024609898</v>
      </c>
    </row>
    <row r="143" spans="2:43" x14ac:dyDescent="0.3">
      <c r="B143" s="52">
        <v>140</v>
      </c>
      <c r="C143" s="54">
        <v>0.25323506942571411</v>
      </c>
      <c r="D143" s="54">
        <v>0.76205147777363158</v>
      </c>
      <c r="E143" s="54">
        <v>51469.948901421798</v>
      </c>
      <c r="F143" s="54">
        <v>20.244336834469166</v>
      </c>
      <c r="G143" s="54">
        <v>0.84404277688450935</v>
      </c>
      <c r="H143" s="54">
        <v>12270.055329933979</v>
      </c>
      <c r="I143" s="54">
        <v>9</v>
      </c>
      <c r="J143" s="54">
        <v>0</v>
      </c>
      <c r="K143" s="54">
        <v>873</v>
      </c>
      <c r="L143" s="54">
        <v>797</v>
      </c>
      <c r="M143" s="54">
        <v>0.19297815887997363</v>
      </c>
      <c r="N143" s="54">
        <v>13033.996083389507</v>
      </c>
      <c r="O143" s="54">
        <v>39222.750621261788</v>
      </c>
      <c r="P143" s="54">
        <v>17.087086277950714</v>
      </c>
      <c r="Q143" s="54">
        <v>248399.13307675716</v>
      </c>
      <c r="R143" s="54">
        <v>10356.451573204051</v>
      </c>
      <c r="S143" s="54">
        <v>0</v>
      </c>
      <c r="T143" s="54">
        <v>0</v>
      </c>
      <c r="U143" s="54">
        <v>0.23380171934617744</v>
      </c>
      <c r="V143" s="54">
        <v>3.2078768754819977</v>
      </c>
      <c r="W143" s="54">
        <v>1.1618199810297292</v>
      </c>
      <c r="X143" s="54">
        <v>0</v>
      </c>
      <c r="Y143" s="54">
        <v>0</v>
      </c>
      <c r="Z143" s="54">
        <v>0</v>
      </c>
      <c r="AA143" s="54">
        <v>0</v>
      </c>
      <c r="AB143" s="54">
        <v>0</v>
      </c>
      <c r="AC143" s="54">
        <v>0</v>
      </c>
      <c r="AD143" s="54" t="e">
        <v>#REF!</v>
      </c>
      <c r="AE143" s="63" t="e">
        <v>#REF!</v>
      </c>
      <c r="AF143" s="63" t="e">
        <v>#REF!</v>
      </c>
      <c r="AG143" s="63" t="e">
        <v>#REF!</v>
      </c>
      <c r="AH143" s="54" t="e">
        <v>#REF!</v>
      </c>
      <c r="AI143" s="63" t="e">
        <v>#REF!</v>
      </c>
      <c r="AJ143" s="63" t="e">
        <v>#REF!</v>
      </c>
      <c r="AK143" s="63" t="e">
        <v>#REF!</v>
      </c>
      <c r="AL143" s="63" t="e">
        <v>#REF!</v>
      </c>
      <c r="AM143" s="63" t="e">
        <v>#REF!</v>
      </c>
      <c r="AN143" s="54" t="e">
        <v>#REF!</v>
      </c>
      <c r="AO143" s="54">
        <v>0.22040271005475154</v>
      </c>
      <c r="AP143" s="54">
        <v>0.77173032671712527</v>
      </c>
      <c r="AQ143" s="54">
        <v>0.17009145543989324</v>
      </c>
    </row>
    <row r="144" spans="2:43" x14ac:dyDescent="0.3">
      <c r="B144" s="52">
        <v>141</v>
      </c>
      <c r="C144" s="54">
        <v>0.16231212980715576</v>
      </c>
      <c r="D144" s="54">
        <v>0.75049951319120356</v>
      </c>
      <c r="E144" s="54">
        <v>51029.744124158344</v>
      </c>
      <c r="F144" s="54">
        <v>13.59224536929298</v>
      </c>
      <c r="G144" s="54">
        <v>0.90110736429498373</v>
      </c>
      <c r="H144" s="54">
        <v>35266.872886657788</v>
      </c>
      <c r="I144" s="54">
        <v>9</v>
      </c>
      <c r="J144" s="54">
        <v>5</v>
      </c>
      <c r="K144" s="54">
        <v>845</v>
      </c>
      <c r="L144" s="54">
        <v>822</v>
      </c>
      <c r="M144" s="54">
        <v>0.12181517440529784</v>
      </c>
      <c r="N144" s="54">
        <v>8282.7464523063336</v>
      </c>
      <c r="O144" s="54">
        <v>38297.798123452514</v>
      </c>
      <c r="P144" s="54">
        <v>12.248072399574296</v>
      </c>
      <c r="Q144" s="54">
        <v>479355.98968311847</v>
      </c>
      <c r="R144" s="54">
        <v>31779.238873822422</v>
      </c>
      <c r="S144" s="54">
        <v>0</v>
      </c>
      <c r="T144" s="54">
        <v>0</v>
      </c>
      <c r="U144" s="54">
        <v>0.57174967785710451</v>
      </c>
      <c r="V144" s="54">
        <v>4.7695813538255454</v>
      </c>
      <c r="W144" s="54">
        <v>1.7826142228480784</v>
      </c>
      <c r="X144" s="54">
        <v>0</v>
      </c>
      <c r="Y144" s="54">
        <v>0</v>
      </c>
      <c r="Z144" s="54">
        <v>0</v>
      </c>
      <c r="AA144" s="54">
        <v>0</v>
      </c>
      <c r="AB144" s="54">
        <v>0</v>
      </c>
      <c r="AC144" s="54">
        <v>0</v>
      </c>
      <c r="AD144" s="54" t="e">
        <v>#REF!</v>
      </c>
      <c r="AE144" s="63" t="e">
        <v>#REF!</v>
      </c>
      <c r="AF144" s="63" t="e">
        <v>#REF!</v>
      </c>
      <c r="AG144" s="63" t="e">
        <v>#REF!</v>
      </c>
      <c r="AH144" s="54" t="e">
        <v>#REF!</v>
      </c>
      <c r="AI144" s="63" t="e">
        <v>#REF!</v>
      </c>
      <c r="AJ144" s="63" t="e">
        <v>#REF!</v>
      </c>
      <c r="AK144" s="63" t="e">
        <v>#REF!</v>
      </c>
      <c r="AL144" s="63" t="e">
        <v>#REF!</v>
      </c>
      <c r="AM144" s="63" t="e">
        <v>#REF!</v>
      </c>
      <c r="AN144" s="54" t="e">
        <v>#REF!</v>
      </c>
      <c r="AO144" s="54">
        <v>0.18936853958116767</v>
      </c>
      <c r="AP144" s="54">
        <v>0.67524825608746719</v>
      </c>
      <c r="AQ144" s="54">
        <v>0.12787077611001396</v>
      </c>
    </row>
    <row r="145" spans="2:43" x14ac:dyDescent="0.3">
      <c r="B145" s="52">
        <v>142</v>
      </c>
      <c r="C145" s="54">
        <v>0.13076149701992232</v>
      </c>
      <c r="D145" s="54">
        <v>0.67568978448897687</v>
      </c>
      <c r="E145" s="54">
        <v>51591.605359043722</v>
      </c>
      <c r="F145" s="54">
        <v>13.270597968460326</v>
      </c>
      <c r="G145" s="54">
        <v>0.86286331163098928</v>
      </c>
      <c r="H145" s="54">
        <v>12698.367076666882</v>
      </c>
      <c r="I145" s="54">
        <v>12</v>
      </c>
      <c r="J145" s="54">
        <v>5</v>
      </c>
      <c r="K145" s="54">
        <v>814</v>
      </c>
      <c r="L145" s="54">
        <v>804</v>
      </c>
      <c r="M145" s="54">
        <v>8.8354207740847304E-2</v>
      </c>
      <c r="N145" s="54">
        <v>6746.195550409604</v>
      </c>
      <c r="O145" s="54">
        <v>34859.920706492594</v>
      </c>
      <c r="P145" s="54">
        <v>11.450712110389155</v>
      </c>
      <c r="Q145" s="54">
        <v>168514.924330379</v>
      </c>
      <c r="R145" s="54">
        <v>10956.955068078711</v>
      </c>
      <c r="S145" s="54">
        <v>0</v>
      </c>
      <c r="T145" s="54">
        <v>0</v>
      </c>
      <c r="U145" s="54">
        <v>0.40081803910759539</v>
      </c>
      <c r="V145" s="54">
        <v>5.5819729544473145</v>
      </c>
      <c r="W145" s="54">
        <v>3.4390033879619688</v>
      </c>
      <c r="X145" s="54">
        <v>0</v>
      </c>
      <c r="Y145" s="54">
        <v>0</v>
      </c>
      <c r="Z145" s="54">
        <v>0</v>
      </c>
      <c r="AA145" s="54">
        <v>0</v>
      </c>
      <c r="AB145" s="54">
        <v>0</v>
      </c>
      <c r="AC145" s="54">
        <v>0</v>
      </c>
      <c r="AD145" s="54" t="e">
        <v>#REF!</v>
      </c>
      <c r="AE145" s="63" t="e">
        <v>#REF!</v>
      </c>
      <c r="AF145" s="63" t="e">
        <v>#REF!</v>
      </c>
      <c r="AG145" s="63" t="e">
        <v>#REF!</v>
      </c>
      <c r="AH145" s="54" t="e">
        <v>#REF!</v>
      </c>
      <c r="AI145" s="63" t="e">
        <v>#REF!</v>
      </c>
      <c r="AJ145" s="63" t="e">
        <v>#REF!</v>
      </c>
      <c r="AK145" s="63" t="e">
        <v>#REF!</v>
      </c>
      <c r="AL145" s="63" t="e">
        <v>#REF!</v>
      </c>
      <c r="AM145" s="63" t="e">
        <v>#REF!</v>
      </c>
      <c r="AN145" s="54" t="e">
        <v>#REF!</v>
      </c>
      <c r="AO145" s="54">
        <v>0.21182905610782093</v>
      </c>
      <c r="AP145" s="54">
        <v>0.66407099653297386</v>
      </c>
      <c r="AQ145" s="54">
        <v>0.14066953238415988</v>
      </c>
    </row>
    <row r="146" spans="2:43" x14ac:dyDescent="0.3">
      <c r="B146" s="52">
        <v>143</v>
      </c>
      <c r="C146" s="54">
        <v>0.21336618585941558</v>
      </c>
      <c r="D146" s="54">
        <v>0.71240301200234901</v>
      </c>
      <c r="E146" s="54">
        <v>48987.603136947109</v>
      </c>
      <c r="F146" s="54">
        <v>24.127761481664727</v>
      </c>
      <c r="G146" s="54">
        <v>0.93159422657888746</v>
      </c>
      <c r="H146" s="54">
        <v>15700.071298960254</v>
      </c>
      <c r="I146" s="54">
        <v>13</v>
      </c>
      <c r="J146" s="54">
        <v>6</v>
      </c>
      <c r="K146" s="54">
        <v>869</v>
      </c>
      <c r="L146" s="54">
        <v>774</v>
      </c>
      <c r="M146" s="54">
        <v>0.15200271346570066</v>
      </c>
      <c r="N146" s="54">
        <v>10452.298035725147</v>
      </c>
      <c r="O146" s="54">
        <v>34898.916025536841</v>
      </c>
      <c r="P146" s="54">
        <v>22.477283296591324</v>
      </c>
      <c r="Q146" s="54">
        <v>378807.57554644311</v>
      </c>
      <c r="R146" s="54">
        <v>14626.095778988267</v>
      </c>
      <c r="S146" s="54">
        <v>0</v>
      </c>
      <c r="T146" s="54">
        <v>0</v>
      </c>
      <c r="U146" s="54">
        <v>0.30124602144255902</v>
      </c>
      <c r="V146" s="54">
        <v>3.629437943793516</v>
      </c>
      <c r="W146" s="54">
        <v>1.9593727918358066</v>
      </c>
      <c r="X146" s="54">
        <v>0</v>
      </c>
      <c r="Y146" s="54">
        <v>0</v>
      </c>
      <c r="Z146" s="54">
        <v>0</v>
      </c>
      <c r="AA146" s="54">
        <v>0</v>
      </c>
      <c r="AB146" s="54">
        <v>0</v>
      </c>
      <c r="AC146" s="54">
        <v>0</v>
      </c>
      <c r="AD146" s="54" t="e">
        <v>#REF!</v>
      </c>
      <c r="AE146" s="63" t="e">
        <v>#REF!</v>
      </c>
      <c r="AF146" s="63" t="e">
        <v>#REF!</v>
      </c>
      <c r="AG146" s="63" t="e">
        <v>#REF!</v>
      </c>
      <c r="AH146" s="54" t="e">
        <v>#REF!</v>
      </c>
      <c r="AI146" s="63" t="e">
        <v>#REF!</v>
      </c>
      <c r="AJ146" s="63" t="e">
        <v>#REF!</v>
      </c>
      <c r="AK146" s="63" t="e">
        <v>#REF!</v>
      </c>
      <c r="AL146" s="63" t="e">
        <v>#REF!</v>
      </c>
      <c r="AM146" s="63" t="e">
        <v>#REF!</v>
      </c>
      <c r="AN146" s="54" t="e">
        <v>#REF!</v>
      </c>
      <c r="AO146" s="54">
        <v>0.26376567707486004</v>
      </c>
      <c r="AP146" s="54">
        <v>0.65494941866670808</v>
      </c>
      <c r="AQ146" s="54">
        <v>0.17275317686441025</v>
      </c>
    </row>
    <row r="147" spans="2:43" x14ac:dyDescent="0.3">
      <c r="B147" s="52">
        <v>144</v>
      </c>
      <c r="C147" s="54">
        <v>0.22030824625567275</v>
      </c>
      <c r="D147" s="54">
        <v>0.74579229543719505</v>
      </c>
      <c r="E147" s="54">
        <v>51223.277674268029</v>
      </c>
      <c r="F147" s="54">
        <v>8.97586757943143</v>
      </c>
      <c r="G147" s="54">
        <v>0.8667030429590189</v>
      </c>
      <c r="H147" s="54">
        <v>27436.744767456566</v>
      </c>
      <c r="I147" s="54">
        <v>10</v>
      </c>
      <c r="J147" s="54">
        <v>9</v>
      </c>
      <c r="K147" s="54">
        <v>859</v>
      </c>
      <c r="L147" s="54">
        <v>788</v>
      </c>
      <c r="M147" s="54">
        <v>0.16430419267876101</v>
      </c>
      <c r="N147" s="54">
        <v>11284.910471885345</v>
      </c>
      <c r="O147" s="54">
        <v>38201.925836509181</v>
      </c>
      <c r="P147" s="54">
        <v>7.7794117442904236</v>
      </c>
      <c r="Q147" s="54">
        <v>246268.58784334833</v>
      </c>
      <c r="R147" s="54">
        <v>23779.510178844546</v>
      </c>
      <c r="S147" s="54">
        <v>0</v>
      </c>
      <c r="T147" s="54">
        <v>0</v>
      </c>
      <c r="U147" s="54">
        <v>0.2479883955082931</v>
      </c>
      <c r="V147" s="54">
        <v>6.0680367009876974</v>
      </c>
      <c r="W147" s="54">
        <v>1.8896750697173785</v>
      </c>
      <c r="X147" s="54">
        <v>0</v>
      </c>
      <c r="Y147" s="54">
        <v>0</v>
      </c>
      <c r="Z147" s="54">
        <v>0</v>
      </c>
      <c r="AA147" s="54">
        <v>0</v>
      </c>
      <c r="AB147" s="54">
        <v>0</v>
      </c>
      <c r="AC147" s="54">
        <v>0</v>
      </c>
      <c r="AD147" s="54" t="e">
        <v>#REF!</v>
      </c>
      <c r="AE147" s="63" t="e">
        <v>#REF!</v>
      </c>
      <c r="AF147" s="63" t="e">
        <v>#REF!</v>
      </c>
      <c r="AG147" s="63" t="e">
        <v>#REF!</v>
      </c>
      <c r="AH147" s="54" t="e">
        <v>#REF!</v>
      </c>
      <c r="AI147" s="63" t="e">
        <v>#REF!</v>
      </c>
      <c r="AJ147" s="63" t="e">
        <v>#REF!</v>
      </c>
      <c r="AK147" s="63" t="e">
        <v>#REF!</v>
      </c>
      <c r="AL147" s="63" t="e">
        <v>#REF!</v>
      </c>
      <c r="AM147" s="63" t="e">
        <v>#REF!</v>
      </c>
      <c r="AN147" s="54" t="e">
        <v>#REF!</v>
      </c>
      <c r="AO147" s="54">
        <v>0.25679704341201254</v>
      </c>
      <c r="AP147" s="54">
        <v>0.71907506776417618</v>
      </c>
      <c r="AQ147" s="54">
        <v>0.18465635139313299</v>
      </c>
    </row>
    <row r="148" spans="2:43" x14ac:dyDescent="0.3">
      <c r="B148" s="52">
        <v>145</v>
      </c>
      <c r="C148" s="54">
        <v>0.16308122311314277</v>
      </c>
      <c r="D148" s="54">
        <v>0.68799295377285474</v>
      </c>
      <c r="E148" s="54">
        <v>50580.644772110354</v>
      </c>
      <c r="F148" s="54">
        <v>19.445844744259063</v>
      </c>
      <c r="G148" s="54">
        <v>0.8755386122634613</v>
      </c>
      <c r="H148" s="54">
        <v>20339.575332021406</v>
      </c>
      <c r="I148" s="54">
        <v>12</v>
      </c>
      <c r="J148" s="54">
        <v>6</v>
      </c>
      <c r="K148" s="54">
        <v>835</v>
      </c>
      <c r="L148" s="54">
        <v>786</v>
      </c>
      <c r="M148" s="54">
        <v>0.11219873239450104</v>
      </c>
      <c r="N148" s="54">
        <v>8248.7534152871467</v>
      </c>
      <c r="O148" s="54">
        <v>34799.127200499708</v>
      </c>
      <c r="P148" s="54">
        <v>17.025587921679303</v>
      </c>
      <c r="Q148" s="54">
        <v>395520.22407064971</v>
      </c>
      <c r="R148" s="54">
        <v>17808.08356022615</v>
      </c>
      <c r="S148" s="54">
        <v>0</v>
      </c>
      <c r="T148" s="54">
        <v>0</v>
      </c>
      <c r="U148" s="54">
        <v>0.54395279229087168</v>
      </c>
      <c r="V148" s="54">
        <v>5.5330305535742328</v>
      </c>
      <c r="W148" s="54">
        <v>1.1217080232824028</v>
      </c>
      <c r="X148" s="54">
        <v>0</v>
      </c>
      <c r="Y148" s="54">
        <v>0</v>
      </c>
      <c r="Z148" s="54">
        <v>0</v>
      </c>
      <c r="AA148" s="54">
        <v>0</v>
      </c>
      <c r="AB148" s="54">
        <v>0</v>
      </c>
      <c r="AC148" s="54">
        <v>0</v>
      </c>
      <c r="AD148" s="54" t="e">
        <v>#REF!</v>
      </c>
      <c r="AE148" s="63" t="e">
        <v>#REF!</v>
      </c>
      <c r="AF148" s="63" t="e">
        <v>#REF!</v>
      </c>
      <c r="AG148" s="63" t="e">
        <v>#REF!</v>
      </c>
      <c r="AH148" s="54" t="e">
        <v>#REF!</v>
      </c>
      <c r="AI148" s="63" t="e">
        <v>#REF!</v>
      </c>
      <c r="AJ148" s="63" t="e">
        <v>#REF!</v>
      </c>
      <c r="AK148" s="63" t="e">
        <v>#REF!</v>
      </c>
      <c r="AL148" s="63" t="e">
        <v>#REF!</v>
      </c>
      <c r="AM148" s="63" t="e">
        <v>#REF!</v>
      </c>
      <c r="AN148" s="54" t="e">
        <v>#REF!</v>
      </c>
      <c r="AO148" s="54">
        <v>0.20808842237650227</v>
      </c>
      <c r="AP148" s="54">
        <v>0.63475832356841178</v>
      </c>
      <c r="AQ148" s="54">
        <v>0.13208585814170418</v>
      </c>
    </row>
    <row r="149" spans="2:43" x14ac:dyDescent="0.3">
      <c r="B149" s="52">
        <v>146</v>
      </c>
      <c r="C149" s="54">
        <v>0.26027192906929153</v>
      </c>
      <c r="D149" s="54">
        <v>0.66050154629285562</v>
      </c>
      <c r="E149" s="54">
        <v>50009.41191079704</v>
      </c>
      <c r="F149" s="54">
        <v>22.47669087202042</v>
      </c>
      <c r="G149" s="54">
        <v>0.88205165565980126</v>
      </c>
      <c r="H149" s="54">
        <v>7677.3692065554724</v>
      </c>
      <c r="I149" s="54">
        <v>8</v>
      </c>
      <c r="J149" s="54">
        <v>5</v>
      </c>
      <c r="K149" s="54">
        <v>853</v>
      </c>
      <c r="L149" s="54">
        <v>807</v>
      </c>
      <c r="M149" s="54">
        <v>0.17191001160689148</v>
      </c>
      <c r="N149" s="54">
        <v>13016.04610964395</v>
      </c>
      <c r="O149" s="54">
        <v>33031.293896277799</v>
      </c>
      <c r="P149" s="54">
        <v>19.825602397419154</v>
      </c>
      <c r="Q149" s="54">
        <v>172561.85436611605</v>
      </c>
      <c r="R149" s="54">
        <v>6771.836219753829</v>
      </c>
      <c r="S149" s="54">
        <v>0</v>
      </c>
      <c r="T149" s="54">
        <v>0</v>
      </c>
      <c r="U149" s="54">
        <v>0.45739843306736783</v>
      </c>
      <c r="V149" s="54">
        <v>7.2853211816434689</v>
      </c>
      <c r="W149" s="54">
        <v>4.3107319016459114</v>
      </c>
      <c r="X149" s="54">
        <v>0</v>
      </c>
      <c r="Y149" s="54">
        <v>0</v>
      </c>
      <c r="Z149" s="54">
        <v>0</v>
      </c>
      <c r="AA149" s="54">
        <v>0</v>
      </c>
      <c r="AB149" s="54">
        <v>0</v>
      </c>
      <c r="AC149" s="54">
        <v>0</v>
      </c>
      <c r="AD149" s="54" t="e">
        <v>#REF!</v>
      </c>
      <c r="AE149" s="63" t="e">
        <v>#REF!</v>
      </c>
      <c r="AF149" s="63" t="e">
        <v>#REF!</v>
      </c>
      <c r="AG149" s="63" t="e">
        <v>#REF!</v>
      </c>
      <c r="AH149" s="54" t="e">
        <v>#REF!</v>
      </c>
      <c r="AI149" s="63" t="e">
        <v>#REF!</v>
      </c>
      <c r="AJ149" s="63" t="e">
        <v>#REF!</v>
      </c>
      <c r="AK149" s="63" t="e">
        <v>#REF!</v>
      </c>
      <c r="AL149" s="63" t="e">
        <v>#REF!</v>
      </c>
      <c r="AM149" s="63" t="e">
        <v>#REF!</v>
      </c>
      <c r="AN149" s="54" t="e">
        <v>#REF!</v>
      </c>
      <c r="AO149" s="54">
        <v>0.16999657820330061</v>
      </c>
      <c r="AP149" s="54">
        <v>0.72506635064600555</v>
      </c>
      <c r="AQ149" s="54">
        <v>0.12325879858017547</v>
      </c>
    </row>
    <row r="150" spans="2:43" x14ac:dyDescent="0.3">
      <c r="B150" s="52">
        <v>147</v>
      </c>
      <c r="C150" s="54">
        <v>0.28306304540128829</v>
      </c>
      <c r="D150" s="54">
        <v>0.67154184102123271</v>
      </c>
      <c r="E150" s="54">
        <v>50213.698581954959</v>
      </c>
      <c r="F150" s="54">
        <v>22.160856460250226</v>
      </c>
      <c r="G150" s="54">
        <v>0.9017497482671657</v>
      </c>
      <c r="H150" s="54">
        <v>11033.731347728104</v>
      </c>
      <c r="I150" s="54">
        <v>7</v>
      </c>
      <c r="J150" s="54">
        <v>3</v>
      </c>
      <c r="K150" s="54">
        <v>847</v>
      </c>
      <c r="L150" s="54">
        <v>822</v>
      </c>
      <c r="M150" s="54">
        <v>0.19008867863385792</v>
      </c>
      <c r="N150" s="54">
        <v>14213.642441470522</v>
      </c>
      <c r="O150" s="54">
        <v>33720.599590211299</v>
      </c>
      <c r="P150" s="54">
        <v>19.983546734415434</v>
      </c>
      <c r="Q150" s="54">
        <v>244516.93661796578</v>
      </c>
      <c r="R150" s="54">
        <v>9949.6644652613522</v>
      </c>
      <c r="S150" s="54">
        <v>0</v>
      </c>
      <c r="T150" s="54">
        <v>0</v>
      </c>
      <c r="U150" s="54">
        <v>0.43082626315000705</v>
      </c>
      <c r="V150" s="54">
        <v>5.4536158531317156</v>
      </c>
      <c r="W150" s="54">
        <v>3.2778861888797568</v>
      </c>
      <c r="X150" s="54">
        <v>0</v>
      </c>
      <c r="Y150" s="54">
        <v>0</v>
      </c>
      <c r="Z150" s="54">
        <v>0</v>
      </c>
      <c r="AA150" s="54">
        <v>0</v>
      </c>
      <c r="AB150" s="54">
        <v>0</v>
      </c>
      <c r="AC150" s="54">
        <v>0</v>
      </c>
      <c r="AD150" s="54" t="e">
        <v>#REF!</v>
      </c>
      <c r="AE150" s="63" t="e">
        <v>#REF!</v>
      </c>
      <c r="AF150" s="63" t="e">
        <v>#REF!</v>
      </c>
      <c r="AG150" s="63" t="e">
        <v>#REF!</v>
      </c>
      <c r="AH150" s="54" t="e">
        <v>#REF!</v>
      </c>
      <c r="AI150" s="63" t="e">
        <v>#REF!</v>
      </c>
      <c r="AJ150" s="63" t="e">
        <v>#REF!</v>
      </c>
      <c r="AK150" s="63" t="e">
        <v>#REF!</v>
      </c>
      <c r="AL150" s="63" t="e">
        <v>#REF!</v>
      </c>
      <c r="AM150" s="63" t="e">
        <v>#REF!</v>
      </c>
      <c r="AN150" s="54" t="e">
        <v>#REF!</v>
      </c>
      <c r="AO150" s="54">
        <v>0.19968708332202267</v>
      </c>
      <c r="AP150" s="54">
        <v>0.71452607957386594</v>
      </c>
      <c r="AQ150" s="54">
        <v>0.14268162878762478</v>
      </c>
    </row>
    <row r="151" spans="2:43" x14ac:dyDescent="0.3">
      <c r="B151" s="52">
        <v>148</v>
      </c>
      <c r="C151" s="54">
        <v>0.16000937160257053</v>
      </c>
      <c r="D151" s="54">
        <v>0.76036170154816973</v>
      </c>
      <c r="E151" s="54">
        <v>53746.807612150238</v>
      </c>
      <c r="F151" s="54">
        <v>27.436288420476508</v>
      </c>
      <c r="G151" s="54">
        <v>0.92787599560533862</v>
      </c>
      <c r="H151" s="54">
        <v>20658.007758848402</v>
      </c>
      <c r="I151" s="54">
        <v>13</v>
      </c>
      <c r="J151" s="54">
        <v>5</v>
      </c>
      <c r="K151" s="54">
        <v>871</v>
      </c>
      <c r="L151" s="54">
        <v>793</v>
      </c>
      <c r="M151" s="54">
        <v>0.12166499805538392</v>
      </c>
      <c r="N151" s="54">
        <v>8599.9929116644144</v>
      </c>
      <c r="O151" s="54">
        <v>40867.014088756674</v>
      </c>
      <c r="P151" s="54">
        <v>25.457473433864862</v>
      </c>
      <c r="Q151" s="54">
        <v>566779.05906420632</v>
      </c>
      <c r="R151" s="54">
        <v>19168.069516464271</v>
      </c>
      <c r="S151" s="54">
        <v>0</v>
      </c>
      <c r="T151" s="54">
        <v>0</v>
      </c>
      <c r="U151" s="54">
        <v>0.49006765955866527</v>
      </c>
      <c r="V151" s="54">
        <v>4.9541038813835048</v>
      </c>
      <c r="W151" s="54">
        <v>3.5390511518929069</v>
      </c>
      <c r="X151" s="54">
        <v>0</v>
      </c>
      <c r="Y151" s="54">
        <v>0</v>
      </c>
      <c r="Z151" s="54">
        <v>0</v>
      </c>
      <c r="AA151" s="54">
        <v>0</v>
      </c>
      <c r="AB151" s="54">
        <v>0</v>
      </c>
      <c r="AC151" s="54">
        <v>0</v>
      </c>
      <c r="AD151" s="54" t="e">
        <v>#REF!</v>
      </c>
      <c r="AE151" s="63" t="e">
        <v>#REF!</v>
      </c>
      <c r="AF151" s="63" t="e">
        <v>#REF!</v>
      </c>
      <c r="AG151" s="63" t="e">
        <v>#REF!</v>
      </c>
      <c r="AH151" s="54" t="e">
        <v>#REF!</v>
      </c>
      <c r="AI151" s="63" t="e">
        <v>#REF!</v>
      </c>
      <c r="AJ151" s="63" t="e">
        <v>#REF!</v>
      </c>
      <c r="AK151" s="63" t="e">
        <v>#REF!</v>
      </c>
      <c r="AL151" s="63" t="e">
        <v>#REF!</v>
      </c>
      <c r="AM151" s="63" t="e">
        <v>#REF!</v>
      </c>
      <c r="AN151" s="54" t="e">
        <v>#REF!</v>
      </c>
      <c r="AO151" s="54">
        <v>0.13384873686324036</v>
      </c>
      <c r="AP151" s="54">
        <v>0.72242468744722343</v>
      </c>
      <c r="AQ151" s="54">
        <v>9.6695631893632075E-2</v>
      </c>
    </row>
    <row r="152" spans="2:43" x14ac:dyDescent="0.3">
      <c r="B152" s="52">
        <v>149</v>
      </c>
      <c r="C152" s="54">
        <v>0.18775350485418466</v>
      </c>
      <c r="D152" s="54">
        <v>0.70180631311121267</v>
      </c>
      <c r="E152" s="54">
        <v>48160.504863017137</v>
      </c>
      <c r="F152" s="54">
        <v>5.9725450531444011</v>
      </c>
      <c r="G152" s="54">
        <v>0.8995932953065674</v>
      </c>
      <c r="H152" s="54">
        <v>14944.419091512083</v>
      </c>
      <c r="I152" s="54">
        <v>10</v>
      </c>
      <c r="J152" s="54">
        <v>5</v>
      </c>
      <c r="K152" s="54">
        <v>848</v>
      </c>
      <c r="L152" s="54">
        <v>790</v>
      </c>
      <c r="M152" s="54">
        <v>0.13176659501542351</v>
      </c>
      <c r="N152" s="54">
        <v>9042.3035835784722</v>
      </c>
      <c r="O152" s="54">
        <v>33799.346355488684</v>
      </c>
      <c r="P152" s="54">
        <v>5.3728614857251094</v>
      </c>
      <c r="Q152" s="54">
        <v>89256.21631712724</v>
      </c>
      <c r="R152" s="54">
        <v>13443.899216975733</v>
      </c>
      <c r="S152" s="54">
        <v>0</v>
      </c>
      <c r="T152" s="54">
        <v>0</v>
      </c>
      <c r="U152" s="54">
        <v>0.43380311100024016</v>
      </c>
      <c r="V152" s="54">
        <v>3.6908905161663581</v>
      </c>
      <c r="W152" s="54">
        <v>2.7153420554278895</v>
      </c>
      <c r="X152" s="54">
        <v>0</v>
      </c>
      <c r="Y152" s="54">
        <v>0</v>
      </c>
      <c r="Z152" s="54">
        <v>0</v>
      </c>
      <c r="AA152" s="54">
        <v>0</v>
      </c>
      <c r="AB152" s="54">
        <v>0</v>
      </c>
      <c r="AC152" s="54">
        <v>0</v>
      </c>
      <c r="AD152" s="54" t="e">
        <v>#REF!</v>
      </c>
      <c r="AE152" s="63" t="e">
        <v>#REF!</v>
      </c>
      <c r="AF152" s="63" t="e">
        <v>#REF!</v>
      </c>
      <c r="AG152" s="63" t="e">
        <v>#REF!</v>
      </c>
      <c r="AH152" s="54" t="e">
        <v>#REF!</v>
      </c>
      <c r="AI152" s="63" t="e">
        <v>#REF!</v>
      </c>
      <c r="AJ152" s="63" t="e">
        <v>#REF!</v>
      </c>
      <c r="AK152" s="63" t="e">
        <v>#REF!</v>
      </c>
      <c r="AL152" s="63" t="e">
        <v>#REF!</v>
      </c>
      <c r="AM152" s="63" t="e">
        <v>#REF!</v>
      </c>
      <c r="AN152" s="54" t="e">
        <v>#REF!</v>
      </c>
      <c r="AO152" s="54">
        <v>0.21503816036451201</v>
      </c>
      <c r="AP152" s="54">
        <v>0.722938877924725</v>
      </c>
      <c r="AQ152" s="54">
        <v>0.15545944636491738</v>
      </c>
    </row>
    <row r="153" spans="2:43" x14ac:dyDescent="0.3">
      <c r="B153" s="52">
        <v>150</v>
      </c>
      <c r="C153" s="54">
        <v>0.22462371790587618</v>
      </c>
      <c r="D153" s="54">
        <v>0.68738774943644476</v>
      </c>
      <c r="E153" s="54">
        <v>47240.729988089894</v>
      </c>
      <c r="F153" s="54">
        <v>29.826685007180568</v>
      </c>
      <c r="G153" s="54">
        <v>0.87252449203262961</v>
      </c>
      <c r="H153" s="54">
        <v>32905.020779332743</v>
      </c>
      <c r="I153" s="54">
        <v>12</v>
      </c>
      <c r="J153" s="54">
        <v>7</v>
      </c>
      <c r="K153" s="54">
        <v>847</v>
      </c>
      <c r="L153" s="54">
        <v>809</v>
      </c>
      <c r="M153" s="54">
        <v>0.15440359192136707</v>
      </c>
      <c r="N153" s="54">
        <v>10611.388406512369</v>
      </c>
      <c r="O153" s="54">
        <v>32472.699068247879</v>
      </c>
      <c r="P153" s="54">
        <v>26.024513184907473</v>
      </c>
      <c r="Q153" s="54">
        <v>981447.68993988901</v>
      </c>
      <c r="R153" s="54">
        <v>28710.436540810424</v>
      </c>
      <c r="S153" s="54">
        <v>0</v>
      </c>
      <c r="T153" s="54">
        <v>0</v>
      </c>
      <c r="U153" s="54">
        <v>0.37849022862498405</v>
      </c>
      <c r="V153" s="54">
        <v>4.7884558619116406</v>
      </c>
      <c r="W153" s="54">
        <v>3.9266773854505939</v>
      </c>
      <c r="X153" s="54">
        <v>0</v>
      </c>
      <c r="Y153" s="54">
        <v>0</v>
      </c>
      <c r="Z153" s="54">
        <v>0</v>
      </c>
      <c r="AA153" s="54">
        <v>0</v>
      </c>
      <c r="AB153" s="54">
        <v>0</v>
      </c>
      <c r="AC153" s="54">
        <v>0</v>
      </c>
      <c r="AD153" s="54" t="e">
        <v>#REF!</v>
      </c>
      <c r="AE153" s="63" t="e">
        <v>#REF!</v>
      </c>
      <c r="AF153" s="63" t="e">
        <v>#REF!</v>
      </c>
      <c r="AG153" s="63" t="e">
        <v>#REF!</v>
      </c>
      <c r="AH153" s="54" t="e">
        <v>#REF!</v>
      </c>
      <c r="AI153" s="63" t="e">
        <v>#REF!</v>
      </c>
      <c r="AJ153" s="63" t="e">
        <v>#REF!</v>
      </c>
      <c r="AK153" s="63" t="e">
        <v>#REF!</v>
      </c>
      <c r="AL153" s="63" t="e">
        <v>#REF!</v>
      </c>
      <c r="AM153" s="63" t="e">
        <v>#REF!</v>
      </c>
      <c r="AN153" s="54" t="e">
        <v>#REF!</v>
      </c>
      <c r="AO153" s="54">
        <v>0.16005522650684237</v>
      </c>
      <c r="AP153" s="54">
        <v>0.71156242759460286</v>
      </c>
      <c r="AQ153" s="54">
        <v>0.11388928552241279</v>
      </c>
    </row>
    <row r="154" spans="2:43" x14ac:dyDescent="0.3">
      <c r="B154" s="52">
        <v>151</v>
      </c>
      <c r="C154" s="54">
        <v>0.29143311013792333</v>
      </c>
      <c r="D154" s="54">
        <v>0.7021744192352315</v>
      </c>
      <c r="E154" s="54">
        <v>50020.817563380959</v>
      </c>
      <c r="F154" s="54">
        <v>21.405382759231017</v>
      </c>
      <c r="G154" s="54">
        <v>0.87190469707687757</v>
      </c>
      <c r="H154" s="54">
        <v>25794.04470786361</v>
      </c>
      <c r="I154" s="54">
        <v>9</v>
      </c>
      <c r="J154" s="54">
        <v>6</v>
      </c>
      <c r="K154" s="54">
        <v>849</v>
      </c>
      <c r="L154" s="54">
        <v>802</v>
      </c>
      <c r="M154" s="54">
        <v>0.20463687485701357</v>
      </c>
      <c r="N154" s="54">
        <v>14577.722434137773</v>
      </c>
      <c r="O154" s="54">
        <v>35123.33852223849</v>
      </c>
      <c r="P154" s="54">
        <v>18.663453770501938</v>
      </c>
      <c r="Q154" s="54">
        <v>552131.39988053776</v>
      </c>
      <c r="R154" s="54">
        <v>22489.948737397259</v>
      </c>
      <c r="S154" s="54">
        <v>0</v>
      </c>
      <c r="T154" s="54">
        <v>0</v>
      </c>
      <c r="U154" s="54">
        <v>0.58170097068026061</v>
      </c>
      <c r="V154" s="54">
        <v>3.4403470643800307</v>
      </c>
      <c r="W154" s="54">
        <v>0.79783114519228382</v>
      </c>
      <c r="X154" s="54">
        <v>0</v>
      </c>
      <c r="Y154" s="54">
        <v>0</v>
      </c>
      <c r="Z154" s="54">
        <v>0</v>
      </c>
      <c r="AA154" s="54">
        <v>0</v>
      </c>
      <c r="AB154" s="54">
        <v>0</v>
      </c>
      <c r="AC154" s="54">
        <v>0</v>
      </c>
      <c r="AD154" s="54" t="e">
        <v>#REF!</v>
      </c>
      <c r="AE154" s="63" t="e">
        <v>#REF!</v>
      </c>
      <c r="AF154" s="63" t="e">
        <v>#REF!</v>
      </c>
      <c r="AG154" s="63" t="e">
        <v>#REF!</v>
      </c>
      <c r="AH154" s="54" t="e">
        <v>#REF!</v>
      </c>
      <c r="AI154" s="63" t="e">
        <v>#REF!</v>
      </c>
      <c r="AJ154" s="63" t="e">
        <v>#REF!</v>
      </c>
      <c r="AK154" s="63" t="e">
        <v>#REF!</v>
      </c>
      <c r="AL154" s="63" t="e">
        <v>#REF!</v>
      </c>
      <c r="AM154" s="63" t="e">
        <v>#REF!</v>
      </c>
      <c r="AN154" s="54" t="e">
        <v>#REF!</v>
      </c>
      <c r="AO154" s="54">
        <v>0.17440863820140617</v>
      </c>
      <c r="AP154" s="54">
        <v>0.72589158559581179</v>
      </c>
      <c r="AQ154" s="54">
        <v>0.126601762925625</v>
      </c>
    </row>
    <row r="155" spans="2:43" x14ac:dyDescent="0.3">
      <c r="B155" s="52">
        <v>152</v>
      </c>
      <c r="C155" s="54">
        <v>0.1861355122237196</v>
      </c>
      <c r="D155" s="54">
        <v>0.72162351195591179</v>
      </c>
      <c r="E155" s="54">
        <v>45933.655817695006</v>
      </c>
      <c r="F155" s="54">
        <v>25.749160820975302</v>
      </c>
      <c r="G155" s="54">
        <v>0.89775363915774908</v>
      </c>
      <c r="H155" s="54">
        <v>23694.158289282215</v>
      </c>
      <c r="I155" s="54">
        <v>11</v>
      </c>
      <c r="J155" s="54">
        <v>4</v>
      </c>
      <c r="K155" s="54">
        <v>848</v>
      </c>
      <c r="L155" s="54">
        <v>810</v>
      </c>
      <c r="M155" s="54">
        <v>0.13431976203059309</v>
      </c>
      <c r="N155" s="54">
        <v>8549.8845539346985</v>
      </c>
      <c r="O155" s="54">
        <v>33146.806028139166</v>
      </c>
      <c r="P155" s="54">
        <v>23.11640283228871</v>
      </c>
      <c r="Q155" s="54">
        <v>610104.69230837282</v>
      </c>
      <c r="R155" s="54">
        <v>21271.516830982855</v>
      </c>
      <c r="S155" s="54">
        <v>0</v>
      </c>
      <c r="T155" s="54">
        <v>0</v>
      </c>
      <c r="U155" s="54">
        <v>0.35969878980149339</v>
      </c>
      <c r="V155" s="54">
        <v>3.7017891628290269</v>
      </c>
      <c r="W155" s="54">
        <v>2.1710582572201895</v>
      </c>
      <c r="X155" s="54">
        <v>0</v>
      </c>
      <c r="Y155" s="54">
        <v>0</v>
      </c>
      <c r="Z155" s="54">
        <v>0</v>
      </c>
      <c r="AA155" s="54">
        <v>0</v>
      </c>
      <c r="AB155" s="54">
        <v>0</v>
      </c>
      <c r="AC155" s="54">
        <v>0</v>
      </c>
      <c r="AD155" s="54" t="e">
        <v>#REF!</v>
      </c>
      <c r="AE155" s="63" t="e">
        <v>#REF!</v>
      </c>
      <c r="AF155" s="63" t="e">
        <v>#REF!</v>
      </c>
      <c r="AG155" s="63" t="e">
        <v>#REF!</v>
      </c>
      <c r="AH155" s="54" t="e">
        <v>#REF!</v>
      </c>
      <c r="AI155" s="63" t="e">
        <v>#REF!</v>
      </c>
      <c r="AJ155" s="63" t="e">
        <v>#REF!</v>
      </c>
      <c r="AK155" s="63" t="e">
        <v>#REF!</v>
      </c>
      <c r="AL155" s="63" t="e">
        <v>#REF!</v>
      </c>
      <c r="AM155" s="63" t="e">
        <v>#REF!</v>
      </c>
      <c r="AN155" s="54" t="e">
        <v>#REF!</v>
      </c>
      <c r="AO155" s="54">
        <v>0.22593029964302347</v>
      </c>
      <c r="AP155" s="54">
        <v>0.65763082421696317</v>
      </c>
      <c r="AQ155" s="54">
        <v>0.14857872916982698</v>
      </c>
    </row>
    <row r="156" spans="2:43" x14ac:dyDescent="0.3">
      <c r="B156" s="52">
        <v>153</v>
      </c>
      <c r="C156" s="54">
        <v>0.27021492203738384</v>
      </c>
      <c r="D156" s="54">
        <v>0.7141447258654956</v>
      </c>
      <c r="E156" s="54">
        <v>49583.522164761445</v>
      </c>
      <c r="F156" s="54">
        <v>29.549926536692439</v>
      </c>
      <c r="G156" s="54">
        <v>0.85393603706493304</v>
      </c>
      <c r="H156" s="54">
        <v>22646.426045530581</v>
      </c>
      <c r="I156" s="54">
        <v>10</v>
      </c>
      <c r="J156" s="54">
        <v>3</v>
      </c>
      <c r="K156" s="54">
        <v>840</v>
      </c>
      <c r="L156" s="54">
        <v>788</v>
      </c>
      <c r="M156" s="54">
        <v>0.19297256142315375</v>
      </c>
      <c r="N156" s="54">
        <v>13398.207576089908</v>
      </c>
      <c r="O156" s="54">
        <v>35409.810843799285</v>
      </c>
      <c r="P156" s="54">
        <v>25.233747162303043</v>
      </c>
      <c r="Q156" s="54">
        <v>669200.22596406692</v>
      </c>
      <c r="R156" s="54">
        <v>19338.599311004466</v>
      </c>
      <c r="S156" s="54">
        <v>0</v>
      </c>
      <c r="T156" s="54">
        <v>0</v>
      </c>
      <c r="U156" s="54">
        <v>0.40774590303832481</v>
      </c>
      <c r="V156" s="54">
        <v>5.6617677874356804</v>
      </c>
      <c r="W156" s="54">
        <v>2.8557844508222265</v>
      </c>
      <c r="X156" s="54">
        <v>0</v>
      </c>
      <c r="Y156" s="54">
        <v>0</v>
      </c>
      <c r="Z156" s="54">
        <v>0</v>
      </c>
      <c r="AA156" s="54">
        <v>0</v>
      </c>
      <c r="AB156" s="54">
        <v>0</v>
      </c>
      <c r="AC156" s="54">
        <v>0</v>
      </c>
      <c r="AD156" s="54" t="e">
        <v>#REF!</v>
      </c>
      <c r="AE156" s="63" t="e">
        <v>#REF!</v>
      </c>
      <c r="AF156" s="63" t="e">
        <v>#REF!</v>
      </c>
      <c r="AG156" s="63" t="e">
        <v>#REF!</v>
      </c>
      <c r="AH156" s="54" t="e">
        <v>#REF!</v>
      </c>
      <c r="AI156" s="63" t="e">
        <v>#REF!</v>
      </c>
      <c r="AJ156" s="63" t="e">
        <v>#REF!</v>
      </c>
      <c r="AK156" s="63" t="e">
        <v>#REF!</v>
      </c>
      <c r="AL156" s="63" t="e">
        <v>#REF!</v>
      </c>
      <c r="AM156" s="63" t="e">
        <v>#REF!</v>
      </c>
      <c r="AN156" s="54" t="e">
        <v>#REF!</v>
      </c>
      <c r="AO156" s="54">
        <v>0.21300649414785261</v>
      </c>
      <c r="AP156" s="54">
        <v>0.71940360527688907</v>
      </c>
      <c r="AQ156" s="54">
        <v>0.15323763983735575</v>
      </c>
    </row>
    <row r="157" spans="2:43" x14ac:dyDescent="0.3">
      <c r="B157" s="52">
        <v>154</v>
      </c>
      <c r="C157" s="54">
        <v>0.23884889951234795</v>
      </c>
      <c r="D157" s="54">
        <v>0.64032254554903589</v>
      </c>
      <c r="E157" s="54">
        <v>50011.525430001457</v>
      </c>
      <c r="F157" s="54">
        <v>19.350865936331218</v>
      </c>
      <c r="G157" s="54">
        <v>0.8700877232070372</v>
      </c>
      <c r="H157" s="54">
        <v>21101.931328752013</v>
      </c>
      <c r="I157" s="54">
        <v>13</v>
      </c>
      <c r="J157" s="54">
        <v>7</v>
      </c>
      <c r="K157" s="54">
        <v>844</v>
      </c>
      <c r="L157" s="54">
        <v>807</v>
      </c>
      <c r="M157" s="54">
        <v>0.15294033533733251</v>
      </c>
      <c r="N157" s="54">
        <v>11945.197811889651</v>
      </c>
      <c r="O157" s="54">
        <v>32023.507270128874</v>
      </c>
      <c r="P157" s="54">
        <v>16.83695088462704</v>
      </c>
      <c r="Q157" s="54">
        <v>408340.6441403479</v>
      </c>
      <c r="R157" s="54">
        <v>18360.531385105089</v>
      </c>
      <c r="S157" s="54">
        <v>0</v>
      </c>
      <c r="T157" s="54">
        <v>0</v>
      </c>
      <c r="U157" s="54">
        <v>0.33878113038128743</v>
      </c>
      <c r="V157" s="54">
        <v>2.0780989902492908</v>
      </c>
      <c r="W157" s="54">
        <v>2.0654662129319759</v>
      </c>
      <c r="X157" s="54">
        <v>0</v>
      </c>
      <c r="Y157" s="54">
        <v>0</v>
      </c>
      <c r="Z157" s="54">
        <v>0</v>
      </c>
      <c r="AA157" s="54">
        <v>0</v>
      </c>
      <c r="AB157" s="54">
        <v>0</v>
      </c>
      <c r="AC157" s="54">
        <v>0</v>
      </c>
      <c r="AD157" s="54" t="e">
        <v>#REF!</v>
      </c>
      <c r="AE157" s="63" t="e">
        <v>#REF!</v>
      </c>
      <c r="AF157" s="63" t="e">
        <v>#REF!</v>
      </c>
      <c r="AG157" s="63" t="e">
        <v>#REF!</v>
      </c>
      <c r="AH157" s="54" t="e">
        <v>#REF!</v>
      </c>
      <c r="AI157" s="63" t="e">
        <v>#REF!</v>
      </c>
      <c r="AJ157" s="63" t="e">
        <v>#REF!</v>
      </c>
      <c r="AK157" s="63" t="e">
        <v>#REF!</v>
      </c>
      <c r="AL157" s="63" t="e">
        <v>#REF!</v>
      </c>
      <c r="AM157" s="63" t="e">
        <v>#REF!</v>
      </c>
      <c r="AN157" s="54" t="e">
        <v>#REF!</v>
      </c>
      <c r="AO157" s="54">
        <v>0.2103622696789143</v>
      </c>
      <c r="AP157" s="54">
        <v>0.75810106910230191</v>
      </c>
      <c r="AQ157" s="54">
        <v>0.15947586154237167</v>
      </c>
    </row>
    <row r="158" spans="2:43" x14ac:dyDescent="0.3">
      <c r="B158" s="52">
        <v>155</v>
      </c>
      <c r="C158" s="54">
        <v>0.1944851349409063</v>
      </c>
      <c r="D158" s="54">
        <v>0.69862870192460336</v>
      </c>
      <c r="E158" s="54">
        <v>48978.65377630703</v>
      </c>
      <c r="F158" s="54">
        <v>16.791007567821623</v>
      </c>
      <c r="G158" s="54">
        <v>0.8808337609353134</v>
      </c>
      <c r="H158" s="54">
        <v>11825.145809260457</v>
      </c>
      <c r="I158" s="54">
        <v>12</v>
      </c>
      <c r="J158" s="54">
        <v>4</v>
      </c>
      <c r="K158" s="54">
        <v>855</v>
      </c>
      <c r="L158" s="54">
        <v>809</v>
      </c>
      <c r="M158" s="54">
        <v>0.13587289736739669</v>
      </c>
      <c r="N158" s="54">
        <v>9525.6200889090032</v>
      </c>
      <c r="O158" s="54">
        <v>34217.893309755949</v>
      </c>
      <c r="P158" s="54">
        <v>14.790086345857629</v>
      </c>
      <c r="Q158" s="54">
        <v>198556.11277388647</v>
      </c>
      <c r="R158" s="54">
        <v>10415.987656779349</v>
      </c>
      <c r="S158" s="54">
        <v>0</v>
      </c>
      <c r="T158" s="54">
        <v>0</v>
      </c>
      <c r="U158" s="54">
        <v>0.43670461731554389</v>
      </c>
      <c r="V158" s="54">
        <v>6.6575500933962601</v>
      </c>
      <c r="W158" s="54">
        <v>2.6629389569797417</v>
      </c>
      <c r="X158" s="54">
        <v>0</v>
      </c>
      <c r="Y158" s="54">
        <v>0</v>
      </c>
      <c r="Z158" s="54">
        <v>0</v>
      </c>
      <c r="AA158" s="54">
        <v>0</v>
      </c>
      <c r="AB158" s="54">
        <v>0</v>
      </c>
      <c r="AC158" s="54">
        <v>0</v>
      </c>
      <c r="AD158" s="54" t="e">
        <v>#REF!</v>
      </c>
      <c r="AE158" s="63" t="e">
        <v>#REF!</v>
      </c>
      <c r="AF158" s="63" t="e">
        <v>#REF!</v>
      </c>
      <c r="AG158" s="63" t="e">
        <v>#REF!</v>
      </c>
      <c r="AH158" s="54" t="e">
        <v>#REF!</v>
      </c>
      <c r="AI158" s="63" t="e">
        <v>#REF!</v>
      </c>
      <c r="AJ158" s="63" t="e">
        <v>#REF!</v>
      </c>
      <c r="AK158" s="63" t="e">
        <v>#REF!</v>
      </c>
      <c r="AL158" s="63" t="e">
        <v>#REF!</v>
      </c>
      <c r="AM158" s="63" t="e">
        <v>#REF!</v>
      </c>
      <c r="AN158" s="54" t="e">
        <v>#REF!</v>
      </c>
      <c r="AO158" s="54">
        <v>0.18033391982466393</v>
      </c>
      <c r="AP158" s="54">
        <v>0.71461097181900124</v>
      </c>
      <c r="AQ158" s="54">
        <v>0.12886859769783293</v>
      </c>
    </row>
    <row r="159" spans="2:43" x14ac:dyDescent="0.3">
      <c r="B159" s="52">
        <v>156</v>
      </c>
      <c r="C159" s="54">
        <v>0.16664433904220105</v>
      </c>
      <c r="D159" s="54">
        <v>0.68097724482453104</v>
      </c>
      <c r="E159" s="54">
        <v>49135.946367424389</v>
      </c>
      <c r="F159" s="54">
        <v>22.049609640495806</v>
      </c>
      <c r="G159" s="54">
        <v>0.9001916674967757</v>
      </c>
      <c r="H159" s="54">
        <v>7433.4750780727618</v>
      </c>
      <c r="I159" s="54">
        <v>11</v>
      </c>
      <c r="J159" s="54">
        <v>2</v>
      </c>
      <c r="K159" s="54">
        <v>869</v>
      </c>
      <c r="L159" s="54">
        <v>803</v>
      </c>
      <c r="M159" s="54">
        <v>0.1134810028665631</v>
      </c>
      <c r="N159" s="54">
        <v>8188.2273056124768</v>
      </c>
      <c r="O159" s="54">
        <v>33460.461379134584</v>
      </c>
      <c r="P159" s="54">
        <v>19.848874869930899</v>
      </c>
      <c r="Q159" s="54">
        <v>163905.22374385849</v>
      </c>
      <c r="R159" s="54">
        <v>6691.5523258260446</v>
      </c>
      <c r="S159" s="54">
        <v>0</v>
      </c>
      <c r="T159" s="54">
        <v>0</v>
      </c>
      <c r="U159" s="54">
        <v>0.52449429343003628</v>
      </c>
      <c r="V159" s="54">
        <v>7.413444176230886</v>
      </c>
      <c r="W159" s="54">
        <v>1.6360714946413875</v>
      </c>
      <c r="X159" s="54">
        <v>0</v>
      </c>
      <c r="Y159" s="54">
        <v>0</v>
      </c>
      <c r="Z159" s="54">
        <v>0</v>
      </c>
      <c r="AA159" s="54">
        <v>0</v>
      </c>
      <c r="AB159" s="54">
        <v>0</v>
      </c>
      <c r="AC159" s="54">
        <v>0</v>
      </c>
      <c r="AD159" s="54" t="e">
        <v>#REF!</v>
      </c>
      <c r="AE159" s="63" t="e">
        <v>#REF!</v>
      </c>
      <c r="AF159" s="63" t="e">
        <v>#REF!</v>
      </c>
      <c r="AG159" s="63" t="e">
        <v>#REF!</v>
      </c>
      <c r="AH159" s="54" t="e">
        <v>#REF!</v>
      </c>
      <c r="AI159" s="63" t="e">
        <v>#REF!</v>
      </c>
      <c r="AJ159" s="63" t="e">
        <v>#REF!</v>
      </c>
      <c r="AK159" s="63" t="e">
        <v>#REF!</v>
      </c>
      <c r="AL159" s="63" t="e">
        <v>#REF!</v>
      </c>
      <c r="AM159" s="63" t="e">
        <v>#REF!</v>
      </c>
      <c r="AN159" s="54" t="e">
        <v>#REF!</v>
      </c>
      <c r="AO159" s="54">
        <v>0.24636572819237645</v>
      </c>
      <c r="AP159" s="54">
        <v>0.70338721970926832</v>
      </c>
      <c r="AQ159" s="54">
        <v>0.17329050458488499</v>
      </c>
    </row>
    <row r="160" spans="2:43" x14ac:dyDescent="0.3">
      <c r="B160" s="52">
        <v>157</v>
      </c>
      <c r="C160" s="54">
        <v>0.23092699240674877</v>
      </c>
      <c r="D160" s="54">
        <v>0.66292981670690188</v>
      </c>
      <c r="E160" s="54">
        <v>51621.356204095144</v>
      </c>
      <c r="F160" s="54">
        <v>16.455118030981104</v>
      </c>
      <c r="G160" s="54">
        <v>0.83643558428825271</v>
      </c>
      <c r="H160" s="54">
        <v>8622.2615168516677</v>
      </c>
      <c r="I160" s="54">
        <v>16</v>
      </c>
      <c r="J160" s="54">
        <v>2</v>
      </c>
      <c r="K160" s="54">
        <v>837</v>
      </c>
      <c r="L160" s="54">
        <v>797</v>
      </c>
      <c r="M160" s="54">
        <v>0.15308838874888209</v>
      </c>
      <c r="N160" s="54">
        <v>11920.764532169153</v>
      </c>
      <c r="O160" s="54">
        <v>34221.336206542488</v>
      </c>
      <c r="P160" s="54">
        <v>13.763646264775842</v>
      </c>
      <c r="Q160" s="54">
        <v>141880.33095378036</v>
      </c>
      <c r="R160" s="54">
        <v>7211.9663497339407</v>
      </c>
      <c r="S160" s="54">
        <v>0</v>
      </c>
      <c r="T160" s="54">
        <v>0</v>
      </c>
      <c r="U160" s="54">
        <v>0.4096829305125782</v>
      </c>
      <c r="V160" s="54">
        <v>3.0919604416706208</v>
      </c>
      <c r="W160" s="54">
        <v>2.401509520276321</v>
      </c>
      <c r="X160" s="54">
        <v>0</v>
      </c>
      <c r="Y160" s="54">
        <v>0</v>
      </c>
      <c r="Z160" s="54">
        <v>0</v>
      </c>
      <c r="AA160" s="54">
        <v>0</v>
      </c>
      <c r="AB160" s="54">
        <v>0</v>
      </c>
      <c r="AC160" s="54">
        <v>0</v>
      </c>
      <c r="AD160" s="54" t="e">
        <v>#REF!</v>
      </c>
      <c r="AE160" s="63" t="e">
        <v>#REF!</v>
      </c>
      <c r="AF160" s="63" t="e">
        <v>#REF!</v>
      </c>
      <c r="AG160" s="63" t="e">
        <v>#REF!</v>
      </c>
      <c r="AH160" s="54" t="e">
        <v>#REF!</v>
      </c>
      <c r="AI160" s="63" t="e">
        <v>#REF!</v>
      </c>
      <c r="AJ160" s="63" t="e">
        <v>#REF!</v>
      </c>
      <c r="AK160" s="63" t="e">
        <v>#REF!</v>
      </c>
      <c r="AL160" s="63" t="e">
        <v>#REF!</v>
      </c>
      <c r="AM160" s="63" t="e">
        <v>#REF!</v>
      </c>
      <c r="AN160" s="54" t="e">
        <v>#REF!</v>
      </c>
      <c r="AO160" s="54">
        <v>0.21821191226064074</v>
      </c>
      <c r="AP160" s="54">
        <v>0.76851006938921373</v>
      </c>
      <c r="AQ160" s="54">
        <v>0.16769805183297803</v>
      </c>
    </row>
    <row r="161" spans="2:43" x14ac:dyDescent="0.3">
      <c r="B161" s="52">
        <v>158</v>
      </c>
      <c r="C161" s="54">
        <v>0.17737286591920948</v>
      </c>
      <c r="D161" s="54">
        <v>0.69816337505371961</v>
      </c>
      <c r="E161" s="54">
        <v>48551.400668193266</v>
      </c>
      <c r="F161" s="54">
        <v>28.238066401783335</v>
      </c>
      <c r="G161" s="54">
        <v>0.89013891471186657</v>
      </c>
      <c r="H161" s="54">
        <v>31128.608328042832</v>
      </c>
      <c r="I161" s="54">
        <v>13</v>
      </c>
      <c r="J161" s="54">
        <v>5</v>
      </c>
      <c r="K161" s="54">
        <v>835</v>
      </c>
      <c r="L161" s="54">
        <v>792</v>
      </c>
      <c r="M161" s="54">
        <v>0.12383523871310617</v>
      </c>
      <c r="N161" s="54">
        <v>8611.7010809092608</v>
      </c>
      <c r="O161" s="54">
        <v>33896.809754091228</v>
      </c>
      <c r="P161" s="54">
        <v>25.135801780445043</v>
      </c>
      <c r="Q161" s="54">
        <v>879011.70896237926</v>
      </c>
      <c r="R161" s="54">
        <v>27708.785633614818</v>
      </c>
      <c r="S161" s="54">
        <v>0</v>
      </c>
      <c r="T161" s="54">
        <v>0</v>
      </c>
      <c r="U161" s="54">
        <v>0.34302388550776031</v>
      </c>
      <c r="V161" s="54">
        <v>5.208129814240186</v>
      </c>
      <c r="W161" s="54">
        <v>2.5989805321893553</v>
      </c>
      <c r="X161" s="54">
        <v>0</v>
      </c>
      <c r="Y161" s="54">
        <v>0</v>
      </c>
      <c r="Z161" s="54">
        <v>0</v>
      </c>
      <c r="AA161" s="54">
        <v>0</v>
      </c>
      <c r="AB161" s="54">
        <v>0</v>
      </c>
      <c r="AC161" s="54">
        <v>0</v>
      </c>
      <c r="AD161" s="54" t="e">
        <v>#REF!</v>
      </c>
      <c r="AE161" s="63" t="e">
        <v>#REF!</v>
      </c>
      <c r="AF161" s="63" t="e">
        <v>#REF!</v>
      </c>
      <c r="AG161" s="63" t="e">
        <v>#REF!</v>
      </c>
      <c r="AH161" s="54" t="e">
        <v>#REF!</v>
      </c>
      <c r="AI161" s="63" t="e">
        <v>#REF!</v>
      </c>
      <c r="AJ161" s="63" t="e">
        <v>#REF!</v>
      </c>
      <c r="AK161" s="63" t="e">
        <v>#REF!</v>
      </c>
      <c r="AL161" s="63" t="e">
        <v>#REF!</v>
      </c>
      <c r="AM161" s="63" t="e">
        <v>#REF!</v>
      </c>
      <c r="AN161" s="54" t="e">
        <v>#REF!</v>
      </c>
      <c r="AO161" s="54">
        <v>0.12485941885182153</v>
      </c>
      <c r="AP161" s="54">
        <v>0.69878409370969963</v>
      </c>
      <c r="AQ161" s="54">
        <v>8.7249775843489891E-2</v>
      </c>
    </row>
    <row r="162" spans="2:43" x14ac:dyDescent="0.3">
      <c r="B162" s="52">
        <v>159</v>
      </c>
      <c r="C162" s="54">
        <v>0.17958782651310717</v>
      </c>
      <c r="D162" s="54">
        <v>0.69202541855370547</v>
      </c>
      <c r="E162" s="54">
        <v>47418.228929968092</v>
      </c>
      <c r="F162" s="54">
        <v>18.894036381739831</v>
      </c>
      <c r="G162" s="54">
        <v>0.88157323572910984</v>
      </c>
      <c r="H162" s="54">
        <v>19707.01103634161</v>
      </c>
      <c r="I162" s="54">
        <v>19</v>
      </c>
      <c r="J162" s="54">
        <v>8</v>
      </c>
      <c r="K162" s="54">
        <v>839</v>
      </c>
      <c r="L162" s="54">
        <v>810</v>
      </c>
      <c r="M162" s="54">
        <v>0.12427934080988323</v>
      </c>
      <c r="N162" s="54">
        <v>8515.7366706339089</v>
      </c>
      <c r="O162" s="54">
        <v>32814.619722336596</v>
      </c>
      <c r="P162" s="54">
        <v>16.656476789033906</v>
      </c>
      <c r="Q162" s="54">
        <v>372344.98349598673</v>
      </c>
      <c r="R162" s="54">
        <v>17373.173485856951</v>
      </c>
      <c r="S162" s="54">
        <v>0</v>
      </c>
      <c r="T162" s="54">
        <v>0</v>
      </c>
      <c r="U162" s="54">
        <v>0.46161955887618866</v>
      </c>
      <c r="V162" s="54">
        <v>2.3615747456547678</v>
      </c>
      <c r="W162" s="54">
        <v>1.5273587467326042</v>
      </c>
      <c r="X162" s="54">
        <v>0</v>
      </c>
      <c r="Y162" s="54">
        <v>0</v>
      </c>
      <c r="Z162" s="54">
        <v>0</v>
      </c>
      <c r="AA162" s="54">
        <v>0</v>
      </c>
      <c r="AB162" s="54">
        <v>0</v>
      </c>
      <c r="AC162" s="54">
        <v>0</v>
      </c>
      <c r="AD162" s="54" t="e">
        <v>#REF!</v>
      </c>
      <c r="AE162" s="63" t="e">
        <v>#REF!</v>
      </c>
      <c r="AF162" s="63" t="e">
        <v>#REF!</v>
      </c>
      <c r="AG162" s="63" t="e">
        <v>#REF!</v>
      </c>
      <c r="AH162" s="54" t="e">
        <v>#REF!</v>
      </c>
      <c r="AI162" s="63" t="e">
        <v>#REF!</v>
      </c>
      <c r="AJ162" s="63" t="e">
        <v>#REF!</v>
      </c>
      <c r="AK162" s="63" t="e">
        <v>#REF!</v>
      </c>
      <c r="AL162" s="63" t="e">
        <v>#REF!</v>
      </c>
      <c r="AM162" s="63" t="e">
        <v>#REF!</v>
      </c>
      <c r="AN162" s="54" t="e">
        <v>#REF!</v>
      </c>
      <c r="AO162" s="54">
        <v>0.18169799508925483</v>
      </c>
      <c r="AP162" s="54">
        <v>0.67585418531983776</v>
      </c>
      <c r="AQ162" s="54">
        <v>0.12280135044529621</v>
      </c>
    </row>
    <row r="163" spans="2:43" x14ac:dyDescent="0.3">
      <c r="B163" s="52">
        <v>160</v>
      </c>
      <c r="C163" s="54">
        <v>0.19774627259170674</v>
      </c>
      <c r="D163" s="54">
        <v>0.6673575212000501</v>
      </c>
      <c r="E163" s="54">
        <v>50636.248433041335</v>
      </c>
      <c r="F163" s="54">
        <v>9.1903460718619137</v>
      </c>
      <c r="G163" s="54">
        <v>0.92473659420808385</v>
      </c>
      <c r="H163" s="54">
        <v>25027.02866264779</v>
      </c>
      <c r="I163" s="54">
        <v>12</v>
      </c>
      <c r="J163" s="54">
        <v>6</v>
      </c>
      <c r="K163" s="54">
        <v>834</v>
      </c>
      <c r="L163" s="54">
        <v>787</v>
      </c>
      <c r="M163" s="54">
        <v>0.13196746230335082</v>
      </c>
      <c r="N163" s="54">
        <v>10013.129385661576</v>
      </c>
      <c r="O163" s="54">
        <v>33792.481237144384</v>
      </c>
      <c r="P163" s="54">
        <v>8.4986493260872287</v>
      </c>
      <c r="Q163" s="54">
        <v>230007.05456014065</v>
      </c>
      <c r="R163" s="54">
        <v>23143.409248645014</v>
      </c>
      <c r="S163" s="54">
        <v>0</v>
      </c>
      <c r="T163" s="54">
        <v>0</v>
      </c>
      <c r="U163" s="54">
        <v>0.50837807479355823</v>
      </c>
      <c r="V163" s="54">
        <v>4.0496638413158834</v>
      </c>
      <c r="W163" s="54">
        <v>3.8841359965256581</v>
      </c>
      <c r="X163" s="54">
        <v>0</v>
      </c>
      <c r="Y163" s="54">
        <v>0</v>
      </c>
      <c r="Z163" s="54">
        <v>0</v>
      </c>
      <c r="AA163" s="54">
        <v>0</v>
      </c>
      <c r="AB163" s="54">
        <v>0</v>
      </c>
      <c r="AC163" s="54">
        <v>0</v>
      </c>
      <c r="AD163" s="54" t="e">
        <v>#REF!</v>
      </c>
      <c r="AE163" s="63" t="e">
        <v>#REF!</v>
      </c>
      <c r="AF163" s="63" t="e">
        <v>#REF!</v>
      </c>
      <c r="AG163" s="63" t="e">
        <v>#REF!</v>
      </c>
      <c r="AH163" s="54" t="e">
        <v>#REF!</v>
      </c>
      <c r="AI163" s="63" t="e">
        <v>#REF!</v>
      </c>
      <c r="AJ163" s="63" t="e">
        <v>#REF!</v>
      </c>
      <c r="AK163" s="63" t="e">
        <v>#REF!</v>
      </c>
      <c r="AL163" s="63" t="e">
        <v>#REF!</v>
      </c>
      <c r="AM163" s="63" t="e">
        <v>#REF!</v>
      </c>
      <c r="AN163" s="54" t="e">
        <v>#REF!</v>
      </c>
      <c r="AO163" s="54">
        <v>0.16307293834377137</v>
      </c>
      <c r="AP163" s="54">
        <v>0.6190361216657646</v>
      </c>
      <c r="AQ163" s="54">
        <v>0.10094803930096859</v>
      </c>
    </row>
    <row r="164" spans="2:43" x14ac:dyDescent="0.3">
      <c r="B164" s="52">
        <v>161</v>
      </c>
      <c r="C164" s="54">
        <v>0.20186206876589846</v>
      </c>
      <c r="D164" s="54">
        <v>0.69019382826811415</v>
      </c>
      <c r="E164" s="54">
        <v>54114.813023255214</v>
      </c>
      <c r="F164" s="54">
        <v>17.316436971877284</v>
      </c>
      <c r="G164" s="54">
        <v>0.82598785811269482</v>
      </c>
      <c r="H164" s="54">
        <v>16364.340774606939</v>
      </c>
      <c r="I164" s="54">
        <v>4</v>
      </c>
      <c r="J164" s="54">
        <v>8</v>
      </c>
      <c r="K164" s="54">
        <v>859</v>
      </c>
      <c r="L164" s="54">
        <v>794</v>
      </c>
      <c r="M164" s="54">
        <v>0.13932395402365677</v>
      </c>
      <c r="N164" s="54">
        <v>10923.728107754081</v>
      </c>
      <c r="O164" s="54">
        <v>37349.709966533715</v>
      </c>
      <c r="P164" s="54">
        <v>14.303166684544397</v>
      </c>
      <c r="Q164" s="54">
        <v>283372.07560980256</v>
      </c>
      <c r="R164" s="54">
        <v>13516.746785843823</v>
      </c>
      <c r="S164" s="54">
        <v>0</v>
      </c>
      <c r="T164" s="54">
        <v>0</v>
      </c>
      <c r="U164" s="54">
        <v>0.3572927030840708</v>
      </c>
      <c r="V164" s="54">
        <v>3.7140615325207049</v>
      </c>
      <c r="W164" s="54">
        <v>2.4382063028517558</v>
      </c>
      <c r="X164" s="54">
        <v>0</v>
      </c>
      <c r="Y164" s="54">
        <v>0</v>
      </c>
      <c r="Z164" s="54">
        <v>0</v>
      </c>
      <c r="AA164" s="54">
        <v>0</v>
      </c>
      <c r="AB164" s="54">
        <v>0</v>
      </c>
      <c r="AC164" s="54">
        <v>0</v>
      </c>
      <c r="AD164" s="54" t="e">
        <v>#REF!</v>
      </c>
      <c r="AE164" s="63" t="e">
        <v>#REF!</v>
      </c>
      <c r="AF164" s="63" t="e">
        <v>#REF!</v>
      </c>
      <c r="AG164" s="63" t="e">
        <v>#REF!</v>
      </c>
      <c r="AH164" s="54" t="e">
        <v>#REF!</v>
      </c>
      <c r="AI164" s="63" t="e">
        <v>#REF!</v>
      </c>
      <c r="AJ164" s="63" t="e">
        <v>#REF!</v>
      </c>
      <c r="AK164" s="63" t="e">
        <v>#REF!</v>
      </c>
      <c r="AL164" s="63" t="e">
        <v>#REF!</v>
      </c>
      <c r="AM164" s="63" t="e">
        <v>#REF!</v>
      </c>
      <c r="AN164" s="54" t="e">
        <v>#REF!</v>
      </c>
      <c r="AO164" s="54">
        <v>0.20378319955679886</v>
      </c>
      <c r="AP164" s="54">
        <v>0.65936013538782179</v>
      </c>
      <c r="AQ164" s="54">
        <v>0.13436651804953439</v>
      </c>
    </row>
    <row r="165" spans="2:43" x14ac:dyDescent="0.3">
      <c r="B165" s="52">
        <v>162</v>
      </c>
      <c r="C165" s="54">
        <v>0.22053216759878724</v>
      </c>
      <c r="D165" s="54">
        <v>0.71375824327411874</v>
      </c>
      <c r="E165" s="54">
        <v>49517.359573962029</v>
      </c>
      <c r="F165" s="54">
        <v>19.580167535205476</v>
      </c>
      <c r="G165" s="54">
        <v>0.86865032470696835</v>
      </c>
      <c r="H165" s="54">
        <v>17396.620511030018</v>
      </c>
      <c r="I165" s="54">
        <v>8</v>
      </c>
      <c r="J165" s="54">
        <v>6</v>
      </c>
      <c r="K165" s="54">
        <v>864</v>
      </c>
      <c r="L165" s="54">
        <v>815</v>
      </c>
      <c r="M165" s="54">
        <v>0.1574066525307439</v>
      </c>
      <c r="N165" s="54">
        <v>10920.170640614406</v>
      </c>
      <c r="O165" s="54">
        <v>35343.423581084004</v>
      </c>
      <c r="P165" s="54">
        <v>17.008318887273077</v>
      </c>
      <c r="Q165" s="54">
        <v>340628.74415235966</v>
      </c>
      <c r="R165" s="54">
        <v>15111.58005571013</v>
      </c>
      <c r="S165" s="54">
        <v>0</v>
      </c>
      <c r="T165" s="54">
        <v>0</v>
      </c>
      <c r="U165" s="54">
        <v>0.42344236482705</v>
      </c>
      <c r="V165" s="54">
        <v>6.1420683504550819</v>
      </c>
      <c r="W165" s="54">
        <v>4.0216773362557063</v>
      </c>
      <c r="X165" s="54">
        <v>0</v>
      </c>
      <c r="Y165" s="54">
        <v>0</v>
      </c>
      <c r="Z165" s="54">
        <v>0</v>
      </c>
      <c r="AA165" s="54">
        <v>0</v>
      </c>
      <c r="AB165" s="54">
        <v>0</v>
      </c>
      <c r="AC165" s="54">
        <v>0</v>
      </c>
      <c r="AD165" s="54" t="e">
        <v>#REF!</v>
      </c>
      <c r="AE165" s="63" t="e">
        <v>#REF!</v>
      </c>
      <c r="AF165" s="63" t="e">
        <v>#REF!</v>
      </c>
      <c r="AG165" s="63" t="e">
        <v>#REF!</v>
      </c>
      <c r="AH165" s="54" t="e">
        <v>#REF!</v>
      </c>
      <c r="AI165" s="63" t="e">
        <v>#REF!</v>
      </c>
      <c r="AJ165" s="63" t="e">
        <v>#REF!</v>
      </c>
      <c r="AK165" s="63" t="e">
        <v>#REF!</v>
      </c>
      <c r="AL165" s="63" t="e">
        <v>#REF!</v>
      </c>
      <c r="AM165" s="63" t="e">
        <v>#REF!</v>
      </c>
      <c r="AN165" s="54" t="e">
        <v>#REF!</v>
      </c>
      <c r="AO165" s="54">
        <v>0.20265688769094364</v>
      </c>
      <c r="AP165" s="54">
        <v>0.72586925301505689</v>
      </c>
      <c r="AQ165" s="54">
        <v>0.14710240368658153</v>
      </c>
    </row>
    <row r="166" spans="2:43" x14ac:dyDescent="0.3">
      <c r="B166" s="52">
        <v>163</v>
      </c>
      <c r="C166" s="54">
        <v>0.25102831665272002</v>
      </c>
      <c r="D166" s="54">
        <v>0.70821575280818794</v>
      </c>
      <c r="E166" s="54">
        <v>51289.157747091871</v>
      </c>
      <c r="F166" s="54">
        <v>24.887052434695914</v>
      </c>
      <c r="G166" s="54">
        <v>0.88539904535413827</v>
      </c>
      <c r="H166" s="54">
        <v>12666.357467873555</v>
      </c>
      <c r="I166" s="54">
        <v>12</v>
      </c>
      <c r="J166" s="54">
        <v>4</v>
      </c>
      <c r="K166" s="54">
        <v>834</v>
      </c>
      <c r="L166" s="54">
        <v>799</v>
      </c>
      <c r="M166" s="54">
        <v>0.17778220825437829</v>
      </c>
      <c r="N166" s="54">
        <v>12875.030931788286</v>
      </c>
      <c r="O166" s="54">
        <v>36323.789464754576</v>
      </c>
      <c r="P166" s="54">
        <v>22.034972467358145</v>
      </c>
      <c r="Q166" s="54">
        <v>315228.30245957134</v>
      </c>
      <c r="R166" s="54">
        <v>11214.780810169506</v>
      </c>
      <c r="S166" s="54">
        <v>0</v>
      </c>
      <c r="T166" s="54">
        <v>0</v>
      </c>
      <c r="U166" s="54">
        <v>0.46970912177704438</v>
      </c>
      <c r="V166" s="54">
        <v>2.6480906942886651</v>
      </c>
      <c r="W166" s="54">
        <v>1.6312122068887591</v>
      </c>
      <c r="X166" s="54">
        <v>0</v>
      </c>
      <c r="Y166" s="54">
        <v>0</v>
      </c>
      <c r="Z166" s="54">
        <v>0</v>
      </c>
      <c r="AA166" s="54">
        <v>0</v>
      </c>
      <c r="AB166" s="54">
        <v>0</v>
      </c>
      <c r="AC166" s="54">
        <v>0</v>
      </c>
      <c r="AD166" s="54" t="e">
        <v>#REF!</v>
      </c>
      <c r="AE166" s="63" t="e">
        <v>#REF!</v>
      </c>
      <c r="AF166" s="63" t="e">
        <v>#REF!</v>
      </c>
      <c r="AG166" s="63" t="e">
        <v>#REF!</v>
      </c>
      <c r="AH166" s="54" t="e">
        <v>#REF!</v>
      </c>
      <c r="AI166" s="63" t="e">
        <v>#REF!</v>
      </c>
      <c r="AJ166" s="63" t="e">
        <v>#REF!</v>
      </c>
      <c r="AK166" s="63" t="e">
        <v>#REF!</v>
      </c>
      <c r="AL166" s="63" t="e">
        <v>#REF!</v>
      </c>
      <c r="AM166" s="63" t="e">
        <v>#REF!</v>
      </c>
      <c r="AN166" s="54" t="e">
        <v>#REF!</v>
      </c>
      <c r="AO166" s="54">
        <v>0.21195150811007474</v>
      </c>
      <c r="AP166" s="54">
        <v>0.68722491797766727</v>
      </c>
      <c r="AQ166" s="54">
        <v>0.14565835777618899</v>
      </c>
    </row>
    <row r="167" spans="2:43" x14ac:dyDescent="0.3">
      <c r="B167" s="52">
        <v>164</v>
      </c>
      <c r="C167" s="54">
        <v>0.21331566929037815</v>
      </c>
      <c r="D167" s="54">
        <v>0.7743113192367187</v>
      </c>
      <c r="E167" s="54">
        <v>50371.982451911892</v>
      </c>
      <c r="F167" s="54">
        <v>26.457703692954002</v>
      </c>
      <c r="G167" s="54">
        <v>0.90343505807188018</v>
      </c>
      <c r="H167" s="54">
        <v>14953.933224479973</v>
      </c>
      <c r="I167" s="54">
        <v>10</v>
      </c>
      <c r="J167" s="54">
        <v>7</v>
      </c>
      <c r="K167" s="54">
        <v>874</v>
      </c>
      <c r="L167" s="54">
        <v>806</v>
      </c>
      <c r="M167" s="54">
        <v>0.16517273730209631</v>
      </c>
      <c r="N167" s="54">
        <v>10745.133150212769</v>
      </c>
      <c r="O167" s="54">
        <v>39003.59618490874</v>
      </c>
      <c r="P167" s="54">
        <v>23.902817072292496</v>
      </c>
      <c r="Q167" s="54">
        <v>395646.73429751134</v>
      </c>
      <c r="R167" s="54">
        <v>13509.907531061082</v>
      </c>
      <c r="S167" s="54">
        <v>0</v>
      </c>
      <c r="T167" s="54">
        <v>0</v>
      </c>
      <c r="U167" s="54">
        <v>0.45882759737735679</v>
      </c>
      <c r="V167" s="54">
        <v>4.7660468834551244</v>
      </c>
      <c r="W167" s="54">
        <v>1.8203214268771173</v>
      </c>
      <c r="X167" s="54">
        <v>0</v>
      </c>
      <c r="Y167" s="54">
        <v>0</v>
      </c>
      <c r="Z167" s="54">
        <v>0</v>
      </c>
      <c r="AA167" s="54">
        <v>0</v>
      </c>
      <c r="AB167" s="54">
        <v>0</v>
      </c>
      <c r="AC167" s="54">
        <v>0</v>
      </c>
      <c r="AD167" s="54" t="e">
        <v>#REF!</v>
      </c>
      <c r="AE167" s="63" t="e">
        <v>#REF!</v>
      </c>
      <c r="AF167" s="63" t="e">
        <v>#REF!</v>
      </c>
      <c r="AG167" s="63" t="e">
        <v>#REF!</v>
      </c>
      <c r="AH167" s="54" t="e">
        <v>#REF!</v>
      </c>
      <c r="AI167" s="63" t="e">
        <v>#REF!</v>
      </c>
      <c r="AJ167" s="63" t="e">
        <v>#REF!</v>
      </c>
      <c r="AK167" s="63" t="e">
        <v>#REF!</v>
      </c>
      <c r="AL167" s="63" t="e">
        <v>#REF!</v>
      </c>
      <c r="AM167" s="63" t="e">
        <v>#REF!</v>
      </c>
      <c r="AN167" s="54" t="e">
        <v>#REF!</v>
      </c>
      <c r="AO167" s="54">
        <v>0.22706258036516047</v>
      </c>
      <c r="AP167" s="54">
        <v>0.74828278079868582</v>
      </c>
      <c r="AQ167" s="54">
        <v>0.16990701905096736</v>
      </c>
    </row>
    <row r="168" spans="2:43" x14ac:dyDescent="0.3">
      <c r="B168" s="52">
        <v>165</v>
      </c>
      <c r="C168" s="54">
        <v>0.21929446369001723</v>
      </c>
      <c r="D168" s="54">
        <v>0.70249977341139125</v>
      </c>
      <c r="E168" s="54">
        <v>51999.284185069562</v>
      </c>
      <c r="F168" s="54">
        <v>8.3905873395611081</v>
      </c>
      <c r="G168" s="54">
        <v>0.85998306531375224</v>
      </c>
      <c r="H168" s="54">
        <v>36370.635343463262</v>
      </c>
      <c r="I168" s="54">
        <v>11</v>
      </c>
      <c r="J168" s="54">
        <v>8</v>
      </c>
      <c r="K168" s="54">
        <v>845</v>
      </c>
      <c r="L168" s="54">
        <v>796</v>
      </c>
      <c r="M168" s="54">
        <v>0.15405431105260967</v>
      </c>
      <c r="N168" s="54">
        <v>11403.155137629625</v>
      </c>
      <c r="O168" s="54">
        <v>36529.485357565907</v>
      </c>
      <c r="P168" s="54">
        <v>7.2157630200585228</v>
      </c>
      <c r="Q168" s="54">
        <v>305170.99244465661</v>
      </c>
      <c r="R168" s="54">
        <v>31278.130470080232</v>
      </c>
      <c r="S168" s="54">
        <v>0</v>
      </c>
      <c r="T168" s="54">
        <v>0</v>
      </c>
      <c r="U168" s="54">
        <v>0.41550284679205096</v>
      </c>
      <c r="V168" s="54">
        <v>5.1274377648674765</v>
      </c>
      <c r="W168" s="54">
        <v>3.151736689985829</v>
      </c>
      <c r="X168" s="54">
        <v>0</v>
      </c>
      <c r="Y168" s="54">
        <v>0</v>
      </c>
      <c r="Z168" s="54">
        <v>0</v>
      </c>
      <c r="AA168" s="54">
        <v>0</v>
      </c>
      <c r="AB168" s="54">
        <v>0</v>
      </c>
      <c r="AC168" s="54">
        <v>0</v>
      </c>
      <c r="AD168" s="54" t="e">
        <v>#REF!</v>
      </c>
      <c r="AE168" s="63" t="e">
        <v>#REF!</v>
      </c>
      <c r="AF168" s="63" t="e">
        <v>#REF!</v>
      </c>
      <c r="AG168" s="63" t="e">
        <v>#REF!</v>
      </c>
      <c r="AH168" s="54" t="e">
        <v>#REF!</v>
      </c>
      <c r="AI168" s="63" t="e">
        <v>#REF!</v>
      </c>
      <c r="AJ168" s="63" t="e">
        <v>#REF!</v>
      </c>
      <c r="AK168" s="63" t="e">
        <v>#REF!</v>
      </c>
      <c r="AL168" s="63" t="e">
        <v>#REF!</v>
      </c>
      <c r="AM168" s="63" t="e">
        <v>#REF!</v>
      </c>
      <c r="AN168" s="54" t="e">
        <v>#REF!</v>
      </c>
      <c r="AO168" s="54">
        <v>0.15755671154005421</v>
      </c>
      <c r="AP168" s="54">
        <v>0.74150564396514584</v>
      </c>
      <c r="AQ168" s="54">
        <v>0.11682919085153863</v>
      </c>
    </row>
    <row r="169" spans="2:43" x14ac:dyDescent="0.3">
      <c r="B169" s="52">
        <v>166</v>
      </c>
      <c r="C169" s="54">
        <v>0.19359829590351868</v>
      </c>
      <c r="D169" s="54">
        <v>0.67354124971361684</v>
      </c>
      <c r="E169" s="54">
        <v>50306.096378614617</v>
      </c>
      <c r="F169" s="54">
        <v>19.692228466499341</v>
      </c>
      <c r="G169" s="54">
        <v>0.81371251946532286</v>
      </c>
      <c r="H169" s="54">
        <v>7724.3770746456676</v>
      </c>
      <c r="I169" s="54">
        <v>14</v>
      </c>
      <c r="J169" s="54">
        <v>6</v>
      </c>
      <c r="K169" s="54">
        <v>850</v>
      </c>
      <c r="L169" s="54">
        <v>802</v>
      </c>
      <c r="M169" s="54">
        <v>0.13039643816528257</v>
      </c>
      <c r="N169" s="54">
        <v>9739.1745324579624</v>
      </c>
      <c r="O169" s="54">
        <v>33883.231023065746</v>
      </c>
      <c r="P169" s="54">
        <v>16.023812839361931</v>
      </c>
      <c r="Q169" s="54">
        <v>152110.19811531232</v>
      </c>
      <c r="R169" s="54">
        <v>6285.4223307101065</v>
      </c>
      <c r="S169" s="54">
        <v>0</v>
      </c>
      <c r="T169" s="54">
        <v>0</v>
      </c>
      <c r="U169" s="54">
        <v>0.31613708158301529</v>
      </c>
      <c r="V169" s="54">
        <v>3.2696305814802269</v>
      </c>
      <c r="W169" s="54">
        <v>3.0827445778983606</v>
      </c>
      <c r="X169" s="54">
        <v>0</v>
      </c>
      <c r="Y169" s="54">
        <v>0</v>
      </c>
      <c r="Z169" s="54">
        <v>0</v>
      </c>
      <c r="AA169" s="54">
        <v>0</v>
      </c>
      <c r="AB169" s="54">
        <v>0</v>
      </c>
      <c r="AC169" s="54">
        <v>0</v>
      </c>
      <c r="AD169" s="54" t="e">
        <v>#REF!</v>
      </c>
      <c r="AE169" s="63" t="e">
        <v>#REF!</v>
      </c>
      <c r="AF169" s="63" t="e">
        <v>#REF!</v>
      </c>
      <c r="AG169" s="63" t="e">
        <v>#REF!</v>
      </c>
      <c r="AH169" s="54" t="e">
        <v>#REF!</v>
      </c>
      <c r="AI169" s="63" t="e">
        <v>#REF!</v>
      </c>
      <c r="AJ169" s="63" t="e">
        <v>#REF!</v>
      </c>
      <c r="AK169" s="63" t="e">
        <v>#REF!</v>
      </c>
      <c r="AL169" s="63" t="e">
        <v>#REF!</v>
      </c>
      <c r="AM169" s="63" t="e">
        <v>#REF!</v>
      </c>
      <c r="AN169" s="54" t="e">
        <v>#REF!</v>
      </c>
      <c r="AO169" s="54">
        <v>0.1678375509276534</v>
      </c>
      <c r="AP169" s="54">
        <v>0.68504066359053561</v>
      </c>
      <c r="AQ169" s="54">
        <v>0.11497554726289</v>
      </c>
    </row>
    <row r="170" spans="2:43" x14ac:dyDescent="0.3">
      <c r="B170" s="52">
        <v>167</v>
      </c>
      <c r="C170" s="54">
        <v>0.28953140075190753</v>
      </c>
      <c r="D170" s="54">
        <v>0.69738919709291614</v>
      </c>
      <c r="E170" s="54">
        <v>52300.836255080911</v>
      </c>
      <c r="F170" s="54">
        <v>12.815362961605471</v>
      </c>
      <c r="G170" s="54">
        <v>0.87070776356125268</v>
      </c>
      <c r="H170" s="54">
        <v>12592.865895635889</v>
      </c>
      <c r="I170" s="54">
        <v>10</v>
      </c>
      <c r="J170" s="54">
        <v>7</v>
      </c>
      <c r="K170" s="54">
        <v>856</v>
      </c>
      <c r="L170" s="54">
        <v>794</v>
      </c>
      <c r="M170" s="54">
        <v>0.20191607110356014</v>
      </c>
      <c r="N170" s="54">
        <v>15142.734381429726</v>
      </c>
      <c r="O170" s="54">
        <v>36474.038203218952</v>
      </c>
      <c r="P170" s="54">
        <v>11.158436023525212</v>
      </c>
      <c r="Q170" s="54">
        <v>161382.14717939688</v>
      </c>
      <c r="R170" s="54">
        <v>10964.706100815896</v>
      </c>
      <c r="S170" s="54">
        <v>0</v>
      </c>
      <c r="T170" s="54">
        <v>0</v>
      </c>
      <c r="U170" s="54">
        <v>0.3530963254737608</v>
      </c>
      <c r="V170" s="54">
        <v>4.5705838153163656</v>
      </c>
      <c r="W170" s="54">
        <v>3.7923160648084799</v>
      </c>
      <c r="X170" s="54">
        <v>0</v>
      </c>
      <c r="Y170" s="54">
        <v>0</v>
      </c>
      <c r="Z170" s="54">
        <v>0</v>
      </c>
      <c r="AA170" s="54">
        <v>0</v>
      </c>
      <c r="AB170" s="54">
        <v>0</v>
      </c>
      <c r="AC170" s="54">
        <v>0</v>
      </c>
      <c r="AD170" s="54" t="e">
        <v>#REF!</v>
      </c>
      <c r="AE170" s="63" t="e">
        <v>#REF!</v>
      </c>
      <c r="AF170" s="63" t="e">
        <v>#REF!</v>
      </c>
      <c r="AG170" s="63" t="e">
        <v>#REF!</v>
      </c>
      <c r="AH170" s="54" t="e">
        <v>#REF!</v>
      </c>
      <c r="AI170" s="63" t="e">
        <v>#REF!</v>
      </c>
      <c r="AJ170" s="63" t="e">
        <v>#REF!</v>
      </c>
      <c r="AK170" s="63" t="e">
        <v>#REF!</v>
      </c>
      <c r="AL170" s="63" t="e">
        <v>#REF!</v>
      </c>
      <c r="AM170" s="63" t="e">
        <v>#REF!</v>
      </c>
      <c r="AN170" s="54" t="e">
        <v>#REF!</v>
      </c>
      <c r="AO170" s="54">
        <v>0.15205971990435496</v>
      </c>
      <c r="AP170" s="54">
        <v>0.63945076201817264</v>
      </c>
      <c r="AQ170" s="54">
        <v>9.7234703765109676E-2</v>
      </c>
    </row>
    <row r="171" spans="2:43" x14ac:dyDescent="0.3">
      <c r="B171" s="52">
        <v>168</v>
      </c>
      <c r="C171" s="54">
        <v>0.16845999215085616</v>
      </c>
      <c r="D171" s="54">
        <v>0.7727659574707193</v>
      </c>
      <c r="E171" s="54">
        <v>47882.384012968199</v>
      </c>
      <c r="F171" s="54">
        <v>15.655279264756988</v>
      </c>
      <c r="G171" s="54">
        <v>0.88612074511288652</v>
      </c>
      <c r="H171" s="54">
        <v>21071.424726464465</v>
      </c>
      <c r="I171" s="54">
        <v>10</v>
      </c>
      <c r="J171" s="54">
        <v>5</v>
      </c>
      <c r="K171" s="54">
        <v>822</v>
      </c>
      <c r="L171" s="54">
        <v>808</v>
      </c>
      <c r="M171" s="54">
        <v>0.13018014712996623</v>
      </c>
      <c r="N171" s="54">
        <v>8066.2660349889038</v>
      </c>
      <c r="O171" s="54">
        <v>37001.876327762031</v>
      </c>
      <c r="P171" s="54">
        <v>13.872467727036785</v>
      </c>
      <c r="Q171" s="54">
        <v>329879.03859910683</v>
      </c>
      <c r="R171" s="54">
        <v>18671.826579204793</v>
      </c>
      <c r="S171" s="54">
        <v>0</v>
      </c>
      <c r="T171" s="54">
        <v>0</v>
      </c>
      <c r="U171" s="54">
        <v>0.44024714080484684</v>
      </c>
      <c r="V171" s="54">
        <v>4.5010604467278306</v>
      </c>
      <c r="W171" s="54">
        <v>2.5874694714899253</v>
      </c>
      <c r="X171" s="54">
        <v>0</v>
      </c>
      <c r="Y171" s="54">
        <v>0</v>
      </c>
      <c r="Z171" s="54">
        <v>0</v>
      </c>
      <c r="AA171" s="54">
        <v>0</v>
      </c>
      <c r="AB171" s="54">
        <v>0</v>
      </c>
      <c r="AC171" s="54">
        <v>0</v>
      </c>
      <c r="AD171" s="54" t="e">
        <v>#REF!</v>
      </c>
      <c r="AE171" s="63" t="e">
        <v>#REF!</v>
      </c>
      <c r="AF171" s="63" t="e">
        <v>#REF!</v>
      </c>
      <c r="AG171" s="63" t="e">
        <v>#REF!</v>
      </c>
      <c r="AH171" s="54" t="e">
        <v>#REF!</v>
      </c>
      <c r="AI171" s="63" t="e">
        <v>#REF!</v>
      </c>
      <c r="AJ171" s="63" t="e">
        <v>#REF!</v>
      </c>
      <c r="AK171" s="63" t="e">
        <v>#REF!</v>
      </c>
      <c r="AL171" s="63" t="e">
        <v>#REF!</v>
      </c>
      <c r="AM171" s="63" t="e">
        <v>#REF!</v>
      </c>
      <c r="AN171" s="54" t="e">
        <v>#REF!</v>
      </c>
      <c r="AO171" s="54">
        <v>0.27815437026797168</v>
      </c>
      <c r="AP171" s="54">
        <v>0.65336058983093603</v>
      </c>
      <c r="AQ171" s="54">
        <v>0.18173510342233457</v>
      </c>
    </row>
    <row r="172" spans="2:43" x14ac:dyDescent="0.3">
      <c r="B172" s="52">
        <v>169</v>
      </c>
      <c r="C172" s="54">
        <v>0.21040366484104667</v>
      </c>
      <c r="D172" s="54">
        <v>0.71532041950773262</v>
      </c>
      <c r="E172" s="54">
        <v>53409.39436732691</v>
      </c>
      <c r="F172" s="54">
        <v>23.068890030093499</v>
      </c>
      <c r="G172" s="54">
        <v>0.8978749482241466</v>
      </c>
      <c r="H172" s="54">
        <v>21516.069103322658</v>
      </c>
      <c r="I172" s="54">
        <v>6</v>
      </c>
      <c r="J172" s="54">
        <v>4</v>
      </c>
      <c r="K172" s="54">
        <v>846</v>
      </c>
      <c r="L172" s="54">
        <v>787</v>
      </c>
      <c r="M172" s="54">
        <v>0.15050603780006189</v>
      </c>
      <c r="N172" s="54">
        <v>11237.532311826337</v>
      </c>
      <c r="O172" s="54">
        <v>38204.830384490218</v>
      </c>
      <c r="P172" s="54">
        <v>20.712978441358732</v>
      </c>
      <c r="Q172" s="54">
        <v>496351.83202444285</v>
      </c>
      <c r="R172" s="54">
        <v>19318.739432132992</v>
      </c>
      <c r="S172" s="54">
        <v>0</v>
      </c>
      <c r="T172" s="54">
        <v>0</v>
      </c>
      <c r="U172" s="54">
        <v>0.41709914820721816</v>
      </c>
      <c r="V172" s="54">
        <v>2.03379046943442</v>
      </c>
      <c r="W172" s="54">
        <v>1.6950767176212156</v>
      </c>
      <c r="X172" s="54">
        <v>0</v>
      </c>
      <c r="Y172" s="54">
        <v>0</v>
      </c>
      <c r="Z172" s="54">
        <v>0</v>
      </c>
      <c r="AA172" s="54">
        <v>0</v>
      </c>
      <c r="AB172" s="54">
        <v>0</v>
      </c>
      <c r="AC172" s="54">
        <v>0</v>
      </c>
      <c r="AD172" s="54" t="e">
        <v>#REF!</v>
      </c>
      <c r="AE172" s="63" t="e">
        <v>#REF!</v>
      </c>
      <c r="AF172" s="63" t="e">
        <v>#REF!</v>
      </c>
      <c r="AG172" s="63" t="e">
        <v>#REF!</v>
      </c>
      <c r="AH172" s="54" t="e">
        <v>#REF!</v>
      </c>
      <c r="AI172" s="63" t="e">
        <v>#REF!</v>
      </c>
      <c r="AJ172" s="63" t="e">
        <v>#REF!</v>
      </c>
      <c r="AK172" s="63" t="e">
        <v>#REF!</v>
      </c>
      <c r="AL172" s="63" t="e">
        <v>#REF!</v>
      </c>
      <c r="AM172" s="63" t="e">
        <v>#REF!</v>
      </c>
      <c r="AN172" s="54" t="e">
        <v>#REF!</v>
      </c>
      <c r="AO172" s="54">
        <v>0.19350689632199364</v>
      </c>
      <c r="AP172" s="54">
        <v>0.66278132848763793</v>
      </c>
      <c r="AQ172" s="54">
        <v>0.12825275781581055</v>
      </c>
    </row>
    <row r="173" spans="2:43" x14ac:dyDescent="0.3">
      <c r="B173" s="52">
        <v>170</v>
      </c>
      <c r="C173" s="54">
        <v>0.1778024035682938</v>
      </c>
      <c r="D173" s="54">
        <v>0.76709276953071004</v>
      </c>
      <c r="E173" s="54">
        <v>50017.282837456383</v>
      </c>
      <c r="F173" s="54">
        <v>24.020139491544452</v>
      </c>
      <c r="G173" s="54">
        <v>0.84978921637444049</v>
      </c>
      <c r="H173" s="54">
        <v>27079.232084956711</v>
      </c>
      <c r="I173" s="54">
        <v>14</v>
      </c>
      <c r="J173" s="54">
        <v>6</v>
      </c>
      <c r="K173" s="54">
        <v>852</v>
      </c>
      <c r="L173" s="54">
        <v>820</v>
      </c>
      <c r="M173" s="54">
        <v>0.13639093818241949</v>
      </c>
      <c r="N173" s="54">
        <v>8893.1931084549142</v>
      </c>
      <c r="O173" s="54">
        <v>38367.896016185266</v>
      </c>
      <c r="P173" s="54">
        <v>20.412055515724312</v>
      </c>
      <c r="Q173" s="54">
        <v>650446.9320045663</v>
      </c>
      <c r="R173" s="54">
        <v>23011.639413496971</v>
      </c>
      <c r="S173" s="54">
        <v>0</v>
      </c>
      <c r="T173" s="54">
        <v>0</v>
      </c>
      <c r="U173" s="54">
        <v>0.55518220147480934</v>
      </c>
      <c r="V173" s="54">
        <v>6.5168100673341334</v>
      </c>
      <c r="W173" s="54">
        <v>3.6589381436230326</v>
      </c>
      <c r="X173" s="54">
        <v>0</v>
      </c>
      <c r="Y173" s="54">
        <v>0</v>
      </c>
      <c r="Z173" s="54">
        <v>0</v>
      </c>
      <c r="AA173" s="54">
        <v>0</v>
      </c>
      <c r="AB173" s="54">
        <v>0</v>
      </c>
      <c r="AC173" s="54">
        <v>0</v>
      </c>
      <c r="AD173" s="54" t="e">
        <v>#REF!</v>
      </c>
      <c r="AE173" s="63" t="e">
        <v>#REF!</v>
      </c>
      <c r="AF173" s="63" t="e">
        <v>#REF!</v>
      </c>
      <c r="AG173" s="63" t="e">
        <v>#REF!</v>
      </c>
      <c r="AH173" s="54" t="e">
        <v>#REF!</v>
      </c>
      <c r="AI173" s="63" t="e">
        <v>#REF!</v>
      </c>
      <c r="AJ173" s="63" t="e">
        <v>#REF!</v>
      </c>
      <c r="AK173" s="63" t="e">
        <v>#REF!</v>
      </c>
      <c r="AL173" s="63" t="e">
        <v>#REF!</v>
      </c>
      <c r="AM173" s="63" t="e">
        <v>#REF!</v>
      </c>
      <c r="AN173" s="54" t="e">
        <v>#REF!</v>
      </c>
      <c r="AO173" s="54">
        <v>0.12163323584175416</v>
      </c>
      <c r="AP173" s="54">
        <v>0.69947270527302352</v>
      </c>
      <c r="AQ173" s="54">
        <v>8.5079128525343467E-2</v>
      </c>
    </row>
    <row r="174" spans="2:43" x14ac:dyDescent="0.3">
      <c r="B174" s="52">
        <v>171</v>
      </c>
      <c r="C174" s="54">
        <v>0.1599750688726691</v>
      </c>
      <c r="D174" s="54">
        <v>0.71990883257417393</v>
      </c>
      <c r="E174" s="54">
        <v>50533.12761046274</v>
      </c>
      <c r="F174" s="54">
        <v>28.420076270786417</v>
      </c>
      <c r="G174" s="54">
        <v>0.88412125930059204</v>
      </c>
      <c r="H174" s="54">
        <v>13090.702654197812</v>
      </c>
      <c r="I174" s="54">
        <v>18</v>
      </c>
      <c r="J174" s="54">
        <v>3</v>
      </c>
      <c r="K174" s="54">
        <v>836</v>
      </c>
      <c r="L174" s="54">
        <v>775</v>
      </c>
      <c r="M174" s="54">
        <v>0.11516746507309629</v>
      </c>
      <c r="N174" s="54">
        <v>8084.0405698351533</v>
      </c>
      <c r="O174" s="54">
        <v>36379.244904369989</v>
      </c>
      <c r="P174" s="54">
        <v>25.126793621946561</v>
      </c>
      <c r="Q174" s="54">
        <v>372038.76787048799</v>
      </c>
      <c r="R174" s="54">
        <v>11573.768515758973</v>
      </c>
      <c r="S174" s="54">
        <v>0</v>
      </c>
      <c r="T174" s="54">
        <v>0</v>
      </c>
      <c r="U174" s="54">
        <v>0.42393468337105811</v>
      </c>
      <c r="V174" s="54">
        <v>5.8202691253144039</v>
      </c>
      <c r="W174" s="54">
        <v>2.3538707313625737</v>
      </c>
      <c r="X174" s="54">
        <v>0</v>
      </c>
      <c r="Y174" s="54">
        <v>0</v>
      </c>
      <c r="Z174" s="54">
        <v>0</v>
      </c>
      <c r="AA174" s="54">
        <v>0</v>
      </c>
      <c r="AB174" s="54">
        <v>0</v>
      </c>
      <c r="AC174" s="54">
        <v>0</v>
      </c>
      <c r="AD174" s="54" t="e">
        <v>#REF!</v>
      </c>
      <c r="AE174" s="63" t="e">
        <v>#REF!</v>
      </c>
      <c r="AF174" s="63" t="e">
        <v>#REF!</v>
      </c>
      <c r="AG174" s="63" t="e">
        <v>#REF!</v>
      </c>
      <c r="AH174" s="54" t="e">
        <v>#REF!</v>
      </c>
      <c r="AI174" s="63" t="e">
        <v>#REF!</v>
      </c>
      <c r="AJ174" s="63" t="e">
        <v>#REF!</v>
      </c>
      <c r="AK174" s="63" t="e">
        <v>#REF!</v>
      </c>
      <c r="AL174" s="63" t="e">
        <v>#REF!</v>
      </c>
      <c r="AM174" s="63" t="e">
        <v>#REF!</v>
      </c>
      <c r="AN174" s="54" t="e">
        <v>#REF!</v>
      </c>
      <c r="AO174" s="54">
        <v>0.21341165549646085</v>
      </c>
      <c r="AP174" s="54">
        <v>0.7039997087801606</v>
      </c>
      <c r="AQ174" s="54">
        <v>0.15024174331980039</v>
      </c>
    </row>
    <row r="175" spans="2:43" x14ac:dyDescent="0.3">
      <c r="B175" s="52">
        <v>172</v>
      </c>
      <c r="C175" s="54">
        <v>0.19548276823250876</v>
      </c>
      <c r="D175" s="54">
        <v>0.74193622921243607</v>
      </c>
      <c r="E175" s="54">
        <v>51965.008693996817</v>
      </c>
      <c r="F175" s="54">
        <v>11.761743628105933</v>
      </c>
      <c r="G175" s="54">
        <v>0.85197894408814745</v>
      </c>
      <c r="H175" s="54">
        <v>18888.539735320213</v>
      </c>
      <c r="I175" s="54">
        <v>8</v>
      </c>
      <c r="J175" s="54">
        <v>8</v>
      </c>
      <c r="K175" s="54">
        <v>850</v>
      </c>
      <c r="L175" s="54">
        <v>799</v>
      </c>
      <c r="M175" s="54">
        <v>0.14503574793843613</v>
      </c>
      <c r="N175" s="54">
        <v>10158.263750728882</v>
      </c>
      <c r="O175" s="54">
        <v>38554.722601415458</v>
      </c>
      <c r="P175" s="54">
        <v>10.020757916909188</v>
      </c>
      <c r="Q175" s="54">
        <v>222162.16187612823</v>
      </c>
      <c r="R175" s="54">
        <v>16092.638139065131</v>
      </c>
      <c r="S175" s="54">
        <v>0</v>
      </c>
      <c r="T175" s="54">
        <v>0</v>
      </c>
      <c r="U175" s="54">
        <v>0.47472119499727267</v>
      </c>
      <c r="V175" s="54">
        <v>4.6324868977281719</v>
      </c>
      <c r="W175" s="54">
        <v>2.5724583372269696</v>
      </c>
      <c r="X175" s="54">
        <v>0</v>
      </c>
      <c r="Y175" s="54">
        <v>0</v>
      </c>
      <c r="Z175" s="54">
        <v>0</v>
      </c>
      <c r="AA175" s="54">
        <v>0</v>
      </c>
      <c r="AB175" s="54">
        <v>0</v>
      </c>
      <c r="AC175" s="54">
        <v>0</v>
      </c>
      <c r="AD175" s="54" t="e">
        <v>#REF!</v>
      </c>
      <c r="AE175" s="63" t="e">
        <v>#REF!</v>
      </c>
      <c r="AF175" s="63" t="e">
        <v>#REF!</v>
      </c>
      <c r="AG175" s="63" t="e">
        <v>#REF!</v>
      </c>
      <c r="AH175" s="54" t="e">
        <v>#REF!</v>
      </c>
      <c r="AI175" s="63" t="e">
        <v>#REF!</v>
      </c>
      <c r="AJ175" s="63" t="e">
        <v>#REF!</v>
      </c>
      <c r="AK175" s="63" t="e">
        <v>#REF!</v>
      </c>
      <c r="AL175" s="63" t="e">
        <v>#REF!</v>
      </c>
      <c r="AM175" s="63" t="e">
        <v>#REF!</v>
      </c>
      <c r="AN175" s="54" t="e">
        <v>#REF!</v>
      </c>
      <c r="AO175" s="54">
        <v>0.153347167280041</v>
      </c>
      <c r="AP175" s="54">
        <v>0.75273006654408003</v>
      </c>
      <c r="AQ175" s="54">
        <v>0.11542902343105144</v>
      </c>
    </row>
    <row r="176" spans="2:43" x14ac:dyDescent="0.3">
      <c r="B176" s="52">
        <v>173</v>
      </c>
      <c r="C176" s="54">
        <v>0.25473266025392338</v>
      </c>
      <c r="D176" s="54">
        <v>0.74271413696805066</v>
      </c>
      <c r="E176" s="54">
        <v>48879.67378977804</v>
      </c>
      <c r="F176" s="54">
        <v>15.633295904632094</v>
      </c>
      <c r="G176" s="54">
        <v>0.86128688254894725</v>
      </c>
      <c r="H176" s="54">
        <v>12682.483466599337</v>
      </c>
      <c r="I176" s="54">
        <v>13</v>
      </c>
      <c r="J176" s="54">
        <v>8</v>
      </c>
      <c r="K176" s="54">
        <v>835</v>
      </c>
      <c r="L176" s="54">
        <v>795</v>
      </c>
      <c r="M176" s="54">
        <v>0.18919354791806836</v>
      </c>
      <c r="N176" s="54">
        <v>12451.249336814133</v>
      </c>
      <c r="O176" s="54">
        <v>36303.624734054843</v>
      </c>
      <c r="P176" s="54">
        <v>13.464752693665801</v>
      </c>
      <c r="Q176" s="54">
        <v>198269.01683895165</v>
      </c>
      <c r="R176" s="54">
        <v>10923.256647925908</v>
      </c>
      <c r="S176" s="54">
        <v>0</v>
      </c>
      <c r="T176" s="54">
        <v>0</v>
      </c>
      <c r="U176" s="54">
        <v>0.3235049956585011</v>
      </c>
      <c r="V176" s="54">
        <v>3.8592703198692857</v>
      </c>
      <c r="W176" s="54">
        <v>4.211341684808863</v>
      </c>
      <c r="X176" s="54">
        <v>0</v>
      </c>
      <c r="Y176" s="54">
        <v>0</v>
      </c>
      <c r="Z176" s="54">
        <v>0</v>
      </c>
      <c r="AA176" s="54">
        <v>0</v>
      </c>
      <c r="AB176" s="54">
        <v>0</v>
      </c>
      <c r="AC176" s="54">
        <v>0</v>
      </c>
      <c r="AD176" s="54" t="e">
        <v>#REF!</v>
      </c>
      <c r="AE176" s="63" t="e">
        <v>#REF!</v>
      </c>
      <c r="AF176" s="63" t="e">
        <v>#REF!</v>
      </c>
      <c r="AG176" s="63" t="e">
        <v>#REF!</v>
      </c>
      <c r="AH176" s="54" t="e">
        <v>#REF!</v>
      </c>
      <c r="AI176" s="63" t="e">
        <v>#REF!</v>
      </c>
      <c r="AJ176" s="63" t="e">
        <v>#REF!</v>
      </c>
      <c r="AK176" s="63" t="e">
        <v>#REF!</v>
      </c>
      <c r="AL176" s="63" t="e">
        <v>#REF!</v>
      </c>
      <c r="AM176" s="63" t="e">
        <v>#REF!</v>
      </c>
      <c r="AN176" s="54" t="e">
        <v>#REF!</v>
      </c>
      <c r="AO176" s="54">
        <v>0.17077528742847886</v>
      </c>
      <c r="AP176" s="54">
        <v>0.70623538413085851</v>
      </c>
      <c r="AQ176" s="54">
        <v>0.12060755071710955</v>
      </c>
    </row>
    <row r="177" spans="2:43" x14ac:dyDescent="0.3">
      <c r="B177" s="52">
        <v>174</v>
      </c>
      <c r="C177" s="54">
        <v>0.23201250269412232</v>
      </c>
      <c r="D177" s="54">
        <v>0.63619173120933303</v>
      </c>
      <c r="E177" s="54">
        <v>49219.375596114784</v>
      </c>
      <c r="F177" s="54">
        <v>31.954099433558621</v>
      </c>
      <c r="G177" s="54">
        <v>0.84402271020648545</v>
      </c>
      <c r="H177" s="54">
        <v>17518.530082507896</v>
      </c>
      <c r="I177" s="54">
        <v>18</v>
      </c>
      <c r="J177" s="54">
        <v>5</v>
      </c>
      <c r="K177" s="54">
        <v>842</v>
      </c>
      <c r="L177" s="54">
        <v>781</v>
      </c>
      <c r="M177" s="54">
        <v>0.14760443575118373</v>
      </c>
      <c r="N177" s="54">
        <v>11419.5105130966</v>
      </c>
      <c r="O177" s="54">
        <v>31312.959769534664</v>
      </c>
      <c r="P177" s="54">
        <v>26.969985606119668</v>
      </c>
      <c r="Q177" s="54">
        <v>559788.85218624526</v>
      </c>
      <c r="R177" s="54">
        <v>14786.037239072159</v>
      </c>
      <c r="S177" s="54">
        <v>0</v>
      </c>
      <c r="T177" s="54">
        <v>0</v>
      </c>
      <c r="U177" s="54">
        <v>0.32300605377139496</v>
      </c>
      <c r="V177" s="54">
        <v>2.7467743502700159</v>
      </c>
      <c r="W177" s="54">
        <v>2.1298232738147793</v>
      </c>
      <c r="X177" s="54">
        <v>0</v>
      </c>
      <c r="Y177" s="54">
        <v>0</v>
      </c>
      <c r="Z177" s="54">
        <v>0</v>
      </c>
      <c r="AA177" s="54">
        <v>0</v>
      </c>
      <c r="AB177" s="54">
        <v>0</v>
      </c>
      <c r="AC177" s="54">
        <v>0</v>
      </c>
      <c r="AD177" s="54" t="e">
        <v>#REF!</v>
      </c>
      <c r="AE177" s="63" t="e">
        <v>#REF!</v>
      </c>
      <c r="AF177" s="63" t="e">
        <v>#REF!</v>
      </c>
      <c r="AG177" s="63" t="e">
        <v>#REF!</v>
      </c>
      <c r="AH177" s="54" t="e">
        <v>#REF!</v>
      </c>
      <c r="AI177" s="63" t="e">
        <v>#REF!</v>
      </c>
      <c r="AJ177" s="63" t="e">
        <v>#REF!</v>
      </c>
      <c r="AK177" s="63" t="e">
        <v>#REF!</v>
      </c>
      <c r="AL177" s="63" t="e">
        <v>#REF!</v>
      </c>
      <c r="AM177" s="63" t="e">
        <v>#REF!</v>
      </c>
      <c r="AN177" s="54" t="e">
        <v>#REF!</v>
      </c>
      <c r="AO177" s="54">
        <v>0.22450664151488581</v>
      </c>
      <c r="AP177" s="54">
        <v>0.69888675887146401</v>
      </c>
      <c r="AQ177" s="54">
        <v>0.15690471903345621</v>
      </c>
    </row>
    <row r="178" spans="2:43" x14ac:dyDescent="0.3">
      <c r="B178" s="52">
        <v>175</v>
      </c>
      <c r="C178" s="54">
        <v>0.23017144548432894</v>
      </c>
      <c r="D178" s="54">
        <v>0.72968553613716469</v>
      </c>
      <c r="E178" s="54">
        <v>47811.816770173464</v>
      </c>
      <c r="F178" s="54">
        <v>27.426695051941916</v>
      </c>
      <c r="G178" s="54">
        <v>0.86672115134610783</v>
      </c>
      <c r="H178" s="54">
        <v>16698.246026578476</v>
      </c>
      <c r="I178" s="54">
        <v>14</v>
      </c>
      <c r="J178" s="54">
        <v>3</v>
      </c>
      <c r="K178" s="54">
        <v>830</v>
      </c>
      <c r="L178" s="54">
        <v>805</v>
      </c>
      <c r="M178" s="54">
        <v>0.16795277460169875</v>
      </c>
      <c r="N178" s="54">
        <v>11004.914977222707</v>
      </c>
      <c r="O178" s="54">
        <v>34887.591153635905</v>
      </c>
      <c r="P178" s="54">
        <v>23.771296713037696</v>
      </c>
      <c r="Q178" s="54">
        <v>457977.70167326863</v>
      </c>
      <c r="R178" s="54">
        <v>14472.723021616666</v>
      </c>
      <c r="S178" s="54">
        <v>0</v>
      </c>
      <c r="T178" s="54">
        <v>0</v>
      </c>
      <c r="U178" s="54">
        <v>0.31385361549605412</v>
      </c>
      <c r="V178" s="54">
        <v>4.7586127529360676</v>
      </c>
      <c r="W178" s="54">
        <v>2.040755329139289</v>
      </c>
      <c r="X178" s="54">
        <v>0</v>
      </c>
      <c r="Y178" s="54">
        <v>0</v>
      </c>
      <c r="Z178" s="54">
        <v>0</v>
      </c>
      <c r="AA178" s="54">
        <v>0</v>
      </c>
      <c r="AB178" s="54">
        <v>0</v>
      </c>
      <c r="AC178" s="54">
        <v>0</v>
      </c>
      <c r="AD178" s="54" t="e">
        <v>#REF!</v>
      </c>
      <c r="AE178" s="63" t="e">
        <v>#REF!</v>
      </c>
      <c r="AF178" s="63" t="e">
        <v>#REF!</v>
      </c>
      <c r="AG178" s="63" t="e">
        <v>#REF!</v>
      </c>
      <c r="AH178" s="54" t="e">
        <v>#REF!</v>
      </c>
      <c r="AI178" s="63" t="e">
        <v>#REF!</v>
      </c>
      <c r="AJ178" s="63" t="e">
        <v>#REF!</v>
      </c>
      <c r="AK178" s="63" t="e">
        <v>#REF!</v>
      </c>
      <c r="AL178" s="63" t="e">
        <v>#REF!</v>
      </c>
      <c r="AM178" s="63" t="e">
        <v>#REF!</v>
      </c>
      <c r="AN178" s="54" t="e">
        <v>#REF!</v>
      </c>
      <c r="AO178" s="54">
        <v>0.18784128331272282</v>
      </c>
      <c r="AP178" s="54">
        <v>0.70142771745226618</v>
      </c>
      <c r="AQ178" s="54">
        <v>0.13175708259734761</v>
      </c>
    </row>
    <row r="179" spans="2:43" x14ac:dyDescent="0.3">
      <c r="B179" s="52">
        <v>176</v>
      </c>
      <c r="C179" s="54">
        <v>0.16089572527227655</v>
      </c>
      <c r="D179" s="54">
        <v>0.6516413999167876</v>
      </c>
      <c r="E179" s="54">
        <v>48204.523805482473</v>
      </c>
      <c r="F179" s="54">
        <v>16.430641517943258</v>
      </c>
      <c r="G179" s="54">
        <v>0.87637100454741135</v>
      </c>
      <c r="H179" s="54">
        <v>9015.0543925894053</v>
      </c>
      <c r="I179" s="54">
        <v>14</v>
      </c>
      <c r="J179" s="54">
        <v>5</v>
      </c>
      <c r="K179" s="54">
        <v>840</v>
      </c>
      <c r="L179" s="54">
        <v>825</v>
      </c>
      <c r="M179" s="54">
        <v>0.10484631565705316</v>
      </c>
      <c r="N179" s="54">
        <v>7755.9018190878232</v>
      </c>
      <c r="O179" s="54">
        <v>31412.063374926711</v>
      </c>
      <c r="P179" s="54">
        <v>14.399337812438336</v>
      </c>
      <c r="Q179" s="54">
        <v>148123.12698939623</v>
      </c>
      <c r="R179" s="54">
        <v>7900.5322740831307</v>
      </c>
      <c r="S179" s="54">
        <v>0</v>
      </c>
      <c r="T179" s="54">
        <v>0</v>
      </c>
      <c r="U179" s="54">
        <v>0.44903286381806468</v>
      </c>
      <c r="V179" s="54">
        <v>2.2858814275873214</v>
      </c>
      <c r="W179" s="54">
        <v>0.74498142949805346</v>
      </c>
      <c r="X179" s="54">
        <v>0</v>
      </c>
      <c r="Y179" s="54">
        <v>0</v>
      </c>
      <c r="Z179" s="54">
        <v>0</v>
      </c>
      <c r="AA179" s="54">
        <v>0</v>
      </c>
      <c r="AB179" s="54">
        <v>0</v>
      </c>
      <c r="AC179" s="54">
        <v>0</v>
      </c>
      <c r="AD179" s="54" t="e">
        <v>#REF!</v>
      </c>
      <c r="AE179" s="63" t="e">
        <v>#REF!</v>
      </c>
      <c r="AF179" s="63" t="e">
        <v>#REF!</v>
      </c>
      <c r="AG179" s="63" t="e">
        <v>#REF!</v>
      </c>
      <c r="AH179" s="54" t="e">
        <v>#REF!</v>
      </c>
      <c r="AI179" s="63" t="e">
        <v>#REF!</v>
      </c>
      <c r="AJ179" s="63" t="e">
        <v>#REF!</v>
      </c>
      <c r="AK179" s="63" t="e">
        <v>#REF!</v>
      </c>
      <c r="AL179" s="63" t="e">
        <v>#REF!</v>
      </c>
      <c r="AM179" s="63" t="e">
        <v>#REF!</v>
      </c>
      <c r="AN179" s="54" t="e">
        <v>#REF!</v>
      </c>
      <c r="AO179" s="54">
        <v>0.14439788245275037</v>
      </c>
      <c r="AP179" s="54">
        <v>0.67696537215967667</v>
      </c>
      <c r="AQ179" s="54">
        <v>9.7752366233695404E-2</v>
      </c>
    </row>
    <row r="180" spans="2:43" x14ac:dyDescent="0.3">
      <c r="B180" s="52">
        <v>177</v>
      </c>
      <c r="C180" s="54">
        <v>0.23111938438636592</v>
      </c>
      <c r="D180" s="54">
        <v>0.71337529412256484</v>
      </c>
      <c r="E180" s="54">
        <v>47314.397650518629</v>
      </c>
      <c r="F180" s="54">
        <v>19.607350942597662</v>
      </c>
      <c r="G180" s="54">
        <v>0.88539994792471988</v>
      </c>
      <c r="H180" s="54">
        <v>9006.0443424324385</v>
      </c>
      <c r="I180" s="54">
        <v>12</v>
      </c>
      <c r="J180" s="54">
        <v>2</v>
      </c>
      <c r="K180" s="54">
        <v>856</v>
      </c>
      <c r="L180" s="54">
        <v>793</v>
      </c>
      <c r="M180" s="54">
        <v>0.16487485881404992</v>
      </c>
      <c r="N180" s="54">
        <v>10935.274457599584</v>
      </c>
      <c r="O180" s="54">
        <v>33752.92234017072</v>
      </c>
      <c r="P180" s="54">
        <v>17.360347503517676</v>
      </c>
      <c r="Q180" s="54">
        <v>176584.67202666902</v>
      </c>
      <c r="R180" s="54">
        <v>7973.9511917973987</v>
      </c>
      <c r="S180" s="54">
        <v>0</v>
      </c>
      <c r="T180" s="54">
        <v>0</v>
      </c>
      <c r="U180" s="54">
        <v>0.39996180094506467</v>
      </c>
      <c r="V180" s="54">
        <v>1.9591759067496619</v>
      </c>
      <c r="W180" s="54">
        <v>1.6465319007807417</v>
      </c>
      <c r="X180" s="54">
        <v>0</v>
      </c>
      <c r="Y180" s="54">
        <v>0</v>
      </c>
      <c r="Z180" s="54">
        <v>0</v>
      </c>
      <c r="AA180" s="54">
        <v>0</v>
      </c>
      <c r="AB180" s="54">
        <v>0</v>
      </c>
      <c r="AC180" s="54">
        <v>0</v>
      </c>
      <c r="AD180" s="54" t="e">
        <v>#REF!</v>
      </c>
      <c r="AE180" s="63" t="e">
        <v>#REF!</v>
      </c>
      <c r="AF180" s="63" t="e">
        <v>#REF!</v>
      </c>
      <c r="AG180" s="63" t="e">
        <v>#REF!</v>
      </c>
      <c r="AH180" s="54" t="e">
        <v>#REF!</v>
      </c>
      <c r="AI180" s="63" t="e">
        <v>#REF!</v>
      </c>
      <c r="AJ180" s="63" t="e">
        <v>#REF!</v>
      </c>
      <c r="AK180" s="63" t="e">
        <v>#REF!</v>
      </c>
      <c r="AL180" s="63" t="e">
        <v>#REF!</v>
      </c>
      <c r="AM180" s="63" t="e">
        <v>#REF!</v>
      </c>
      <c r="AN180" s="54" t="e">
        <v>#REF!</v>
      </c>
      <c r="AO180" s="54">
        <v>0.20095435301996534</v>
      </c>
      <c r="AP180" s="54">
        <v>0.69347612345160381</v>
      </c>
      <c r="AQ180" s="54">
        <v>0.13935704572301066</v>
      </c>
    </row>
    <row r="181" spans="2:43" x14ac:dyDescent="0.3">
      <c r="B181" s="52">
        <v>178</v>
      </c>
      <c r="C181" s="54">
        <v>0.13131400783920305</v>
      </c>
      <c r="D181" s="54">
        <v>0.69156245466129873</v>
      </c>
      <c r="E181" s="54">
        <v>47790.880588682739</v>
      </c>
      <c r="F181" s="54">
        <v>19.40916652405112</v>
      </c>
      <c r="G181" s="54">
        <v>0.92046374568671374</v>
      </c>
      <c r="H181" s="54">
        <v>24316.267074059171</v>
      </c>
      <c r="I181" s="54">
        <v>15</v>
      </c>
      <c r="J181" s="54">
        <v>3</v>
      </c>
      <c r="K181" s="54">
        <v>853</v>
      </c>
      <c r="L181" s="54">
        <v>784</v>
      </c>
      <c r="M181" s="54">
        <v>9.081183759269229E-2</v>
      </c>
      <c r="N181" s="54">
        <v>6275.6120682647024</v>
      </c>
      <c r="O181" s="54">
        <v>33050.378690334452</v>
      </c>
      <c r="P181" s="54">
        <v>17.865434119385267</v>
      </c>
      <c r="Q181" s="54">
        <v>471958.47688371572</v>
      </c>
      <c r="R181" s="54">
        <v>22382.242272107011</v>
      </c>
      <c r="S181" s="54">
        <v>0</v>
      </c>
      <c r="T181" s="54">
        <v>0</v>
      </c>
      <c r="U181" s="54">
        <v>0.47337095176594685</v>
      </c>
      <c r="V181" s="54">
        <v>6.9979045183732111</v>
      </c>
      <c r="W181" s="54">
        <v>2.3856140791896498</v>
      </c>
      <c r="X181" s="54">
        <v>0</v>
      </c>
      <c r="Y181" s="54">
        <v>0</v>
      </c>
      <c r="Z181" s="54">
        <v>0</v>
      </c>
      <c r="AA181" s="54">
        <v>0</v>
      </c>
      <c r="AB181" s="54">
        <v>0</v>
      </c>
      <c r="AC181" s="54">
        <v>0</v>
      </c>
      <c r="AD181" s="54" t="e">
        <v>#REF!</v>
      </c>
      <c r="AE181" s="63" t="e">
        <v>#REF!</v>
      </c>
      <c r="AF181" s="63" t="e">
        <v>#REF!</v>
      </c>
      <c r="AG181" s="63" t="e">
        <v>#REF!</v>
      </c>
      <c r="AH181" s="54" t="e">
        <v>#REF!</v>
      </c>
      <c r="AI181" s="63" t="e">
        <v>#REF!</v>
      </c>
      <c r="AJ181" s="63" t="e">
        <v>#REF!</v>
      </c>
      <c r="AK181" s="63" t="e">
        <v>#REF!</v>
      </c>
      <c r="AL181" s="63" t="e">
        <v>#REF!</v>
      </c>
      <c r="AM181" s="63" t="e">
        <v>#REF!</v>
      </c>
      <c r="AN181" s="54" t="e">
        <v>#REF!</v>
      </c>
      <c r="AO181" s="54">
        <v>0.2178771415690792</v>
      </c>
      <c r="AP181" s="54">
        <v>0.68276668665467244</v>
      </c>
      <c r="AQ181" s="54">
        <v>0.1487592540469112</v>
      </c>
    </row>
    <row r="182" spans="2:43" x14ac:dyDescent="0.3">
      <c r="B182" s="52">
        <v>179</v>
      </c>
      <c r="C182" s="54">
        <v>0.11134351279221551</v>
      </c>
      <c r="D182" s="54">
        <v>0.69363999754013039</v>
      </c>
      <c r="E182" s="54">
        <v>49899.432075282799</v>
      </c>
      <c r="F182" s="54">
        <v>15.039052168646013</v>
      </c>
      <c r="G182" s="54">
        <v>0.89201802690991339</v>
      </c>
      <c r="H182" s="54">
        <v>35331.431170981479</v>
      </c>
      <c r="I182" s="54">
        <v>21</v>
      </c>
      <c r="J182" s="54">
        <v>8</v>
      </c>
      <c r="K182" s="54">
        <v>853</v>
      </c>
      <c r="L182" s="54">
        <v>807</v>
      </c>
      <c r="M182" s="54">
        <v>7.7232313939301842E-2</v>
      </c>
      <c r="N182" s="54">
        <v>5555.9780535985392</v>
      </c>
      <c r="O182" s="54">
        <v>34612.241941953063</v>
      </c>
      <c r="P182" s="54">
        <v>13.41510564207087</v>
      </c>
      <c r="Q182" s="54">
        <v>531351.23657331639</v>
      </c>
      <c r="R182" s="54">
        <v>31516.273521042309</v>
      </c>
      <c r="S182" s="54">
        <v>0</v>
      </c>
      <c r="T182" s="54">
        <v>0</v>
      </c>
      <c r="U182" s="54">
        <v>0.41811397982114651</v>
      </c>
      <c r="V182" s="54">
        <v>5.2389148815552407</v>
      </c>
      <c r="W182" s="54">
        <v>2.7704392306266512</v>
      </c>
      <c r="X182" s="54">
        <v>0</v>
      </c>
      <c r="Y182" s="54">
        <v>0</v>
      </c>
      <c r="Z182" s="54">
        <v>0</v>
      </c>
      <c r="AA182" s="54">
        <v>0</v>
      </c>
      <c r="AB182" s="54">
        <v>0</v>
      </c>
      <c r="AC182" s="54">
        <v>0</v>
      </c>
      <c r="AD182" s="54" t="e">
        <v>#REF!</v>
      </c>
      <c r="AE182" s="63" t="e">
        <v>#REF!</v>
      </c>
      <c r="AF182" s="63" t="e">
        <v>#REF!</v>
      </c>
      <c r="AG182" s="63" t="e">
        <v>#REF!</v>
      </c>
      <c r="AH182" s="54" t="e">
        <v>#REF!</v>
      </c>
      <c r="AI182" s="63" t="e">
        <v>#REF!</v>
      </c>
      <c r="AJ182" s="63" t="e">
        <v>#REF!</v>
      </c>
      <c r="AK182" s="63" t="e">
        <v>#REF!</v>
      </c>
      <c r="AL182" s="63" t="e">
        <v>#REF!</v>
      </c>
      <c r="AM182" s="63" t="e">
        <v>#REF!</v>
      </c>
      <c r="AN182" s="54" t="e">
        <v>#REF!</v>
      </c>
      <c r="AO182" s="54">
        <v>0.14708731468395453</v>
      </c>
      <c r="AP182" s="54">
        <v>0.67411030741438704</v>
      </c>
      <c r="AQ182" s="54">
        <v>9.9153074918357273E-2</v>
      </c>
    </row>
    <row r="183" spans="2:43" x14ac:dyDescent="0.3">
      <c r="B183" s="52">
        <v>180</v>
      </c>
      <c r="C183" s="54">
        <v>0.1966861674155338</v>
      </c>
      <c r="D183" s="54">
        <v>0.71657707253711589</v>
      </c>
      <c r="E183" s="54">
        <v>49937.728982602726</v>
      </c>
      <c r="F183" s="54">
        <v>26.622198405966792</v>
      </c>
      <c r="G183" s="54">
        <v>0.88085923472610916</v>
      </c>
      <c r="H183" s="54">
        <v>22629.125455355235</v>
      </c>
      <c r="I183" s="54">
        <v>12</v>
      </c>
      <c r="J183" s="54">
        <v>2</v>
      </c>
      <c r="K183" s="54">
        <v>858</v>
      </c>
      <c r="L183" s="54">
        <v>781</v>
      </c>
      <c r="M183" s="54">
        <v>0.14094079805516829</v>
      </c>
      <c r="N183" s="54">
        <v>9822.0605230237543</v>
      </c>
      <c r="O183" s="54">
        <v>35784.231643505351</v>
      </c>
      <c r="P183" s="54">
        <v>23.450409314606553</v>
      </c>
      <c r="Q183" s="54">
        <v>602437.06762598071</v>
      </c>
      <c r="R183" s="54">
        <v>19933.07413112533</v>
      </c>
      <c r="S183" s="54">
        <v>0</v>
      </c>
      <c r="T183" s="54">
        <v>0</v>
      </c>
      <c r="U183" s="54">
        <v>0.3852853109380639</v>
      </c>
      <c r="V183" s="54">
        <v>4.7690405776447093</v>
      </c>
      <c r="W183" s="54">
        <v>2.4533994863098774</v>
      </c>
      <c r="X183" s="54">
        <v>0</v>
      </c>
      <c r="Y183" s="54">
        <v>0</v>
      </c>
      <c r="Z183" s="54">
        <v>0</v>
      </c>
      <c r="AA183" s="54">
        <v>0</v>
      </c>
      <c r="AB183" s="54">
        <v>0</v>
      </c>
      <c r="AC183" s="54">
        <v>0</v>
      </c>
      <c r="AD183" s="54" t="e">
        <v>#REF!</v>
      </c>
      <c r="AE183" s="63" t="e">
        <v>#REF!</v>
      </c>
      <c r="AF183" s="63" t="e">
        <v>#REF!</v>
      </c>
      <c r="AG183" s="63" t="e">
        <v>#REF!</v>
      </c>
      <c r="AH183" s="54" t="e">
        <v>#REF!</v>
      </c>
      <c r="AI183" s="63" t="e">
        <v>#REF!</v>
      </c>
      <c r="AJ183" s="63" t="e">
        <v>#REF!</v>
      </c>
      <c r="AK183" s="63" t="e">
        <v>#REF!</v>
      </c>
      <c r="AL183" s="63" t="e">
        <v>#REF!</v>
      </c>
      <c r="AM183" s="63" t="e">
        <v>#REF!</v>
      </c>
      <c r="AN183" s="54" t="e">
        <v>#REF!</v>
      </c>
      <c r="AO183" s="54">
        <v>0.22886640630637248</v>
      </c>
      <c r="AP183" s="54">
        <v>0.71675317507398562</v>
      </c>
      <c r="AQ183" s="54">
        <v>0.16404072338786532</v>
      </c>
    </row>
    <row r="184" spans="2:43" x14ac:dyDescent="0.3">
      <c r="B184" s="52">
        <v>181</v>
      </c>
      <c r="C184" s="54">
        <v>0.13632448089047414</v>
      </c>
      <c r="D184" s="54">
        <v>0.76426146638634951</v>
      </c>
      <c r="E184" s="54">
        <v>51491.888230709374</v>
      </c>
      <c r="F184" s="54">
        <v>16.077617845950471</v>
      </c>
      <c r="G184" s="54">
        <v>0.84979180986462888</v>
      </c>
      <c r="H184" s="54">
        <v>14231.197688179804</v>
      </c>
      <c r="I184" s="54">
        <v>20</v>
      </c>
      <c r="J184" s="54">
        <v>5</v>
      </c>
      <c r="K184" s="54">
        <v>855</v>
      </c>
      <c r="L184" s="54">
        <v>816</v>
      </c>
      <c r="M184" s="54">
        <v>0.10418754766971164</v>
      </c>
      <c r="N184" s="54">
        <v>7019.60493312177</v>
      </c>
      <c r="O184" s="54">
        <v>39353.266006203958</v>
      </c>
      <c r="P184" s="54">
        <v>13.662627967622106</v>
      </c>
      <c r="Q184" s="54">
        <v>228803.75792072871</v>
      </c>
      <c r="R184" s="54">
        <v>12093.555239979638</v>
      </c>
      <c r="S184" s="54">
        <v>0</v>
      </c>
      <c r="T184" s="54">
        <v>0</v>
      </c>
      <c r="U184" s="54">
        <v>0.39597106839839014</v>
      </c>
      <c r="V184" s="54">
        <v>2.2775955300200215</v>
      </c>
      <c r="W184" s="54">
        <v>2.4412682447077878</v>
      </c>
      <c r="X184" s="54">
        <v>0</v>
      </c>
      <c r="Y184" s="54">
        <v>0</v>
      </c>
      <c r="Z184" s="54">
        <v>0</v>
      </c>
      <c r="AA184" s="54">
        <v>0</v>
      </c>
      <c r="AB184" s="54">
        <v>0</v>
      </c>
      <c r="AC184" s="54">
        <v>0</v>
      </c>
      <c r="AD184" s="54" t="e">
        <v>#REF!</v>
      </c>
      <c r="AE184" s="63" t="e">
        <v>#REF!</v>
      </c>
      <c r="AF184" s="63" t="e">
        <v>#REF!</v>
      </c>
      <c r="AG184" s="63" t="e">
        <v>#REF!</v>
      </c>
      <c r="AH184" s="54" t="e">
        <v>#REF!</v>
      </c>
      <c r="AI184" s="63" t="e">
        <v>#REF!</v>
      </c>
      <c r="AJ184" s="63" t="e">
        <v>#REF!</v>
      </c>
      <c r="AK184" s="63" t="e">
        <v>#REF!</v>
      </c>
      <c r="AL184" s="63" t="e">
        <v>#REF!</v>
      </c>
      <c r="AM184" s="63" t="e">
        <v>#REF!</v>
      </c>
      <c r="AN184" s="54" t="e">
        <v>#REF!</v>
      </c>
      <c r="AO184" s="54">
        <v>0.19866113455559942</v>
      </c>
      <c r="AP184" s="54">
        <v>0.64741350585872703</v>
      </c>
      <c r="AQ184" s="54">
        <v>0.12861590160051292</v>
      </c>
    </row>
    <row r="185" spans="2:43" x14ac:dyDescent="0.3">
      <c r="B185" s="52">
        <v>182</v>
      </c>
      <c r="C185" s="54">
        <v>0.19446204982370757</v>
      </c>
      <c r="D185" s="54">
        <v>0.66470640173769047</v>
      </c>
      <c r="E185" s="54">
        <v>50889.091815416643</v>
      </c>
      <c r="F185" s="54">
        <v>21.543621836244832</v>
      </c>
      <c r="G185" s="54">
        <v>0.88657004287318564</v>
      </c>
      <c r="H185" s="54">
        <v>25840.739610015618</v>
      </c>
      <c r="I185" s="54">
        <v>11</v>
      </c>
      <c r="J185" s="54">
        <v>4</v>
      </c>
      <c r="K185" s="54">
        <v>838</v>
      </c>
      <c r="L185" s="54">
        <v>802</v>
      </c>
      <c r="M185" s="54">
        <v>0.12926016941285215</v>
      </c>
      <c r="N185" s="54">
        <v>9895.9971080927808</v>
      </c>
      <c r="O185" s="54">
        <v>33826.305108324552</v>
      </c>
      <c r="P185" s="54">
        <v>19.099929735003279</v>
      </c>
      <c r="Q185" s="54">
        <v>556703.12212704925</v>
      </c>
      <c r="R185" s="54">
        <v>22909.625623926375</v>
      </c>
      <c r="S185" s="54">
        <v>0</v>
      </c>
      <c r="T185" s="54">
        <v>0</v>
      </c>
      <c r="U185" s="54">
        <v>0.32745646226059105</v>
      </c>
      <c r="V185" s="54">
        <v>4.3134655556663191</v>
      </c>
      <c r="W185" s="54">
        <v>1.7836952565460313</v>
      </c>
      <c r="X185" s="54">
        <v>0</v>
      </c>
      <c r="Y185" s="54">
        <v>0</v>
      </c>
      <c r="Z185" s="54">
        <v>0</v>
      </c>
      <c r="AA185" s="54">
        <v>0</v>
      </c>
      <c r="AB185" s="54">
        <v>0</v>
      </c>
      <c r="AC185" s="54">
        <v>0</v>
      </c>
      <c r="AD185" s="54" t="e">
        <v>#REF!</v>
      </c>
      <c r="AE185" s="63" t="e">
        <v>#REF!</v>
      </c>
      <c r="AF185" s="63" t="e">
        <v>#REF!</v>
      </c>
      <c r="AG185" s="63" t="e">
        <v>#REF!</v>
      </c>
      <c r="AH185" s="54" t="e">
        <v>#REF!</v>
      </c>
      <c r="AI185" s="63" t="e">
        <v>#REF!</v>
      </c>
      <c r="AJ185" s="63" t="e">
        <v>#REF!</v>
      </c>
      <c r="AK185" s="63" t="e">
        <v>#REF!</v>
      </c>
      <c r="AL185" s="63" t="e">
        <v>#REF!</v>
      </c>
      <c r="AM185" s="63" t="e">
        <v>#REF!</v>
      </c>
      <c r="AN185" s="54" t="e">
        <v>#REF!</v>
      </c>
      <c r="AO185" s="54">
        <v>0.12106737683582182</v>
      </c>
      <c r="AP185" s="54">
        <v>0.69960110236157069</v>
      </c>
      <c r="AQ185" s="54">
        <v>8.4698870294364639E-2</v>
      </c>
    </row>
    <row r="186" spans="2:43" x14ac:dyDescent="0.3">
      <c r="B186" s="52">
        <v>183</v>
      </c>
      <c r="C186" s="54">
        <v>0.21841343541773522</v>
      </c>
      <c r="D186" s="54">
        <v>0.62372877243439007</v>
      </c>
      <c r="E186" s="54">
        <v>49809.018237117554</v>
      </c>
      <c r="F186" s="54">
        <v>21.410838930867953</v>
      </c>
      <c r="G186" s="54">
        <v>0.87467769381517124</v>
      </c>
      <c r="H186" s="54">
        <v>16361.571303697412</v>
      </c>
      <c r="I186" s="54">
        <v>11</v>
      </c>
      <c r="J186" s="54">
        <v>6</v>
      </c>
      <c r="K186" s="54">
        <v>841</v>
      </c>
      <c r="L186" s="54">
        <v>811</v>
      </c>
      <c r="M186" s="54">
        <v>0.13623074395628193</v>
      </c>
      <c r="N186" s="54">
        <v>10878.95878795347</v>
      </c>
      <c r="O186" s="54">
        <v>31067.317801199479</v>
      </c>
      <c r="P186" s="54">
        <v>18.727583218699667</v>
      </c>
      <c r="Q186" s="54">
        <v>350314.96783937648</v>
      </c>
      <c r="R186" s="54">
        <v>14311.101455110536</v>
      </c>
      <c r="S186" s="54">
        <v>0</v>
      </c>
      <c r="T186" s="54">
        <v>0</v>
      </c>
      <c r="U186" s="54">
        <v>0.26956591216687165</v>
      </c>
      <c r="V186" s="54">
        <v>5.9445001057522084</v>
      </c>
      <c r="W186" s="54">
        <v>2.1491253200084204</v>
      </c>
      <c r="X186" s="54">
        <v>0</v>
      </c>
      <c r="Y186" s="54">
        <v>0</v>
      </c>
      <c r="Z186" s="54">
        <v>0</v>
      </c>
      <c r="AA186" s="54">
        <v>0</v>
      </c>
      <c r="AB186" s="54">
        <v>0</v>
      </c>
      <c r="AC186" s="54">
        <v>0</v>
      </c>
      <c r="AD186" s="54" t="e">
        <v>#REF!</v>
      </c>
      <c r="AE186" s="63" t="e">
        <v>#REF!</v>
      </c>
      <c r="AF186" s="63" t="e">
        <v>#REF!</v>
      </c>
      <c r="AG186" s="63" t="e">
        <v>#REF!</v>
      </c>
      <c r="AH186" s="54" t="e">
        <v>#REF!</v>
      </c>
      <c r="AI186" s="63" t="e">
        <v>#REF!</v>
      </c>
      <c r="AJ186" s="63" t="e">
        <v>#REF!</v>
      </c>
      <c r="AK186" s="63" t="e">
        <v>#REF!</v>
      </c>
      <c r="AL186" s="63" t="e">
        <v>#REF!</v>
      </c>
      <c r="AM186" s="63" t="e">
        <v>#REF!</v>
      </c>
      <c r="AN186" s="54" t="e">
        <v>#REF!</v>
      </c>
      <c r="AO186" s="54">
        <v>0.28695123662951827</v>
      </c>
      <c r="AP186" s="54">
        <v>0.75167431501671522</v>
      </c>
      <c r="AQ186" s="54">
        <v>0.21569387423669251</v>
      </c>
    </row>
    <row r="187" spans="2:43" x14ac:dyDescent="0.3">
      <c r="B187" s="52">
        <v>184</v>
      </c>
      <c r="C187" s="54">
        <v>0.17277979055888362</v>
      </c>
      <c r="D187" s="54">
        <v>0.70482269911107309</v>
      </c>
      <c r="E187" s="54">
        <v>48208.828516097405</v>
      </c>
      <c r="F187" s="54">
        <v>8.2370632514333373</v>
      </c>
      <c r="G187" s="54">
        <v>0.8208930100985532</v>
      </c>
      <c r="H187" s="54">
        <v>24967.496875384513</v>
      </c>
      <c r="I187" s="54">
        <v>7</v>
      </c>
      <c r="J187" s="54">
        <v>6</v>
      </c>
      <c r="K187" s="54">
        <v>858</v>
      </c>
      <c r="L187" s="54">
        <v>795</v>
      </c>
      <c r="M187" s="54">
        <v>0.12177911833355826</v>
      </c>
      <c r="N187" s="54">
        <v>8329.5112941004463</v>
      </c>
      <c r="O187" s="54">
        <v>33978.676635698641</v>
      </c>
      <c r="P187" s="54">
        <v>6.7617476468412878</v>
      </c>
      <c r="Q187" s="54">
        <v>205658.85099250646</v>
      </c>
      <c r="R187" s="54">
        <v>20495.643664660616</v>
      </c>
      <c r="S187" s="54">
        <v>0</v>
      </c>
      <c r="T187" s="54">
        <v>0</v>
      </c>
      <c r="U187" s="54">
        <v>0.3023349792429173</v>
      </c>
      <c r="V187" s="54">
        <v>2.8720615581522675</v>
      </c>
      <c r="W187" s="54">
        <v>2.483566051101576</v>
      </c>
      <c r="X187" s="54">
        <v>0</v>
      </c>
      <c r="Y187" s="54">
        <v>0</v>
      </c>
      <c r="Z187" s="54">
        <v>0</v>
      </c>
      <c r="AA187" s="54">
        <v>0</v>
      </c>
      <c r="AB187" s="54">
        <v>0</v>
      </c>
      <c r="AC187" s="54">
        <v>0</v>
      </c>
      <c r="AD187" s="54" t="e">
        <v>#REF!</v>
      </c>
      <c r="AE187" s="63" t="e">
        <v>#REF!</v>
      </c>
      <c r="AF187" s="63" t="e">
        <v>#REF!</v>
      </c>
      <c r="AG187" s="63" t="e">
        <v>#REF!</v>
      </c>
      <c r="AH187" s="54" t="e">
        <v>#REF!</v>
      </c>
      <c r="AI187" s="63" t="e">
        <v>#REF!</v>
      </c>
      <c r="AJ187" s="63" t="e">
        <v>#REF!</v>
      </c>
      <c r="AK187" s="63" t="e">
        <v>#REF!</v>
      </c>
      <c r="AL187" s="63" t="e">
        <v>#REF!</v>
      </c>
      <c r="AM187" s="63" t="e">
        <v>#REF!</v>
      </c>
      <c r="AN187" s="54" t="e">
        <v>#REF!</v>
      </c>
      <c r="AO187" s="54">
        <v>0.25192185720070426</v>
      </c>
      <c r="AP187" s="54">
        <v>0.6329774106052084</v>
      </c>
      <c r="AQ187" s="54">
        <v>0.15946084484575684</v>
      </c>
    </row>
    <row r="188" spans="2:43" x14ac:dyDescent="0.3">
      <c r="B188" s="52">
        <v>185</v>
      </c>
      <c r="C188" s="54">
        <v>0.19697726356158368</v>
      </c>
      <c r="D188" s="54">
        <v>0.6573130466948669</v>
      </c>
      <c r="E188" s="54">
        <v>53668.88551669677</v>
      </c>
      <c r="F188" s="54">
        <v>21.865740004642344</v>
      </c>
      <c r="G188" s="54">
        <v>0.87745404323846188</v>
      </c>
      <c r="H188" s="54">
        <v>21627.347500094205</v>
      </c>
      <c r="I188" s="54">
        <v>15</v>
      </c>
      <c r="J188" s="54">
        <v>10</v>
      </c>
      <c r="K188" s="54">
        <v>852</v>
      </c>
      <c r="L188" s="54">
        <v>799</v>
      </c>
      <c r="M188" s="54">
        <v>0.12947572524128237</v>
      </c>
      <c r="N188" s="54">
        <v>10571.55020747884</v>
      </c>
      <c r="O188" s="54">
        <v>35277.258651697972</v>
      </c>
      <c r="P188" s="54">
        <v>19.186181975474408</v>
      </c>
      <c r="Q188" s="54">
        <v>472897.95742711145</v>
      </c>
      <c r="R188" s="54">
        <v>18977.003508480902</v>
      </c>
      <c r="S188" s="54">
        <v>0</v>
      </c>
      <c r="T188" s="54">
        <v>0</v>
      </c>
      <c r="U188" s="54">
        <v>0.32052585973772563</v>
      </c>
      <c r="V188" s="54">
        <v>1.9172439186507082</v>
      </c>
      <c r="W188" s="54">
        <v>2.2725133486785523</v>
      </c>
      <c r="X188" s="54">
        <v>0</v>
      </c>
      <c r="Y188" s="54">
        <v>0</v>
      </c>
      <c r="Z188" s="54">
        <v>0</v>
      </c>
      <c r="AA188" s="54">
        <v>0</v>
      </c>
      <c r="AB188" s="54">
        <v>0</v>
      </c>
      <c r="AC188" s="54">
        <v>0</v>
      </c>
      <c r="AD188" s="54" t="e">
        <v>#REF!</v>
      </c>
      <c r="AE188" s="63" t="e">
        <v>#REF!</v>
      </c>
      <c r="AF188" s="63" t="e">
        <v>#REF!</v>
      </c>
      <c r="AG188" s="63" t="e">
        <v>#REF!</v>
      </c>
      <c r="AH188" s="54" t="e">
        <v>#REF!</v>
      </c>
      <c r="AI188" s="63" t="e">
        <v>#REF!</v>
      </c>
      <c r="AJ188" s="63" t="e">
        <v>#REF!</v>
      </c>
      <c r="AK188" s="63" t="e">
        <v>#REF!</v>
      </c>
      <c r="AL188" s="63" t="e">
        <v>#REF!</v>
      </c>
      <c r="AM188" s="63" t="e">
        <v>#REF!</v>
      </c>
      <c r="AN188" s="54" t="e">
        <v>#REF!</v>
      </c>
      <c r="AO188" s="54">
        <v>0.24670833444126594</v>
      </c>
      <c r="AP188" s="54">
        <v>0.6429370976225578</v>
      </c>
      <c r="AQ188" s="54">
        <v>0.15861794050496283</v>
      </c>
    </row>
    <row r="189" spans="2:43" x14ac:dyDescent="0.3">
      <c r="B189" s="52">
        <v>186</v>
      </c>
      <c r="C189" s="54">
        <v>0.23440553001928549</v>
      </c>
      <c r="D189" s="54">
        <v>0.68555808855237299</v>
      </c>
      <c r="E189" s="54">
        <v>49498.152279752423</v>
      </c>
      <c r="F189" s="54">
        <v>19.932098703462568</v>
      </c>
      <c r="G189" s="54">
        <v>0.88363731923032951</v>
      </c>
      <c r="H189" s="54">
        <v>5227.2222047859177</v>
      </c>
      <c r="I189" s="54">
        <v>13</v>
      </c>
      <c r="J189" s="54">
        <v>4</v>
      </c>
      <c r="K189" s="54">
        <v>847</v>
      </c>
      <c r="L189" s="54">
        <v>797</v>
      </c>
      <c r="M189" s="54">
        <v>0.16069860710612724</v>
      </c>
      <c r="N189" s="54">
        <v>11602.640620110671</v>
      </c>
      <c r="O189" s="54">
        <v>33933.858663781357</v>
      </c>
      <c r="P189" s="54">
        <v>17.612746264961991</v>
      </c>
      <c r="Q189" s="54">
        <v>104189.50893072414</v>
      </c>
      <c r="R189" s="54">
        <v>4618.9686160582805</v>
      </c>
      <c r="S189" s="54">
        <v>0</v>
      </c>
      <c r="T189" s="54">
        <v>0</v>
      </c>
      <c r="U189" s="54">
        <v>0.33818787269461087</v>
      </c>
      <c r="V189" s="54">
        <v>3.9597463017891812</v>
      </c>
      <c r="W189" s="54">
        <v>0.79304131415430357</v>
      </c>
      <c r="X189" s="54">
        <v>0</v>
      </c>
      <c r="Y189" s="54">
        <v>0</v>
      </c>
      <c r="Z189" s="54">
        <v>0</v>
      </c>
      <c r="AA189" s="54">
        <v>0</v>
      </c>
      <c r="AB189" s="54">
        <v>0</v>
      </c>
      <c r="AC189" s="54">
        <v>0</v>
      </c>
      <c r="AD189" s="54" t="e">
        <v>#REF!</v>
      </c>
      <c r="AE189" s="63" t="e">
        <v>#REF!</v>
      </c>
      <c r="AF189" s="63" t="e">
        <v>#REF!</v>
      </c>
      <c r="AG189" s="63" t="e">
        <v>#REF!</v>
      </c>
      <c r="AH189" s="54" t="e">
        <v>#REF!</v>
      </c>
      <c r="AI189" s="63" t="e">
        <v>#REF!</v>
      </c>
      <c r="AJ189" s="63" t="e">
        <v>#REF!</v>
      </c>
      <c r="AK189" s="63" t="e">
        <v>#REF!</v>
      </c>
      <c r="AL189" s="63" t="e">
        <v>#REF!</v>
      </c>
      <c r="AM189" s="63" t="e">
        <v>#REF!</v>
      </c>
      <c r="AN189" s="54" t="e">
        <v>#REF!</v>
      </c>
      <c r="AO189" s="54">
        <v>0.20407826604399509</v>
      </c>
      <c r="AP189" s="54">
        <v>0.66899662997040066</v>
      </c>
      <c r="AQ189" s="54">
        <v>0.13652767223363557</v>
      </c>
    </row>
    <row r="190" spans="2:43" x14ac:dyDescent="0.3">
      <c r="B190" s="52">
        <v>187</v>
      </c>
      <c r="C190" s="54">
        <v>0.13167879130245877</v>
      </c>
      <c r="D190" s="54">
        <v>0.62118206439027435</v>
      </c>
      <c r="E190" s="54">
        <v>49362.019189148647</v>
      </c>
      <c r="F190" s="54">
        <v>13.790923242848962</v>
      </c>
      <c r="G190" s="54">
        <v>0.85981287634564163</v>
      </c>
      <c r="H190" s="54">
        <v>24089.152272119965</v>
      </c>
      <c r="I190" s="54">
        <v>12</v>
      </c>
      <c r="J190" s="54">
        <v>4</v>
      </c>
      <c r="K190" s="54">
        <v>842</v>
      </c>
      <c r="L190" s="54">
        <v>786</v>
      </c>
      <c r="M190" s="54">
        <v>8.1796503417677441E-2</v>
      </c>
      <c r="N190" s="54">
        <v>6499.9310230758701</v>
      </c>
      <c r="O190" s="54">
        <v>30662.800982387693</v>
      </c>
      <c r="P190" s="54">
        <v>11.857613380895929</v>
      </c>
      <c r="Q190" s="54">
        <v>332211.64997010713</v>
      </c>
      <c r="R190" s="54">
        <v>20712.163303819616</v>
      </c>
      <c r="S190" s="54">
        <v>0</v>
      </c>
      <c r="T190" s="54">
        <v>0</v>
      </c>
      <c r="U190" s="54">
        <v>0.47786132528082392</v>
      </c>
      <c r="V190" s="54">
        <v>4.3939779871802198</v>
      </c>
      <c r="W190" s="54">
        <v>1.1158649477927405</v>
      </c>
      <c r="X190" s="54">
        <v>0</v>
      </c>
      <c r="Y190" s="54">
        <v>0</v>
      </c>
      <c r="Z190" s="54">
        <v>0</v>
      </c>
      <c r="AA190" s="54">
        <v>0</v>
      </c>
      <c r="AB190" s="54">
        <v>0</v>
      </c>
      <c r="AC190" s="54">
        <v>0</v>
      </c>
      <c r="AD190" s="54" t="e">
        <v>#REF!</v>
      </c>
      <c r="AE190" s="63" t="e">
        <v>#REF!</v>
      </c>
      <c r="AF190" s="63" t="e">
        <v>#REF!</v>
      </c>
      <c r="AG190" s="63" t="e">
        <v>#REF!</v>
      </c>
      <c r="AH190" s="54" t="e">
        <v>#REF!</v>
      </c>
      <c r="AI190" s="63" t="e">
        <v>#REF!</v>
      </c>
      <c r="AJ190" s="63" t="e">
        <v>#REF!</v>
      </c>
      <c r="AK190" s="63" t="e">
        <v>#REF!</v>
      </c>
      <c r="AL190" s="63" t="e">
        <v>#REF!</v>
      </c>
      <c r="AM190" s="63" t="e">
        <v>#REF!</v>
      </c>
      <c r="AN190" s="54" t="e">
        <v>#REF!</v>
      </c>
      <c r="AO190" s="54">
        <v>0.19888640677623071</v>
      </c>
      <c r="AP190" s="54">
        <v>0.75371827581584649</v>
      </c>
      <c r="AQ190" s="54">
        <v>0.14990431959858969</v>
      </c>
    </row>
    <row r="191" spans="2:43" x14ac:dyDescent="0.3">
      <c r="B191" s="52">
        <v>188</v>
      </c>
      <c r="C191" s="54">
        <v>0.29215151624760594</v>
      </c>
      <c r="D191" s="54">
        <v>0.62070803443486022</v>
      </c>
      <c r="E191" s="54">
        <v>50223.651075393202</v>
      </c>
      <c r="F191" s="54">
        <v>23.275027428441671</v>
      </c>
      <c r="G191" s="54">
        <v>0.8655280116895776</v>
      </c>
      <c r="H191" s="54">
        <v>24820.073875900936</v>
      </c>
      <c r="I191" s="54">
        <v>6</v>
      </c>
      <c r="J191" s="54">
        <v>6</v>
      </c>
      <c r="K191" s="54">
        <v>847</v>
      </c>
      <c r="L191" s="54">
        <v>802</v>
      </c>
      <c r="M191" s="54">
        <v>0.18134079340721562</v>
      </c>
      <c r="N191" s="54">
        <v>14672.915813166828</v>
      </c>
      <c r="O191" s="54">
        <v>31174.22374114957</v>
      </c>
      <c r="P191" s="54">
        <v>20.145188212159503</v>
      </c>
      <c r="Q191" s="54">
        <v>577687.90023754293</v>
      </c>
      <c r="R191" s="54">
        <v>21482.469191796965</v>
      </c>
      <c r="S191" s="54">
        <v>0</v>
      </c>
      <c r="T191" s="54">
        <v>0</v>
      </c>
      <c r="U191" s="54">
        <v>0.41178109915475952</v>
      </c>
      <c r="V191" s="54">
        <v>7.5009710699213858</v>
      </c>
      <c r="W191" s="54">
        <v>3.7285720544460905</v>
      </c>
      <c r="X191" s="54">
        <v>0</v>
      </c>
      <c r="Y191" s="54">
        <v>0</v>
      </c>
      <c r="Z191" s="54">
        <v>0</v>
      </c>
      <c r="AA191" s="54">
        <v>0</v>
      </c>
      <c r="AB191" s="54">
        <v>0</v>
      </c>
      <c r="AC191" s="54">
        <v>0</v>
      </c>
      <c r="AD191" s="54" t="e">
        <v>#REF!</v>
      </c>
      <c r="AE191" s="63" t="e">
        <v>#REF!</v>
      </c>
      <c r="AF191" s="63" t="e">
        <v>#REF!</v>
      </c>
      <c r="AG191" s="63" t="e">
        <v>#REF!</v>
      </c>
      <c r="AH191" s="54" t="e">
        <v>#REF!</v>
      </c>
      <c r="AI191" s="63" t="e">
        <v>#REF!</v>
      </c>
      <c r="AJ191" s="63" t="e">
        <v>#REF!</v>
      </c>
      <c r="AK191" s="63" t="e">
        <v>#REF!</v>
      </c>
      <c r="AL191" s="63" t="e">
        <v>#REF!</v>
      </c>
      <c r="AM191" s="63" t="e">
        <v>#REF!</v>
      </c>
      <c r="AN191" s="54" t="e">
        <v>#REF!</v>
      </c>
      <c r="AO191" s="54">
        <v>0.15737893940716688</v>
      </c>
      <c r="AP191" s="54">
        <v>0.67822976504216648</v>
      </c>
      <c r="AQ191" s="54">
        <v>0.10673908109670814</v>
      </c>
    </row>
    <row r="192" spans="2:43" x14ac:dyDescent="0.3">
      <c r="B192" s="52">
        <v>189</v>
      </c>
      <c r="C192" s="54">
        <v>0.21238439273675475</v>
      </c>
      <c r="D192" s="54">
        <v>0.65938802742072866</v>
      </c>
      <c r="E192" s="54">
        <v>46829.363580835547</v>
      </c>
      <c r="F192" s="54">
        <v>16.623401657307461</v>
      </c>
      <c r="G192" s="54">
        <v>0.86640564516273599</v>
      </c>
      <c r="H192" s="54">
        <v>13659.44285965346</v>
      </c>
      <c r="I192" s="54">
        <v>9</v>
      </c>
      <c r="J192" s="54">
        <v>4</v>
      </c>
      <c r="K192" s="54">
        <v>855</v>
      </c>
      <c r="L192" s="54">
        <v>807</v>
      </c>
      <c r="M192" s="54">
        <v>0.14004372578163804</v>
      </c>
      <c r="N192" s="54">
        <v>9945.8259463644554</v>
      </c>
      <c r="O192" s="54">
        <v>30878.72167693526</v>
      </c>
      <c r="P192" s="54">
        <v>14.402609037698765</v>
      </c>
      <c r="Q192" s="54">
        <v>227066.40507105988</v>
      </c>
      <c r="R192" s="54">
        <v>11834.618403381583</v>
      </c>
      <c r="S192" s="54">
        <v>0</v>
      </c>
      <c r="T192" s="54">
        <v>0</v>
      </c>
      <c r="U192" s="54">
        <v>0.30799876909607282</v>
      </c>
      <c r="V192" s="54">
        <v>3.2675621089032902</v>
      </c>
      <c r="W192" s="54">
        <v>3.7062299301163324</v>
      </c>
      <c r="X192" s="54">
        <v>0</v>
      </c>
      <c r="Y192" s="54">
        <v>0</v>
      </c>
      <c r="Z192" s="54">
        <v>0</v>
      </c>
      <c r="AA192" s="54">
        <v>0</v>
      </c>
      <c r="AB192" s="54">
        <v>0</v>
      </c>
      <c r="AC192" s="54">
        <v>0</v>
      </c>
      <c r="AD192" s="54" t="e">
        <v>#REF!</v>
      </c>
      <c r="AE192" s="63" t="e">
        <v>#REF!</v>
      </c>
      <c r="AF192" s="63" t="e">
        <v>#REF!</v>
      </c>
      <c r="AG192" s="63" t="e">
        <v>#REF!</v>
      </c>
      <c r="AH192" s="54" t="e">
        <v>#REF!</v>
      </c>
      <c r="AI192" s="63" t="e">
        <v>#REF!</v>
      </c>
      <c r="AJ192" s="63" t="e">
        <v>#REF!</v>
      </c>
      <c r="AK192" s="63" t="e">
        <v>#REF!</v>
      </c>
      <c r="AL192" s="63" t="e">
        <v>#REF!</v>
      </c>
      <c r="AM192" s="63" t="e">
        <v>#REF!</v>
      </c>
      <c r="AN192" s="54" t="e">
        <v>#REF!</v>
      </c>
      <c r="AO192" s="54">
        <v>0.14489814922164049</v>
      </c>
      <c r="AP192" s="54">
        <v>0.70816758915930023</v>
      </c>
      <c r="AQ192" s="54">
        <v>0.10261217300793368</v>
      </c>
    </row>
    <row r="193" spans="2:43" x14ac:dyDescent="0.3">
      <c r="B193" s="52">
        <v>190</v>
      </c>
      <c r="C193" s="54">
        <v>0.22716979496138881</v>
      </c>
      <c r="D193" s="54">
        <v>0.66947986900682288</v>
      </c>
      <c r="E193" s="54">
        <v>49862.618198279182</v>
      </c>
      <c r="F193" s="54">
        <v>13.266643601688775</v>
      </c>
      <c r="G193" s="54">
        <v>0.8757175829921473</v>
      </c>
      <c r="H193" s="54">
        <v>6053.5616013484387</v>
      </c>
      <c r="I193" s="54">
        <v>11</v>
      </c>
      <c r="J193" s="54">
        <v>5</v>
      </c>
      <c r="K193" s="54">
        <v>824</v>
      </c>
      <c r="L193" s="54">
        <v>820</v>
      </c>
      <c r="M193" s="54">
        <v>0.15208560457305739</v>
      </c>
      <c r="N193" s="54">
        <v>11327.280752341096</v>
      </c>
      <c r="O193" s="54">
        <v>33382.019099721168</v>
      </c>
      <c r="P193" s="54">
        <v>11.61783306928913</v>
      </c>
      <c r="Q193" s="54">
        <v>80310.444285958118</v>
      </c>
      <c r="R193" s="54">
        <v>5301.2103340269277</v>
      </c>
      <c r="S193" s="54">
        <v>0</v>
      </c>
      <c r="T193" s="54">
        <v>0</v>
      </c>
      <c r="U193" s="54">
        <v>0.33604966681938764</v>
      </c>
      <c r="V193" s="54">
        <v>3.1085544761890183</v>
      </c>
      <c r="W193" s="54">
        <v>2.8980707530569898</v>
      </c>
      <c r="X193" s="54">
        <v>0</v>
      </c>
      <c r="Y193" s="54">
        <v>0</v>
      </c>
      <c r="Z193" s="54">
        <v>0</v>
      </c>
      <c r="AA193" s="54">
        <v>0</v>
      </c>
      <c r="AB193" s="54">
        <v>0</v>
      </c>
      <c r="AC193" s="54">
        <v>0</v>
      </c>
      <c r="AD193" s="54" t="e">
        <v>#REF!</v>
      </c>
      <c r="AE193" s="63" t="e">
        <v>#REF!</v>
      </c>
      <c r="AF193" s="63" t="e">
        <v>#REF!</v>
      </c>
      <c r="AG193" s="63" t="e">
        <v>#REF!</v>
      </c>
      <c r="AH193" s="54" t="e">
        <v>#REF!</v>
      </c>
      <c r="AI193" s="63" t="e">
        <v>#REF!</v>
      </c>
      <c r="AJ193" s="63" t="e">
        <v>#REF!</v>
      </c>
      <c r="AK193" s="63" t="e">
        <v>#REF!</v>
      </c>
      <c r="AL193" s="63" t="e">
        <v>#REF!</v>
      </c>
      <c r="AM193" s="63" t="e">
        <v>#REF!</v>
      </c>
      <c r="AN193" s="54" t="e">
        <v>#REF!</v>
      </c>
      <c r="AO193" s="54">
        <v>0.27002708871243475</v>
      </c>
      <c r="AP193" s="54">
        <v>0.7589097560709761</v>
      </c>
      <c r="AQ193" s="54">
        <v>0.20492619202730969</v>
      </c>
    </row>
    <row r="194" spans="2:43" x14ac:dyDescent="0.3">
      <c r="B194" s="52">
        <v>191</v>
      </c>
      <c r="C194" s="54">
        <v>0.20161058867521786</v>
      </c>
      <c r="D194" s="54">
        <v>0.6226137136536456</v>
      </c>
      <c r="E194" s="54">
        <v>46900.634516028142</v>
      </c>
      <c r="F194" s="54">
        <v>19.376717720733922</v>
      </c>
      <c r="G194" s="54">
        <v>0.81266355503710752</v>
      </c>
      <c r="H194" s="54">
        <v>19895.641312266922</v>
      </c>
      <c r="I194" s="54">
        <v>14</v>
      </c>
      <c r="J194" s="54">
        <v>7</v>
      </c>
      <c r="K194" s="54">
        <v>871</v>
      </c>
      <c r="L194" s="54">
        <v>790</v>
      </c>
      <c r="M194" s="54">
        <v>0.12552551732697501</v>
      </c>
      <c r="N194" s="54">
        <v>9455.6645340176747</v>
      </c>
      <c r="O194" s="54">
        <v>29200.978228736632</v>
      </c>
      <c r="P194" s="54">
        <v>15.746752307882147</v>
      </c>
      <c r="Q194" s="54">
        <v>385512.22558076837</v>
      </c>
      <c r="R194" s="54">
        <v>16168.46259856998</v>
      </c>
      <c r="S194" s="54">
        <v>0</v>
      </c>
      <c r="T194" s="54">
        <v>0</v>
      </c>
      <c r="U194" s="54">
        <v>0.39026357928718147</v>
      </c>
      <c r="V194" s="54">
        <v>5.4477084811186014</v>
      </c>
      <c r="W194" s="54">
        <v>2.9237262132105379</v>
      </c>
      <c r="X194" s="54">
        <v>0</v>
      </c>
      <c r="Y194" s="54">
        <v>0</v>
      </c>
      <c r="Z194" s="54">
        <v>0</v>
      </c>
      <c r="AA194" s="54">
        <v>0</v>
      </c>
      <c r="AB194" s="54">
        <v>0</v>
      </c>
      <c r="AC194" s="54">
        <v>0</v>
      </c>
      <c r="AD194" s="54" t="e">
        <v>#REF!</v>
      </c>
      <c r="AE194" s="63" t="e">
        <v>#REF!</v>
      </c>
      <c r="AF194" s="63" t="e">
        <v>#REF!</v>
      </c>
      <c r="AG194" s="63" t="e">
        <v>#REF!</v>
      </c>
      <c r="AH194" s="54" t="e">
        <v>#REF!</v>
      </c>
      <c r="AI194" s="63" t="e">
        <v>#REF!</v>
      </c>
      <c r="AJ194" s="63" t="e">
        <v>#REF!</v>
      </c>
      <c r="AK194" s="63" t="e">
        <v>#REF!</v>
      </c>
      <c r="AL194" s="63" t="e">
        <v>#REF!</v>
      </c>
      <c r="AM194" s="63" t="e">
        <v>#REF!</v>
      </c>
      <c r="AN194" s="54" t="e">
        <v>#REF!</v>
      </c>
      <c r="AO194" s="54">
        <v>0.23652333730925618</v>
      </c>
      <c r="AP194" s="54">
        <v>0.71822345945692589</v>
      </c>
      <c r="AQ194" s="54">
        <v>0.16987660956455136</v>
      </c>
    </row>
    <row r="195" spans="2:43" x14ac:dyDescent="0.3">
      <c r="B195" s="52">
        <v>192</v>
      </c>
      <c r="C195" s="54">
        <v>0.25076329214956061</v>
      </c>
      <c r="D195" s="54">
        <v>0.64737492371546868</v>
      </c>
      <c r="E195" s="54">
        <v>47949.62434059981</v>
      </c>
      <c r="F195" s="54">
        <v>16.636801015856992</v>
      </c>
      <c r="G195" s="54">
        <v>0.87983409045228589</v>
      </c>
      <c r="H195" s="54">
        <v>41022.562501612818</v>
      </c>
      <c r="I195" s="54">
        <v>8</v>
      </c>
      <c r="J195" s="54">
        <v>2</v>
      </c>
      <c r="K195" s="54">
        <v>842</v>
      </c>
      <c r="L195" s="54">
        <v>828</v>
      </c>
      <c r="M195" s="54">
        <v>0.1623378671259616</v>
      </c>
      <c r="N195" s="54">
        <v>12024.005656983512</v>
      </c>
      <c r="O195" s="54">
        <v>31041.384399681181</v>
      </c>
      <c r="P195" s="54">
        <v>14.637624689822204</v>
      </c>
      <c r="Q195" s="54">
        <v>682484.20949988905</v>
      </c>
      <c r="R195" s="54">
        <v>36093.048966628565</v>
      </c>
      <c r="S195" s="54">
        <v>0</v>
      </c>
      <c r="T195" s="54">
        <v>0</v>
      </c>
      <c r="U195" s="54">
        <v>0.54427087956846598</v>
      </c>
      <c r="V195" s="54">
        <v>2.1086774187172521</v>
      </c>
      <c r="W195" s="54">
        <v>3.8397598668875181</v>
      </c>
      <c r="X195" s="54">
        <v>0</v>
      </c>
      <c r="Y195" s="54">
        <v>0</v>
      </c>
      <c r="Z195" s="54">
        <v>0</v>
      </c>
      <c r="AA195" s="54">
        <v>0</v>
      </c>
      <c r="AB195" s="54">
        <v>0</v>
      </c>
      <c r="AC195" s="54">
        <v>0</v>
      </c>
      <c r="AD195" s="54" t="e">
        <v>#REF!</v>
      </c>
      <c r="AE195" s="63" t="e">
        <v>#REF!</v>
      </c>
      <c r="AF195" s="63" t="e">
        <v>#REF!</v>
      </c>
      <c r="AG195" s="63" t="e">
        <v>#REF!</v>
      </c>
      <c r="AH195" s="54" t="e">
        <v>#REF!</v>
      </c>
      <c r="AI195" s="63" t="e">
        <v>#REF!</v>
      </c>
      <c r="AJ195" s="63" t="e">
        <v>#REF!</v>
      </c>
      <c r="AK195" s="63" t="e">
        <v>#REF!</v>
      </c>
      <c r="AL195" s="63" t="e">
        <v>#REF!</v>
      </c>
      <c r="AM195" s="63" t="e">
        <v>#REF!</v>
      </c>
      <c r="AN195" s="54" t="e">
        <v>#REF!</v>
      </c>
      <c r="AO195" s="54">
        <v>0.12987997350888753</v>
      </c>
      <c r="AP195" s="54">
        <v>0.7373194666817271</v>
      </c>
      <c r="AQ195" s="54">
        <v>9.5763032800209799E-2</v>
      </c>
    </row>
    <row r="196" spans="2:43" x14ac:dyDescent="0.3">
      <c r="B196" s="52">
        <v>193</v>
      </c>
      <c r="C196" s="54">
        <v>0.19791716794546599</v>
      </c>
      <c r="D196" s="54">
        <v>0.65170259992378832</v>
      </c>
      <c r="E196" s="54">
        <v>52258.13807654359</v>
      </c>
      <c r="F196" s="54">
        <v>25.037471621531331</v>
      </c>
      <c r="G196" s="54">
        <v>0.91020614956096857</v>
      </c>
      <c r="H196" s="54">
        <v>24750.630815815257</v>
      </c>
      <c r="I196" s="54">
        <v>11</v>
      </c>
      <c r="J196" s="54">
        <v>6</v>
      </c>
      <c r="K196" s="54">
        <v>821</v>
      </c>
      <c r="L196" s="54">
        <v>788</v>
      </c>
      <c r="M196" s="54">
        <v>0.12898313291961325</v>
      </c>
      <c r="N196" s="54">
        <v>10342.782690212629</v>
      </c>
      <c r="O196" s="54">
        <v>34056.764451659779</v>
      </c>
      <c r="P196" s="54">
        <v>22.789260639376053</v>
      </c>
      <c r="Q196" s="54">
        <v>619693.2166659733</v>
      </c>
      <c r="R196" s="54">
        <v>22528.176374068258</v>
      </c>
      <c r="S196" s="54">
        <v>0</v>
      </c>
      <c r="T196" s="54">
        <v>0</v>
      </c>
      <c r="U196" s="54">
        <v>0.49600890781637902</v>
      </c>
      <c r="V196" s="54">
        <v>3.5683269662770432</v>
      </c>
      <c r="W196" s="54">
        <v>2.8547887109352059</v>
      </c>
      <c r="X196" s="54">
        <v>0</v>
      </c>
      <c r="Y196" s="54">
        <v>0</v>
      </c>
      <c r="Z196" s="54">
        <v>0</v>
      </c>
      <c r="AA196" s="54">
        <v>0</v>
      </c>
      <c r="AB196" s="54">
        <v>0</v>
      </c>
      <c r="AC196" s="54">
        <v>0</v>
      </c>
      <c r="AD196" s="54" t="e">
        <v>#REF!</v>
      </c>
      <c r="AE196" s="63" t="e">
        <v>#REF!</v>
      </c>
      <c r="AF196" s="63" t="e">
        <v>#REF!</v>
      </c>
      <c r="AG196" s="63" t="e">
        <v>#REF!</v>
      </c>
      <c r="AH196" s="54" t="e">
        <v>#REF!</v>
      </c>
      <c r="AI196" s="63" t="e">
        <v>#REF!</v>
      </c>
      <c r="AJ196" s="63" t="e">
        <v>#REF!</v>
      </c>
      <c r="AK196" s="63" t="e">
        <v>#REF!</v>
      </c>
      <c r="AL196" s="63" t="e">
        <v>#REF!</v>
      </c>
      <c r="AM196" s="63" t="e">
        <v>#REF!</v>
      </c>
      <c r="AN196" s="54" t="e">
        <v>#REF!</v>
      </c>
      <c r="AO196" s="54">
        <v>0.12918715143908185</v>
      </c>
      <c r="AP196" s="54">
        <v>0.75610067418652349</v>
      </c>
      <c r="AQ196" s="54">
        <v>9.7678492299326292E-2</v>
      </c>
    </row>
    <row r="197" spans="2:43" x14ac:dyDescent="0.3">
      <c r="B197" s="52">
        <v>194</v>
      </c>
      <c r="C197" s="54">
        <v>0.13448482138707141</v>
      </c>
      <c r="D197" s="54">
        <v>0.71710749634074911</v>
      </c>
      <c r="E197" s="54">
        <v>51129.355627771321</v>
      </c>
      <c r="F197" s="54">
        <v>24.920315774241772</v>
      </c>
      <c r="G197" s="54">
        <v>0.9050976650518523</v>
      </c>
      <c r="H197" s="54">
        <v>31819.779383346286</v>
      </c>
      <c r="I197" s="54">
        <v>14</v>
      </c>
      <c r="J197" s="54">
        <v>7</v>
      </c>
      <c r="K197" s="54">
        <v>875</v>
      </c>
      <c r="L197" s="54">
        <v>801</v>
      </c>
      <c r="M197" s="54">
        <v>9.64400735607156E-2</v>
      </c>
      <c r="N197" s="54">
        <v>6876.1222592368804</v>
      </c>
      <c r="O197" s="54">
        <v>36665.244203746879</v>
      </c>
      <c r="P197" s="54">
        <v>22.55531961962107</v>
      </c>
      <c r="Q197" s="54">
        <v>792958.95009969757</v>
      </c>
      <c r="R197" s="54">
        <v>28800.008022331793</v>
      </c>
      <c r="S197" s="54">
        <v>0</v>
      </c>
      <c r="T197" s="54">
        <v>0</v>
      </c>
      <c r="U197" s="54">
        <v>0.50003220433215956</v>
      </c>
      <c r="V197" s="54">
        <v>3.5873026123126381</v>
      </c>
      <c r="W197" s="54">
        <v>3.4604616703522471</v>
      </c>
      <c r="X197" s="54">
        <v>0</v>
      </c>
      <c r="Y197" s="54">
        <v>0</v>
      </c>
      <c r="Z197" s="54">
        <v>0</v>
      </c>
      <c r="AA197" s="54">
        <v>0</v>
      </c>
      <c r="AB197" s="54">
        <v>0</v>
      </c>
      <c r="AC197" s="54">
        <v>0</v>
      </c>
      <c r="AD197" s="54" t="e">
        <v>#REF!</v>
      </c>
      <c r="AE197" s="63" t="e">
        <v>#REF!</v>
      </c>
      <c r="AF197" s="63" t="e">
        <v>#REF!</v>
      </c>
      <c r="AG197" s="63" t="e">
        <v>#REF!</v>
      </c>
      <c r="AH197" s="54" t="e">
        <v>#REF!</v>
      </c>
      <c r="AI197" s="63" t="e">
        <v>#REF!</v>
      </c>
      <c r="AJ197" s="63" t="e">
        <v>#REF!</v>
      </c>
      <c r="AK197" s="63" t="e">
        <v>#REF!</v>
      </c>
      <c r="AL197" s="63" t="e">
        <v>#REF!</v>
      </c>
      <c r="AM197" s="63" t="e">
        <v>#REF!</v>
      </c>
      <c r="AN197" s="54" t="e">
        <v>#REF!</v>
      </c>
      <c r="AO197" s="54">
        <v>0.15603966825338786</v>
      </c>
      <c r="AP197" s="54">
        <v>0.72705885002671244</v>
      </c>
      <c r="AQ197" s="54">
        <v>0.11345002175885789</v>
      </c>
    </row>
    <row r="198" spans="2:43" x14ac:dyDescent="0.3">
      <c r="B198" s="52">
        <v>195</v>
      </c>
      <c r="C198" s="54">
        <v>0.25249168889761853</v>
      </c>
      <c r="D198" s="54">
        <v>0.71358254503767027</v>
      </c>
      <c r="E198" s="54">
        <v>49202.647506685171</v>
      </c>
      <c r="F198" s="54">
        <v>16.493195737595798</v>
      </c>
      <c r="G198" s="54">
        <v>0.9133363623803199</v>
      </c>
      <c r="H198" s="54">
        <v>10018.387777824635</v>
      </c>
      <c r="I198" s="54">
        <v>14</v>
      </c>
      <c r="J198" s="54">
        <v>4</v>
      </c>
      <c r="K198" s="54">
        <v>821</v>
      </c>
      <c r="L198" s="54">
        <v>800</v>
      </c>
      <c r="M198" s="54">
        <v>0.1801736619644223</v>
      </c>
      <c r="N198" s="54">
        <v>12423.259567197138</v>
      </c>
      <c r="O198" s="54">
        <v>35110.150430411784</v>
      </c>
      <c r="P198" s="54">
        <v>15.063835399002343</v>
      </c>
      <c r="Q198" s="54">
        <v>165235.2305947991</v>
      </c>
      <c r="R198" s="54">
        <v>9150.1578499138086</v>
      </c>
      <c r="S198" s="54">
        <v>0</v>
      </c>
      <c r="T198" s="54">
        <v>0</v>
      </c>
      <c r="U198" s="54">
        <v>0.61915691498167291</v>
      </c>
      <c r="V198" s="54">
        <v>6.4928702922710837</v>
      </c>
      <c r="W198" s="54">
        <v>2.2246463252210069</v>
      </c>
      <c r="X198" s="54">
        <v>0</v>
      </c>
      <c r="Y198" s="54">
        <v>0</v>
      </c>
      <c r="Z198" s="54">
        <v>0</v>
      </c>
      <c r="AA198" s="54">
        <v>0</v>
      </c>
      <c r="AB198" s="54">
        <v>0</v>
      </c>
      <c r="AC198" s="54">
        <v>0</v>
      </c>
      <c r="AD198" s="54" t="e">
        <v>#REF!</v>
      </c>
      <c r="AE198" s="63" t="e">
        <v>#REF!</v>
      </c>
      <c r="AF198" s="63" t="e">
        <v>#REF!</v>
      </c>
      <c r="AG198" s="63" t="e">
        <v>#REF!</v>
      </c>
      <c r="AH198" s="54" t="e">
        <v>#REF!</v>
      </c>
      <c r="AI198" s="63" t="e">
        <v>#REF!</v>
      </c>
      <c r="AJ198" s="63" t="e">
        <v>#REF!</v>
      </c>
      <c r="AK198" s="63" t="e">
        <v>#REF!</v>
      </c>
      <c r="AL198" s="63" t="e">
        <v>#REF!</v>
      </c>
      <c r="AM198" s="63" t="e">
        <v>#REF!</v>
      </c>
      <c r="AN198" s="54" t="e">
        <v>#REF!</v>
      </c>
      <c r="AO198" s="54">
        <v>0.20306086054604766</v>
      </c>
      <c r="AP198" s="54">
        <v>0.75541671430735247</v>
      </c>
      <c r="AQ198" s="54">
        <v>0.15339556807811883</v>
      </c>
    </row>
    <row r="199" spans="2:43" x14ac:dyDescent="0.3">
      <c r="B199" s="52">
        <v>196</v>
      </c>
      <c r="C199" s="54">
        <v>0.15501164415102259</v>
      </c>
      <c r="D199" s="54">
        <v>0.65167935157650125</v>
      </c>
      <c r="E199" s="54">
        <v>50288.985137438925</v>
      </c>
      <c r="F199" s="54">
        <v>14.767102731711223</v>
      </c>
      <c r="G199" s="54">
        <v>0.84000097216732406</v>
      </c>
      <c r="H199" s="54">
        <v>12285.892073272254</v>
      </c>
      <c r="I199" s="54">
        <v>11</v>
      </c>
      <c r="J199" s="54">
        <v>7</v>
      </c>
      <c r="K199" s="54">
        <v>833</v>
      </c>
      <c r="L199" s="54">
        <v>799</v>
      </c>
      <c r="M199" s="54">
        <v>0.10101788774714575</v>
      </c>
      <c r="N199" s="54">
        <v>7795.3782688407464</v>
      </c>
      <c r="O199" s="54">
        <v>32772.293225806505</v>
      </c>
      <c r="P199" s="54">
        <v>12.404380650732174</v>
      </c>
      <c r="Q199" s="54">
        <v>181427.03039672796</v>
      </c>
      <c r="R199" s="54">
        <v>10320.161285491515</v>
      </c>
      <c r="S199" s="54">
        <v>0</v>
      </c>
      <c r="T199" s="54">
        <v>0</v>
      </c>
      <c r="U199" s="54">
        <v>0.43187385317400745</v>
      </c>
      <c r="V199" s="54">
        <v>3.8061524128652509</v>
      </c>
      <c r="W199" s="54">
        <v>3.212581057578797</v>
      </c>
      <c r="X199" s="54">
        <v>0</v>
      </c>
      <c r="Y199" s="54">
        <v>0</v>
      </c>
      <c r="Z199" s="54">
        <v>0</v>
      </c>
      <c r="AA199" s="54">
        <v>0</v>
      </c>
      <c r="AB199" s="54">
        <v>0</v>
      </c>
      <c r="AC199" s="54">
        <v>0</v>
      </c>
      <c r="AD199" s="54" t="e">
        <v>#REF!</v>
      </c>
      <c r="AE199" s="63" t="e">
        <v>#REF!</v>
      </c>
      <c r="AF199" s="63" t="e">
        <v>#REF!</v>
      </c>
      <c r="AG199" s="63" t="e">
        <v>#REF!</v>
      </c>
      <c r="AH199" s="54" t="e">
        <v>#REF!</v>
      </c>
      <c r="AI199" s="63" t="e">
        <v>#REF!</v>
      </c>
      <c r="AJ199" s="63" t="e">
        <v>#REF!</v>
      </c>
      <c r="AK199" s="63" t="e">
        <v>#REF!</v>
      </c>
      <c r="AL199" s="63" t="e">
        <v>#REF!</v>
      </c>
      <c r="AM199" s="63" t="e">
        <v>#REF!</v>
      </c>
      <c r="AN199" s="54" t="e">
        <v>#REF!</v>
      </c>
      <c r="AO199" s="54">
        <v>0.29494472035047054</v>
      </c>
      <c r="AP199" s="54">
        <v>0.68108197584459074</v>
      </c>
      <c r="AQ199" s="54">
        <v>0.20088153290122873</v>
      </c>
    </row>
    <row r="200" spans="2:43" x14ac:dyDescent="0.3">
      <c r="B200" s="52">
        <v>197</v>
      </c>
      <c r="C200" s="54">
        <v>0.2292598649168136</v>
      </c>
      <c r="D200" s="54">
        <v>0.69286322501438835</v>
      </c>
      <c r="E200" s="54">
        <v>50964.703174605456</v>
      </c>
      <c r="F200" s="54">
        <v>17.642736957845784</v>
      </c>
      <c r="G200" s="54">
        <v>0.85695568092958319</v>
      </c>
      <c r="H200" s="54">
        <v>11659.454777966002</v>
      </c>
      <c r="I200" s="54">
        <v>16</v>
      </c>
      <c r="J200" s="54">
        <v>5</v>
      </c>
      <c r="K200" s="54">
        <v>857</v>
      </c>
      <c r="L200" s="54">
        <v>822</v>
      </c>
      <c r="M200" s="54">
        <v>0.1588457293726265</v>
      </c>
      <c r="N200" s="54">
        <v>11684.160965335548</v>
      </c>
      <c r="O200" s="54">
        <v>35311.568603458174</v>
      </c>
      <c r="P200" s="54">
        <v>15.119043663172256</v>
      </c>
      <c r="Q200" s="54">
        <v>205704.69371955239</v>
      </c>
      <c r="R200" s="54">
        <v>9991.6360085195374</v>
      </c>
      <c r="S200" s="54">
        <v>0</v>
      </c>
      <c r="T200" s="54">
        <v>0</v>
      </c>
      <c r="U200" s="54">
        <v>0.44591768070258442</v>
      </c>
      <c r="V200" s="54">
        <v>6.6957862833654644</v>
      </c>
      <c r="W200" s="54">
        <v>2.1398570157452368</v>
      </c>
      <c r="X200" s="54">
        <v>0</v>
      </c>
      <c r="Y200" s="54">
        <v>0</v>
      </c>
      <c r="Z200" s="54">
        <v>0</v>
      </c>
      <c r="AA200" s="54">
        <v>0</v>
      </c>
      <c r="AB200" s="54">
        <v>0</v>
      </c>
      <c r="AC200" s="54">
        <v>0</v>
      </c>
      <c r="AD200" s="54" t="e">
        <v>#REF!</v>
      </c>
      <c r="AE200" s="63" t="e">
        <v>#REF!</v>
      </c>
      <c r="AF200" s="63" t="e">
        <v>#REF!</v>
      </c>
      <c r="AG200" s="63" t="e">
        <v>#REF!</v>
      </c>
      <c r="AH200" s="54" t="e">
        <v>#REF!</v>
      </c>
      <c r="AI200" s="63" t="e">
        <v>#REF!</v>
      </c>
      <c r="AJ200" s="63" t="e">
        <v>#REF!</v>
      </c>
      <c r="AK200" s="63" t="e">
        <v>#REF!</v>
      </c>
      <c r="AL200" s="63" t="e">
        <v>#REF!</v>
      </c>
      <c r="AM200" s="63" t="e">
        <v>#REF!</v>
      </c>
      <c r="AN200" s="54" t="e">
        <v>#REF!</v>
      </c>
      <c r="AO200" s="54">
        <v>0.25269331648936311</v>
      </c>
      <c r="AP200" s="54">
        <v>0.6582148316750408</v>
      </c>
      <c r="AQ200" s="54">
        <v>0.16632648877845396</v>
      </c>
    </row>
    <row r="201" spans="2:43" x14ac:dyDescent="0.3">
      <c r="B201" s="52">
        <v>198</v>
      </c>
      <c r="C201" s="54">
        <v>0.18100132390581958</v>
      </c>
      <c r="D201" s="54">
        <v>0.71846507573262408</v>
      </c>
      <c r="E201" s="54">
        <v>51818.62605270998</v>
      </c>
      <c r="F201" s="54">
        <v>30.612919221801093</v>
      </c>
      <c r="G201" s="54">
        <v>0.81741154325267684</v>
      </c>
      <c r="H201" s="54">
        <v>10093.050426640122</v>
      </c>
      <c r="I201" s="54">
        <v>13</v>
      </c>
      <c r="J201" s="54">
        <v>1</v>
      </c>
      <c r="K201" s="54">
        <v>831</v>
      </c>
      <c r="L201" s="54">
        <v>806</v>
      </c>
      <c r="M201" s="54">
        <v>0.13004312988769989</v>
      </c>
      <c r="N201" s="54">
        <v>9379.2399185210998</v>
      </c>
      <c r="O201" s="54">
        <v>37229.873091320806</v>
      </c>
      <c r="P201" s="54">
        <v>25.023353544561967</v>
      </c>
      <c r="Q201" s="54">
        <v>308977.73741229909</v>
      </c>
      <c r="R201" s="54">
        <v>8250.1759253669916</v>
      </c>
      <c r="S201" s="54">
        <v>0</v>
      </c>
      <c r="T201" s="54">
        <v>0</v>
      </c>
      <c r="U201" s="54">
        <v>0.38037002202184766</v>
      </c>
      <c r="V201" s="54">
        <v>4.2670029254634692</v>
      </c>
      <c r="W201" s="54">
        <v>2.5881378355473568</v>
      </c>
      <c r="X201" s="54">
        <v>0</v>
      </c>
      <c r="Y201" s="54">
        <v>0</v>
      </c>
      <c r="Z201" s="54">
        <v>0</v>
      </c>
      <c r="AA201" s="54">
        <v>0</v>
      </c>
      <c r="AB201" s="54">
        <v>0</v>
      </c>
      <c r="AC201" s="54">
        <v>0</v>
      </c>
      <c r="AD201" s="54" t="e">
        <v>#REF!</v>
      </c>
      <c r="AE201" s="63" t="e">
        <v>#REF!</v>
      </c>
      <c r="AF201" s="63" t="e">
        <v>#REF!</v>
      </c>
      <c r="AG201" s="63" t="e">
        <v>#REF!</v>
      </c>
      <c r="AH201" s="54" t="e">
        <v>#REF!</v>
      </c>
      <c r="AI201" s="63" t="e">
        <v>#REF!</v>
      </c>
      <c r="AJ201" s="63" t="e">
        <v>#REF!</v>
      </c>
      <c r="AK201" s="63" t="e">
        <v>#REF!</v>
      </c>
      <c r="AL201" s="63" t="e">
        <v>#REF!</v>
      </c>
      <c r="AM201" s="63" t="e">
        <v>#REF!</v>
      </c>
      <c r="AN201" s="54" t="e">
        <v>#REF!</v>
      </c>
      <c r="AO201" s="54">
        <v>0.19315257427721577</v>
      </c>
      <c r="AP201" s="54">
        <v>0.68367935799737356</v>
      </c>
      <c r="AQ201" s="54">
        <v>0.1320544279773869</v>
      </c>
    </row>
    <row r="202" spans="2:43" x14ac:dyDescent="0.3">
      <c r="B202" s="52">
        <v>199</v>
      </c>
      <c r="C202" s="54">
        <v>0.13447281500398861</v>
      </c>
      <c r="D202" s="54">
        <v>0.69807151373480658</v>
      </c>
      <c r="E202" s="54">
        <v>47213.296964533132</v>
      </c>
      <c r="F202" s="54">
        <v>23.903451594520227</v>
      </c>
      <c r="G202" s="54">
        <v>0.85356087834004757</v>
      </c>
      <c r="H202" s="54">
        <v>22478.561824528886</v>
      </c>
      <c r="I202" s="54">
        <v>10</v>
      </c>
      <c r="J202" s="54">
        <v>1</v>
      </c>
      <c r="K202" s="54">
        <v>848</v>
      </c>
      <c r="L202" s="54">
        <v>803</v>
      </c>
      <c r="M202" s="54">
        <v>9.3871641526014946E-2</v>
      </c>
      <c r="N202" s="54">
        <v>6348.9049484400412</v>
      </c>
      <c r="O202" s="54">
        <v>32958.257680442592</v>
      </c>
      <c r="P202" s="54">
        <v>20.403051138377496</v>
      </c>
      <c r="Q202" s="54">
        <v>537315.21448705648</v>
      </c>
      <c r="R202" s="54">
        <v>19186.820974765938</v>
      </c>
      <c r="S202" s="54">
        <v>0</v>
      </c>
      <c r="T202" s="54">
        <v>0</v>
      </c>
      <c r="U202" s="54">
        <v>0.47458699244314628</v>
      </c>
      <c r="V202" s="54">
        <v>4.3961572933126405</v>
      </c>
      <c r="W202" s="54">
        <v>4.9326582931008742</v>
      </c>
      <c r="X202" s="54">
        <v>0</v>
      </c>
      <c r="Y202" s="54">
        <v>0</v>
      </c>
      <c r="Z202" s="54">
        <v>0</v>
      </c>
      <c r="AA202" s="54">
        <v>0</v>
      </c>
      <c r="AB202" s="54">
        <v>0</v>
      </c>
      <c r="AC202" s="54">
        <v>0</v>
      </c>
      <c r="AD202" s="54" t="e">
        <v>#REF!</v>
      </c>
      <c r="AE202" s="63" t="e">
        <v>#REF!</v>
      </c>
      <c r="AF202" s="63" t="e">
        <v>#REF!</v>
      </c>
      <c r="AG202" s="63" t="e">
        <v>#REF!</v>
      </c>
      <c r="AH202" s="54" t="e">
        <v>#REF!</v>
      </c>
      <c r="AI202" s="63" t="e">
        <v>#REF!</v>
      </c>
      <c r="AJ202" s="63" t="e">
        <v>#REF!</v>
      </c>
      <c r="AK202" s="63" t="e">
        <v>#REF!</v>
      </c>
      <c r="AL202" s="63" t="e">
        <v>#REF!</v>
      </c>
      <c r="AM202" s="63" t="e">
        <v>#REF!</v>
      </c>
      <c r="AN202" s="54" t="e">
        <v>#REF!</v>
      </c>
      <c r="AO202" s="54">
        <v>0.12551554125559217</v>
      </c>
      <c r="AP202" s="54">
        <v>0.69463782043367273</v>
      </c>
      <c r="AQ202" s="54">
        <v>8.7187842008337277E-2</v>
      </c>
    </row>
    <row r="203" spans="2:43" x14ac:dyDescent="0.3">
      <c r="B203" s="52">
        <v>200</v>
      </c>
      <c r="C203" s="54">
        <v>0.2207636335434795</v>
      </c>
      <c r="D203" s="54">
        <v>0.76292775389661438</v>
      </c>
      <c r="E203" s="54">
        <v>47586.327747766758</v>
      </c>
      <c r="F203" s="54">
        <v>23.417642091842584</v>
      </c>
      <c r="G203" s="54">
        <v>0.88183812938682038</v>
      </c>
      <c r="H203" s="54">
        <v>31537.860528858237</v>
      </c>
      <c r="I203" s="54">
        <v>14</v>
      </c>
      <c r="J203" s="54">
        <v>8</v>
      </c>
      <c r="K203" s="54">
        <v>856</v>
      </c>
      <c r="L203" s="54">
        <v>811</v>
      </c>
      <c r="M203" s="54">
        <v>0.16842670308138208</v>
      </c>
      <c r="N203" s="54">
        <v>10505.330620587891</v>
      </c>
      <c r="O203" s="54">
        <v>36304.930144791826</v>
      </c>
      <c r="P203" s="54">
        <v>20.650569696920531</v>
      </c>
      <c r="Q203" s="54">
        <v>738542.33020725148</v>
      </c>
      <c r="R203" s="54">
        <v>27811.287933630785</v>
      </c>
      <c r="S203" s="54">
        <v>0</v>
      </c>
      <c r="T203" s="54">
        <v>0</v>
      </c>
      <c r="U203" s="54">
        <v>0.52381913084887521</v>
      </c>
      <c r="V203" s="54">
        <v>4.0246420177143971</v>
      </c>
      <c r="W203" s="54">
        <v>2.6377169066975474</v>
      </c>
      <c r="X203" s="54">
        <v>0</v>
      </c>
      <c r="Y203" s="54">
        <v>0</v>
      </c>
      <c r="Z203" s="54">
        <v>0</v>
      </c>
      <c r="AA203" s="54">
        <v>0</v>
      </c>
      <c r="AB203" s="54">
        <v>0</v>
      </c>
      <c r="AC203" s="54">
        <v>0</v>
      </c>
      <c r="AD203" s="54" t="e">
        <v>#REF!</v>
      </c>
      <c r="AE203" s="63" t="e">
        <v>#REF!</v>
      </c>
      <c r="AF203" s="63" t="e">
        <v>#REF!</v>
      </c>
      <c r="AG203" s="63" t="e">
        <v>#REF!</v>
      </c>
      <c r="AH203" s="54" t="e">
        <v>#REF!</v>
      </c>
      <c r="AI203" s="63" t="e">
        <v>#REF!</v>
      </c>
      <c r="AJ203" s="63" t="e">
        <v>#REF!</v>
      </c>
      <c r="AK203" s="63" t="e">
        <v>#REF!</v>
      </c>
      <c r="AL203" s="63" t="e">
        <v>#REF!</v>
      </c>
      <c r="AM203" s="63" t="e">
        <v>#REF!</v>
      </c>
      <c r="AN203" s="54" t="e">
        <v>#REF!</v>
      </c>
      <c r="AO203" s="54">
        <v>0.18639280690992155</v>
      </c>
      <c r="AP203" s="54">
        <v>0.71214212032862079</v>
      </c>
      <c r="AQ203" s="54">
        <v>0.13273816872683472</v>
      </c>
    </row>
    <row r="204" spans="2:43" x14ac:dyDescent="0.3">
      <c r="B204" s="52">
        <v>201</v>
      </c>
      <c r="C204" s="54">
        <v>0.10934133482880458</v>
      </c>
      <c r="D204" s="54">
        <v>0.72498983311459375</v>
      </c>
      <c r="E204" s="54">
        <v>49968.750999291449</v>
      </c>
      <c r="F204" s="54">
        <v>26.297046457396888</v>
      </c>
      <c r="G204" s="54">
        <v>0.86843568355184708</v>
      </c>
      <c r="H204" s="54">
        <v>20718.014525175513</v>
      </c>
      <c r="I204" s="54">
        <v>9</v>
      </c>
      <c r="J204" s="54">
        <v>4</v>
      </c>
      <c r="K204" s="54">
        <v>841</v>
      </c>
      <c r="L204" s="54">
        <v>800</v>
      </c>
      <c r="M204" s="54">
        <v>7.9271356090061945E-2</v>
      </c>
      <c r="N204" s="54">
        <v>5463.6499339906895</v>
      </c>
      <c r="O204" s="54">
        <v>36226.836447920999</v>
      </c>
      <c r="P204" s="54">
        <v>22.837293515624147</v>
      </c>
      <c r="Q204" s="54">
        <v>544822.59047356399</v>
      </c>
      <c r="R204" s="54">
        <v>17992.263106007893</v>
      </c>
      <c r="S204" s="54">
        <v>0</v>
      </c>
      <c r="T204" s="54">
        <v>0</v>
      </c>
      <c r="U204" s="54">
        <v>0.46972581020217652</v>
      </c>
      <c r="V204" s="54">
        <v>2.399930171836322</v>
      </c>
      <c r="W204" s="54">
        <v>1.6239993420221632</v>
      </c>
      <c r="X204" s="54">
        <v>0</v>
      </c>
      <c r="Y204" s="54">
        <v>0</v>
      </c>
      <c r="Z204" s="54">
        <v>0</v>
      </c>
      <c r="AA204" s="54">
        <v>0</v>
      </c>
      <c r="AB204" s="54">
        <v>0</v>
      </c>
      <c r="AC204" s="54">
        <v>0</v>
      </c>
      <c r="AD204" s="54" t="e">
        <v>#REF!</v>
      </c>
      <c r="AE204" s="63" t="e">
        <v>#REF!</v>
      </c>
      <c r="AF204" s="63" t="e">
        <v>#REF!</v>
      </c>
      <c r="AG204" s="63" t="e">
        <v>#REF!</v>
      </c>
      <c r="AH204" s="54" t="e">
        <v>#REF!</v>
      </c>
      <c r="AI204" s="63" t="e">
        <v>#REF!</v>
      </c>
      <c r="AJ204" s="63" t="e">
        <v>#REF!</v>
      </c>
      <c r="AK204" s="63" t="e">
        <v>#REF!</v>
      </c>
      <c r="AL204" s="63" t="e">
        <v>#REF!</v>
      </c>
      <c r="AM204" s="63" t="e">
        <v>#REF!</v>
      </c>
      <c r="AN204" s="54" t="e">
        <v>#REF!</v>
      </c>
      <c r="AO204" s="54">
        <v>0.15731856992125054</v>
      </c>
      <c r="AP204" s="54">
        <v>0.64920701417292803</v>
      </c>
      <c r="AQ204" s="54">
        <v>0.10213231905253006</v>
      </c>
    </row>
    <row r="205" spans="2:43" x14ac:dyDescent="0.3">
      <c r="B205" s="52">
        <v>202</v>
      </c>
      <c r="C205" s="54">
        <v>0.23582258059367273</v>
      </c>
      <c r="D205" s="54">
        <v>0.65869472896116898</v>
      </c>
      <c r="E205" s="54">
        <v>50511.129351442214</v>
      </c>
      <c r="F205" s="54">
        <v>22.206626494141346</v>
      </c>
      <c r="G205" s="54">
        <v>0.86913401506325183</v>
      </c>
      <c r="H205" s="54">
        <v>35088.943155171422</v>
      </c>
      <c r="I205" s="54">
        <v>16</v>
      </c>
      <c r="J205" s="54">
        <v>4</v>
      </c>
      <c r="K205" s="54">
        <v>843</v>
      </c>
      <c r="L205" s="54">
        <v>804</v>
      </c>
      <c r="M205" s="54">
        <v>0.1553350908070727</v>
      </c>
      <c r="N205" s="54">
        <v>11911.664872357909</v>
      </c>
      <c r="O205" s="54">
        <v>33271.414657670779</v>
      </c>
      <c r="P205" s="54">
        <v>19.300534445863054</v>
      </c>
      <c r="Q205" s="54">
        <v>779207.05472104938</v>
      </c>
      <c r="R205" s="54">
        <v>30496.994048780347</v>
      </c>
      <c r="S205" s="54">
        <v>0</v>
      </c>
      <c r="T205" s="54">
        <v>0</v>
      </c>
      <c r="U205" s="54">
        <v>0.34497830990546807</v>
      </c>
      <c r="V205" s="54">
        <v>3.2499285770833892</v>
      </c>
      <c r="W205" s="54">
        <v>2.156243223415681</v>
      </c>
      <c r="X205" s="54">
        <v>0</v>
      </c>
      <c r="Y205" s="54">
        <v>0</v>
      </c>
      <c r="Z205" s="54">
        <v>0</v>
      </c>
      <c r="AA205" s="54">
        <v>0</v>
      </c>
      <c r="AB205" s="54">
        <v>0</v>
      </c>
      <c r="AC205" s="54">
        <v>0</v>
      </c>
      <c r="AD205" s="54" t="e">
        <v>#REF!</v>
      </c>
      <c r="AE205" s="63" t="e">
        <v>#REF!</v>
      </c>
      <c r="AF205" s="63" t="e">
        <v>#REF!</v>
      </c>
      <c r="AG205" s="63" t="e">
        <v>#REF!</v>
      </c>
      <c r="AH205" s="54" t="e">
        <v>#REF!</v>
      </c>
      <c r="AI205" s="63" t="e">
        <v>#REF!</v>
      </c>
      <c r="AJ205" s="63" t="e">
        <v>#REF!</v>
      </c>
      <c r="AK205" s="63" t="e">
        <v>#REF!</v>
      </c>
      <c r="AL205" s="63" t="e">
        <v>#REF!</v>
      </c>
      <c r="AM205" s="63" t="e">
        <v>#REF!</v>
      </c>
      <c r="AN205" s="54" t="e">
        <v>#REF!</v>
      </c>
      <c r="AO205" s="54">
        <v>0.21259562029892248</v>
      </c>
      <c r="AP205" s="54">
        <v>0.62377759699258106</v>
      </c>
      <c r="AQ205" s="54">
        <v>0.13261238516120905</v>
      </c>
    </row>
    <row r="206" spans="2:43" x14ac:dyDescent="0.3">
      <c r="B206" s="52">
        <v>203</v>
      </c>
      <c r="C206" s="54">
        <v>0.23049761791785059</v>
      </c>
      <c r="D206" s="54">
        <v>0.7776289683137686</v>
      </c>
      <c r="E206" s="54">
        <v>51897.535445476395</v>
      </c>
      <c r="F206" s="54">
        <v>19.739429620081587</v>
      </c>
      <c r="G206" s="54">
        <v>0.89428187209736176</v>
      </c>
      <c r="H206" s="54">
        <v>9041.3376470464755</v>
      </c>
      <c r="I206" s="54">
        <v>20</v>
      </c>
      <c r="J206" s="54">
        <v>7</v>
      </c>
      <c r="K206" s="54">
        <v>838</v>
      </c>
      <c r="L206" s="54">
        <v>802</v>
      </c>
      <c r="M206" s="54">
        <v>0.17924162482023936</v>
      </c>
      <c r="N206" s="54">
        <v>11962.258295989526</v>
      </c>
      <c r="O206" s="54">
        <v>40357.026946493046</v>
      </c>
      <c r="P206" s="54">
        <v>17.652614074780676</v>
      </c>
      <c r="Q206" s="54">
        <v>178470.84815526797</v>
      </c>
      <c r="R206" s="54">
        <v>8085.5043572650775</v>
      </c>
      <c r="S206" s="54">
        <v>0</v>
      </c>
      <c r="T206" s="54">
        <v>0</v>
      </c>
      <c r="U206" s="54">
        <v>0.2936349205470225</v>
      </c>
      <c r="V206" s="54">
        <v>3.8920817974035966</v>
      </c>
      <c r="W206" s="54">
        <v>3.9845940018693544</v>
      </c>
      <c r="X206" s="54">
        <v>0</v>
      </c>
      <c r="Y206" s="54">
        <v>0</v>
      </c>
      <c r="Z206" s="54">
        <v>0</v>
      </c>
      <c r="AA206" s="54">
        <v>0</v>
      </c>
      <c r="AB206" s="54">
        <v>0</v>
      </c>
      <c r="AC206" s="54">
        <v>0</v>
      </c>
      <c r="AD206" s="54" t="e">
        <v>#REF!</v>
      </c>
      <c r="AE206" s="63" t="e">
        <v>#REF!</v>
      </c>
      <c r="AF206" s="63" t="e">
        <v>#REF!</v>
      </c>
      <c r="AG206" s="63" t="e">
        <v>#REF!</v>
      </c>
      <c r="AH206" s="54" t="e">
        <v>#REF!</v>
      </c>
      <c r="AI206" s="63" t="e">
        <v>#REF!</v>
      </c>
      <c r="AJ206" s="63" t="e">
        <v>#REF!</v>
      </c>
      <c r="AK206" s="63" t="e">
        <v>#REF!</v>
      </c>
      <c r="AL206" s="63" t="e">
        <v>#REF!</v>
      </c>
      <c r="AM206" s="63" t="e">
        <v>#REF!</v>
      </c>
      <c r="AN206" s="54" t="e">
        <v>#REF!</v>
      </c>
      <c r="AO206" s="54">
        <v>0.20256573863207164</v>
      </c>
      <c r="AP206" s="54">
        <v>0.72276279584105951</v>
      </c>
      <c r="AQ206" s="54">
        <v>0.14640697959532542</v>
      </c>
    </row>
    <row r="207" spans="2:43" x14ac:dyDescent="0.3">
      <c r="B207" s="52">
        <v>204</v>
      </c>
      <c r="C207" s="54">
        <v>0.17055780833838899</v>
      </c>
      <c r="D207" s="54">
        <v>0.67775121222250856</v>
      </c>
      <c r="E207" s="54">
        <v>50921.181804398992</v>
      </c>
      <c r="F207" s="54">
        <v>16.718098456341281</v>
      </c>
      <c r="G207" s="54">
        <v>0.85871334506162322</v>
      </c>
      <c r="H207" s="54">
        <v>25211.564636502244</v>
      </c>
      <c r="I207" s="54">
        <v>11</v>
      </c>
      <c r="J207" s="54">
        <v>7</v>
      </c>
      <c r="K207" s="54">
        <v>866</v>
      </c>
      <c r="L207" s="54">
        <v>803</v>
      </c>
      <c r="M207" s="54">
        <v>0.11559576135535742</v>
      </c>
      <c r="N207" s="54">
        <v>8685.0051665589435</v>
      </c>
      <c r="O207" s="54">
        <v>34511.892695734161</v>
      </c>
      <c r="P207" s="54">
        <v>14.356054248514381</v>
      </c>
      <c r="Q207" s="54">
        <v>421489.41983145656</v>
      </c>
      <c r="R207" s="54">
        <v>21649.507003248167</v>
      </c>
      <c r="S207" s="54">
        <v>0</v>
      </c>
      <c r="T207" s="54">
        <v>0</v>
      </c>
      <c r="U207" s="54">
        <v>0.43194916355667046</v>
      </c>
      <c r="V207" s="54">
        <v>5.6785327843981799</v>
      </c>
      <c r="W207" s="54">
        <v>3.4781037534176384</v>
      </c>
      <c r="X207" s="54">
        <v>0</v>
      </c>
      <c r="Y207" s="54">
        <v>0</v>
      </c>
      <c r="Z207" s="54">
        <v>0</v>
      </c>
      <c r="AA207" s="54">
        <v>0</v>
      </c>
      <c r="AB207" s="54">
        <v>0</v>
      </c>
      <c r="AC207" s="54">
        <v>0</v>
      </c>
      <c r="AD207" s="54" t="e">
        <v>#REF!</v>
      </c>
      <c r="AE207" s="63" t="e">
        <v>#REF!</v>
      </c>
      <c r="AF207" s="63" t="e">
        <v>#REF!</v>
      </c>
      <c r="AG207" s="63" t="e">
        <v>#REF!</v>
      </c>
      <c r="AH207" s="54" t="e">
        <v>#REF!</v>
      </c>
      <c r="AI207" s="63" t="e">
        <v>#REF!</v>
      </c>
      <c r="AJ207" s="63" t="e">
        <v>#REF!</v>
      </c>
      <c r="AK207" s="63" t="e">
        <v>#REF!</v>
      </c>
      <c r="AL207" s="63" t="e">
        <v>#REF!</v>
      </c>
      <c r="AM207" s="63" t="e">
        <v>#REF!</v>
      </c>
      <c r="AN207" s="54" t="e">
        <v>#REF!</v>
      </c>
      <c r="AO207" s="54">
        <v>0.27809693362690091</v>
      </c>
      <c r="AP207" s="54">
        <v>0.66305454378347406</v>
      </c>
      <c r="AQ207" s="54">
        <v>0.18439343545356784</v>
      </c>
    </row>
    <row r="208" spans="2:43" x14ac:dyDescent="0.3">
      <c r="B208" s="52">
        <v>205</v>
      </c>
      <c r="C208" s="54">
        <v>0.1895152539293444</v>
      </c>
      <c r="D208" s="54">
        <v>0.7410867292449852</v>
      </c>
      <c r="E208" s="54">
        <v>48946.453338361251</v>
      </c>
      <c r="F208" s="54">
        <v>26.54485307315019</v>
      </c>
      <c r="G208" s="54">
        <v>0.89455218658086655</v>
      </c>
      <c r="H208" s="54">
        <v>14330.27899609152</v>
      </c>
      <c r="I208" s="54">
        <v>12</v>
      </c>
      <c r="J208" s="54">
        <v>5</v>
      </c>
      <c r="K208" s="54">
        <v>842</v>
      </c>
      <c r="L208" s="54">
        <v>813</v>
      </c>
      <c r="M208" s="54">
        <v>0.14044723967653067</v>
      </c>
      <c r="N208" s="54">
        <v>9276.0995333603387</v>
      </c>
      <c r="O208" s="54">
        <v>36273.567012668427</v>
      </c>
      <c r="P208" s="54">
        <v>23.745756359054337</v>
      </c>
      <c r="Q208" s="54">
        <v>380395.1504484996</v>
      </c>
      <c r="R208" s="54">
        <v>12819.182410267535</v>
      </c>
      <c r="S208" s="54">
        <v>0</v>
      </c>
      <c r="T208" s="54">
        <v>0</v>
      </c>
      <c r="U208" s="54">
        <v>0.40364319506733815</v>
      </c>
      <c r="V208" s="54">
        <v>3.0715786515860524</v>
      </c>
      <c r="W208" s="54">
        <v>2.0071786187836715</v>
      </c>
      <c r="X208" s="54">
        <v>0</v>
      </c>
      <c r="Y208" s="54">
        <v>0</v>
      </c>
      <c r="Z208" s="54">
        <v>0</v>
      </c>
      <c r="AA208" s="54">
        <v>0</v>
      </c>
      <c r="AB208" s="54">
        <v>0</v>
      </c>
      <c r="AC208" s="54">
        <v>0</v>
      </c>
      <c r="AD208" s="54" t="e">
        <v>#REF!</v>
      </c>
      <c r="AE208" s="63" t="e">
        <v>#REF!</v>
      </c>
      <c r="AF208" s="63" t="e">
        <v>#REF!</v>
      </c>
      <c r="AG208" s="63" t="e">
        <v>#REF!</v>
      </c>
      <c r="AH208" s="54" t="e">
        <v>#REF!</v>
      </c>
      <c r="AI208" s="63" t="e">
        <v>#REF!</v>
      </c>
      <c r="AJ208" s="63" t="e">
        <v>#REF!</v>
      </c>
      <c r="AK208" s="63" t="e">
        <v>#REF!</v>
      </c>
      <c r="AL208" s="63" t="e">
        <v>#REF!</v>
      </c>
      <c r="AM208" s="63" t="e">
        <v>#REF!</v>
      </c>
      <c r="AN208" s="54" t="e">
        <v>#REF!</v>
      </c>
      <c r="AO208" s="54">
        <v>0.12934797404352144</v>
      </c>
      <c r="AP208" s="54">
        <v>0.76192913277162433</v>
      </c>
      <c r="AQ208" s="54">
        <v>9.855398968874686E-2</v>
      </c>
    </row>
    <row r="209" spans="2:43" x14ac:dyDescent="0.3">
      <c r="B209" s="52">
        <v>206</v>
      </c>
      <c r="C209" s="54">
        <v>0.14840471853778231</v>
      </c>
      <c r="D209" s="54">
        <v>0.74562236842526675</v>
      </c>
      <c r="E209" s="54">
        <v>51428.237118655765</v>
      </c>
      <c r="F209" s="54">
        <v>22.460309736851762</v>
      </c>
      <c r="G209" s="54">
        <v>0.88962527399577129</v>
      </c>
      <c r="H209" s="54">
        <v>18793.165776424299</v>
      </c>
      <c r="I209" s="54">
        <v>10</v>
      </c>
      <c r="J209" s="54">
        <v>1</v>
      </c>
      <c r="K209" s="54">
        <v>835</v>
      </c>
      <c r="L209" s="54">
        <v>792</v>
      </c>
      <c r="M209" s="54">
        <v>0.11065387772162634</v>
      </c>
      <c r="N209" s="54">
        <v>7632.1930544884372</v>
      </c>
      <c r="O209" s="54">
        <v>38346.043964348326</v>
      </c>
      <c r="P209" s="54">
        <v>19.98125920367664</v>
      </c>
      <c r="Q209" s="54">
        <v>422100.32427449198</v>
      </c>
      <c r="R209" s="54">
        <v>16718.875253099421</v>
      </c>
      <c r="S209" s="54">
        <v>0</v>
      </c>
      <c r="T209" s="54">
        <v>0</v>
      </c>
      <c r="U209" s="54">
        <v>0.42311635541357911</v>
      </c>
      <c r="V209" s="54">
        <v>3.819046871081377</v>
      </c>
      <c r="W209" s="54">
        <v>2.0758198897380824</v>
      </c>
      <c r="X209" s="54">
        <v>0</v>
      </c>
      <c r="Y209" s="54">
        <v>0</v>
      </c>
      <c r="Z209" s="54">
        <v>0</v>
      </c>
      <c r="AA209" s="54">
        <v>0</v>
      </c>
      <c r="AB209" s="54">
        <v>0</v>
      </c>
      <c r="AC209" s="54">
        <v>0</v>
      </c>
      <c r="AD209" s="54" t="e">
        <v>#REF!</v>
      </c>
      <c r="AE209" s="63" t="e">
        <v>#REF!</v>
      </c>
      <c r="AF209" s="63" t="e">
        <v>#REF!</v>
      </c>
      <c r="AG209" s="63" t="e">
        <v>#REF!</v>
      </c>
      <c r="AH209" s="54" t="e">
        <v>#REF!</v>
      </c>
      <c r="AI209" s="63" t="e">
        <v>#REF!</v>
      </c>
      <c r="AJ209" s="63" t="e">
        <v>#REF!</v>
      </c>
      <c r="AK209" s="63" t="e">
        <v>#REF!</v>
      </c>
      <c r="AL209" s="63" t="e">
        <v>#REF!</v>
      </c>
      <c r="AM209" s="63" t="e">
        <v>#REF!</v>
      </c>
      <c r="AN209" s="54" t="e">
        <v>#REF!</v>
      </c>
      <c r="AO209" s="54">
        <v>0.16655937161378109</v>
      </c>
      <c r="AP209" s="54">
        <v>0.73191539685760232</v>
      </c>
      <c r="AQ209" s="54">
        <v>0.12190736857505345</v>
      </c>
    </row>
    <row r="210" spans="2:43" x14ac:dyDescent="0.3">
      <c r="B210" s="52">
        <v>207</v>
      </c>
      <c r="C210" s="54">
        <v>0.17775890339853453</v>
      </c>
      <c r="D210" s="54">
        <v>0.68773822951585983</v>
      </c>
      <c r="E210" s="54">
        <v>47182.734744161855</v>
      </c>
      <c r="F210" s="54">
        <v>21.01442818222824</v>
      </c>
      <c r="G210" s="54">
        <v>0.8873067641126442</v>
      </c>
      <c r="H210" s="54">
        <v>8714.6812859578167</v>
      </c>
      <c r="I210" s="54">
        <v>10</v>
      </c>
      <c r="J210" s="54">
        <v>3</v>
      </c>
      <c r="K210" s="54">
        <v>863</v>
      </c>
      <c r="L210" s="54">
        <v>801</v>
      </c>
      <c r="M210" s="54">
        <v>0.1222515935039889</v>
      </c>
      <c r="N210" s="54">
        <v>8387.1511874661464</v>
      </c>
      <c r="O210" s="54">
        <v>32449.370456666318</v>
      </c>
      <c r="P210" s="54">
        <v>18.646244270050495</v>
      </c>
      <c r="Q210" s="54">
        <v>183134.044014769</v>
      </c>
      <c r="R210" s="54">
        <v>7732.595652116247</v>
      </c>
      <c r="S210" s="54">
        <v>0</v>
      </c>
      <c r="T210" s="54">
        <v>0</v>
      </c>
      <c r="U210" s="54">
        <v>0.42202583993450737</v>
      </c>
      <c r="V210" s="54">
        <v>4.8414815382152661</v>
      </c>
      <c r="W210" s="54">
        <v>0.92490277577003577</v>
      </c>
      <c r="X210" s="54">
        <v>0</v>
      </c>
      <c r="Y210" s="54">
        <v>0</v>
      </c>
      <c r="Z210" s="54">
        <v>0</v>
      </c>
      <c r="AA210" s="54">
        <v>0</v>
      </c>
      <c r="AB210" s="54">
        <v>0</v>
      </c>
      <c r="AC210" s="54">
        <v>0</v>
      </c>
      <c r="AD210" s="54" t="e">
        <v>#REF!</v>
      </c>
      <c r="AE210" s="63" t="e">
        <v>#REF!</v>
      </c>
      <c r="AF210" s="63" t="e">
        <v>#REF!</v>
      </c>
      <c r="AG210" s="63" t="e">
        <v>#REF!</v>
      </c>
      <c r="AH210" s="54" t="e">
        <v>#REF!</v>
      </c>
      <c r="AI210" s="63" t="e">
        <v>#REF!</v>
      </c>
      <c r="AJ210" s="63" t="e">
        <v>#REF!</v>
      </c>
      <c r="AK210" s="63" t="e">
        <v>#REF!</v>
      </c>
      <c r="AL210" s="63" t="e">
        <v>#REF!</v>
      </c>
      <c r="AM210" s="63" t="e">
        <v>#REF!</v>
      </c>
      <c r="AN210" s="54" t="e">
        <v>#REF!</v>
      </c>
      <c r="AO210" s="54">
        <v>0.13239416484408204</v>
      </c>
      <c r="AP210" s="54">
        <v>0.60815957364079232</v>
      </c>
      <c r="AQ210" s="54">
        <v>8.0516778844105699E-2</v>
      </c>
    </row>
    <row r="211" spans="2:43" x14ac:dyDescent="0.3">
      <c r="B211" s="52">
        <v>208</v>
      </c>
      <c r="C211" s="54">
        <v>0.20631049487490294</v>
      </c>
      <c r="D211" s="54">
        <v>0.68564753452383242</v>
      </c>
      <c r="E211" s="54">
        <v>51485.770488413422</v>
      </c>
      <c r="F211" s="54">
        <v>24.830662077487119</v>
      </c>
      <c r="G211" s="54">
        <v>0.87172807438652666</v>
      </c>
      <c r="H211" s="54">
        <v>16069.181801983976</v>
      </c>
      <c r="I211" s="54">
        <v>17</v>
      </c>
      <c r="J211" s="54">
        <v>1</v>
      </c>
      <c r="K211" s="54">
        <v>842</v>
      </c>
      <c r="L211" s="54">
        <v>792</v>
      </c>
      <c r="M211" s="54">
        <v>0.14145628215736897</v>
      </c>
      <c r="N211" s="54">
        <v>10622.054788480245</v>
      </c>
      <c r="O211" s="54">
        <v>35301.091598440551</v>
      </c>
      <c r="P211" s="54">
        <v>21.6455852385504</v>
      </c>
      <c r="Q211" s="54">
        <v>399008.42318676965</v>
      </c>
      <c r="R211" s="54">
        <v>14007.956909210508</v>
      </c>
      <c r="S211" s="54">
        <v>0</v>
      </c>
      <c r="T211" s="54">
        <v>0</v>
      </c>
      <c r="U211" s="54">
        <v>0.43049000535427495</v>
      </c>
      <c r="V211" s="54">
        <v>4.9822661007245754</v>
      </c>
      <c r="W211" s="54">
        <v>2.2138146204733169</v>
      </c>
      <c r="X211" s="54">
        <v>0</v>
      </c>
      <c r="Y211" s="54">
        <v>0</v>
      </c>
      <c r="Z211" s="54">
        <v>0</v>
      </c>
      <c r="AA211" s="54">
        <v>0</v>
      </c>
      <c r="AB211" s="54">
        <v>0</v>
      </c>
      <c r="AC211" s="54">
        <v>0</v>
      </c>
      <c r="AD211" s="54" t="e">
        <v>#REF!</v>
      </c>
      <c r="AE211" s="63" t="e">
        <v>#REF!</v>
      </c>
      <c r="AF211" s="63" t="e">
        <v>#REF!</v>
      </c>
      <c r="AG211" s="63" t="e">
        <v>#REF!</v>
      </c>
      <c r="AH211" s="54" t="e">
        <v>#REF!</v>
      </c>
      <c r="AI211" s="63" t="e">
        <v>#REF!</v>
      </c>
      <c r="AJ211" s="63" t="e">
        <v>#REF!</v>
      </c>
      <c r="AK211" s="63" t="e">
        <v>#REF!</v>
      </c>
      <c r="AL211" s="63" t="e">
        <v>#REF!</v>
      </c>
      <c r="AM211" s="63" t="e">
        <v>#REF!</v>
      </c>
      <c r="AN211" s="54" t="e">
        <v>#REF!</v>
      </c>
      <c r="AO211" s="54">
        <v>0.16111625629628357</v>
      </c>
      <c r="AP211" s="54">
        <v>0.68413778597291108</v>
      </c>
      <c r="AQ211" s="54">
        <v>0.11022571886678353</v>
      </c>
    </row>
    <row r="212" spans="2:43" x14ac:dyDescent="0.3">
      <c r="B212" s="52">
        <v>209</v>
      </c>
      <c r="C212" s="54">
        <v>0.19899431841872794</v>
      </c>
      <c r="D212" s="54">
        <v>0.71434304218502487</v>
      </c>
      <c r="E212" s="54">
        <v>50864.919314401697</v>
      </c>
      <c r="F212" s="54">
        <v>21.850354322962538</v>
      </c>
      <c r="G212" s="54">
        <v>0.8425137527294988</v>
      </c>
      <c r="H212" s="54">
        <v>20262.695370636149</v>
      </c>
      <c r="I212" s="54">
        <v>18</v>
      </c>
      <c r="J212" s="54">
        <v>6</v>
      </c>
      <c r="K212" s="54">
        <v>823</v>
      </c>
      <c r="L212" s="54">
        <v>786</v>
      </c>
      <c r="M212" s="54">
        <v>0.14215020679676965</v>
      </c>
      <c r="N212" s="54">
        <v>10121.829950392956</v>
      </c>
      <c r="O212" s="54">
        <v>36335.001203545537</v>
      </c>
      <c r="P212" s="54">
        <v>18.409224019108393</v>
      </c>
      <c r="Q212" s="54">
        <v>442747.07338665257</v>
      </c>
      <c r="R212" s="54">
        <v>17071.599517129303</v>
      </c>
      <c r="S212" s="54">
        <v>0</v>
      </c>
      <c r="T212" s="54">
        <v>0</v>
      </c>
      <c r="U212" s="54">
        <v>0.42260042811699272</v>
      </c>
      <c r="V212" s="54">
        <v>4.2472548618072885</v>
      </c>
      <c r="W212" s="54">
        <v>1.8374172782296205</v>
      </c>
      <c r="X212" s="54">
        <v>0</v>
      </c>
      <c r="Y212" s="54">
        <v>0</v>
      </c>
      <c r="Z212" s="54">
        <v>0</v>
      </c>
      <c r="AA212" s="54">
        <v>0</v>
      </c>
      <c r="AB212" s="54">
        <v>0</v>
      </c>
      <c r="AC212" s="54">
        <v>0</v>
      </c>
      <c r="AD212" s="54" t="e">
        <v>#REF!</v>
      </c>
      <c r="AE212" s="63" t="e">
        <v>#REF!</v>
      </c>
      <c r="AF212" s="63" t="e">
        <v>#REF!</v>
      </c>
      <c r="AG212" s="63" t="e">
        <v>#REF!</v>
      </c>
      <c r="AH212" s="54" t="e">
        <v>#REF!</v>
      </c>
      <c r="AI212" s="63" t="e">
        <v>#REF!</v>
      </c>
      <c r="AJ212" s="63" t="e">
        <v>#REF!</v>
      </c>
      <c r="AK212" s="63" t="e">
        <v>#REF!</v>
      </c>
      <c r="AL212" s="63" t="e">
        <v>#REF!</v>
      </c>
      <c r="AM212" s="63" t="e">
        <v>#REF!</v>
      </c>
      <c r="AN212" s="54" t="e">
        <v>#REF!</v>
      </c>
      <c r="AO212" s="54">
        <v>0.23765043222248733</v>
      </c>
      <c r="AP212" s="54">
        <v>0.67830703248487845</v>
      </c>
      <c r="AQ212" s="54">
        <v>0.16119995944958412</v>
      </c>
    </row>
    <row r="213" spans="2:43" x14ac:dyDescent="0.3">
      <c r="B213" s="52">
        <v>210</v>
      </c>
      <c r="C213" s="54">
        <v>0.20031062619005102</v>
      </c>
      <c r="D213" s="54">
        <v>0.62167867446586</v>
      </c>
      <c r="E213" s="54">
        <v>48347.322885940535</v>
      </c>
      <c r="F213" s="54">
        <v>30.081744498175055</v>
      </c>
      <c r="G213" s="54">
        <v>0.84904703350424293</v>
      </c>
      <c r="H213" s="54">
        <v>14795.264931871294</v>
      </c>
      <c r="I213" s="54">
        <v>13</v>
      </c>
      <c r="J213" s="54">
        <v>3</v>
      </c>
      <c r="K213" s="54">
        <v>862</v>
      </c>
      <c r="L213" s="54">
        <v>782</v>
      </c>
      <c r="M213" s="54">
        <v>0.1245288445712573</v>
      </c>
      <c r="N213" s="54">
        <v>9684.4825218953338</v>
      </c>
      <c r="O213" s="54">
        <v>30056.499605704448</v>
      </c>
      <c r="P213" s="54">
        <v>25.540815928808112</v>
      </c>
      <c r="Q213" s="54">
        <v>445067.37946336163</v>
      </c>
      <c r="R213" s="54">
        <v>12561.875800314678</v>
      </c>
      <c r="S213" s="54">
        <v>0</v>
      </c>
      <c r="T213" s="54">
        <v>0</v>
      </c>
      <c r="U213" s="54">
        <v>0.51118458348676754</v>
      </c>
      <c r="V213" s="54">
        <v>3.8702479723212915</v>
      </c>
      <c r="W213" s="54">
        <v>3.8168668249683808</v>
      </c>
      <c r="X213" s="54">
        <v>0</v>
      </c>
      <c r="Y213" s="54">
        <v>0</v>
      </c>
      <c r="Z213" s="54">
        <v>0</v>
      </c>
      <c r="AA213" s="54">
        <v>0</v>
      </c>
      <c r="AB213" s="54">
        <v>0</v>
      </c>
      <c r="AC213" s="54">
        <v>0</v>
      </c>
      <c r="AD213" s="54" t="e">
        <v>#REF!</v>
      </c>
      <c r="AE213" s="63" t="e">
        <v>#REF!</v>
      </c>
      <c r="AF213" s="63" t="e">
        <v>#REF!</v>
      </c>
      <c r="AG213" s="63" t="e">
        <v>#REF!</v>
      </c>
      <c r="AH213" s="54" t="e">
        <v>#REF!</v>
      </c>
      <c r="AI213" s="63" t="e">
        <v>#REF!</v>
      </c>
      <c r="AJ213" s="63" t="e">
        <v>#REF!</v>
      </c>
      <c r="AK213" s="63" t="e">
        <v>#REF!</v>
      </c>
      <c r="AL213" s="63" t="e">
        <v>#REF!</v>
      </c>
      <c r="AM213" s="63" t="e">
        <v>#REF!</v>
      </c>
      <c r="AN213" s="54" t="e">
        <v>#REF!</v>
      </c>
      <c r="AO213" s="54">
        <v>0.21549127746426927</v>
      </c>
      <c r="AP213" s="54">
        <v>0.62176874246431157</v>
      </c>
      <c r="AQ213" s="54">
        <v>0.13398574060098675</v>
      </c>
    </row>
    <row r="214" spans="2:43" x14ac:dyDescent="0.3">
      <c r="B214" s="52">
        <v>211</v>
      </c>
      <c r="C214" s="54">
        <v>0.227217597061798</v>
      </c>
      <c r="D214" s="54">
        <v>0.70572650790204261</v>
      </c>
      <c r="E214" s="54">
        <v>53798.164964095457</v>
      </c>
      <c r="F214" s="54">
        <v>22.494374407635924</v>
      </c>
      <c r="G214" s="54">
        <v>0.90351300350340136</v>
      </c>
      <c r="H214" s="54">
        <v>16577.111538186477</v>
      </c>
      <c r="I214" s="54">
        <v>13</v>
      </c>
      <c r="J214" s="54">
        <v>4</v>
      </c>
      <c r="K214" s="54">
        <v>843</v>
      </c>
      <c r="L214" s="54">
        <v>804</v>
      </c>
      <c r="M214" s="54">
        <v>0.16035348130831611</v>
      </c>
      <c r="N214" s="54">
        <v>12223.88976947598</v>
      </c>
      <c r="O214" s="54">
        <v>37966.791091649102</v>
      </c>
      <c r="P214" s="54">
        <v>20.32395978297318</v>
      </c>
      <c r="Q214" s="54">
        <v>372891.75353710807</v>
      </c>
      <c r="R214" s="54">
        <v>14977.635835277753</v>
      </c>
      <c r="S214" s="54">
        <v>0</v>
      </c>
      <c r="T214" s="54">
        <v>0</v>
      </c>
      <c r="U214" s="54">
        <v>0.32025717751086702</v>
      </c>
      <c r="V214" s="54">
        <v>3.6181497193732941</v>
      </c>
      <c r="W214" s="54">
        <v>2.2695140748417946</v>
      </c>
      <c r="X214" s="54">
        <v>0</v>
      </c>
      <c r="Y214" s="54">
        <v>0</v>
      </c>
      <c r="Z214" s="54">
        <v>0</v>
      </c>
      <c r="AA214" s="54">
        <v>0</v>
      </c>
      <c r="AB214" s="54">
        <v>0</v>
      </c>
      <c r="AC214" s="54">
        <v>0</v>
      </c>
      <c r="AD214" s="54" t="e">
        <v>#REF!</v>
      </c>
      <c r="AE214" s="63" t="e">
        <v>#REF!</v>
      </c>
      <c r="AF214" s="63" t="e">
        <v>#REF!</v>
      </c>
      <c r="AG214" s="63" t="e">
        <v>#REF!</v>
      </c>
      <c r="AH214" s="54" t="e">
        <v>#REF!</v>
      </c>
      <c r="AI214" s="63" t="e">
        <v>#REF!</v>
      </c>
      <c r="AJ214" s="63" t="e">
        <v>#REF!</v>
      </c>
      <c r="AK214" s="63" t="e">
        <v>#REF!</v>
      </c>
      <c r="AL214" s="63" t="e">
        <v>#REF!</v>
      </c>
      <c r="AM214" s="63" t="e">
        <v>#REF!</v>
      </c>
      <c r="AN214" s="54" t="e">
        <v>#REF!</v>
      </c>
      <c r="AO214" s="54">
        <v>0.28500390252883234</v>
      </c>
      <c r="AP214" s="54">
        <v>0.71498469862921088</v>
      </c>
      <c r="AQ214" s="54">
        <v>0.20377342935772619</v>
      </c>
    </row>
    <row r="215" spans="2:43" x14ac:dyDescent="0.3">
      <c r="B215" s="52">
        <v>212</v>
      </c>
      <c r="C215" s="54">
        <v>0.22277202717774122</v>
      </c>
      <c r="D215" s="54">
        <v>0.68745284724534339</v>
      </c>
      <c r="E215" s="54">
        <v>51403.457166882559</v>
      </c>
      <c r="F215" s="54">
        <v>27.322053327100313</v>
      </c>
      <c r="G215" s="54">
        <v>0.86274457896396417</v>
      </c>
      <c r="H215" s="54">
        <v>24101.16426478418</v>
      </c>
      <c r="I215" s="54">
        <v>18</v>
      </c>
      <c r="J215" s="54">
        <v>6</v>
      </c>
      <c r="K215" s="54">
        <v>831</v>
      </c>
      <c r="L215" s="54">
        <v>803</v>
      </c>
      <c r="M215" s="54">
        <v>0.15314526436995524</v>
      </c>
      <c r="N215" s="54">
        <v>11451.252357010619</v>
      </c>
      <c r="O215" s="54">
        <v>35337.452987627468</v>
      </c>
      <c r="P215" s="54">
        <v>23.571953394120136</v>
      </c>
      <c r="Q215" s="54">
        <v>658493.29528763774</v>
      </c>
      <c r="R215" s="54">
        <v>20793.148816162568</v>
      </c>
      <c r="S215" s="54">
        <v>0</v>
      </c>
      <c r="T215" s="54">
        <v>0</v>
      </c>
      <c r="U215" s="54">
        <v>0.47727808773778924</v>
      </c>
      <c r="V215" s="54">
        <v>3.3032542329240684</v>
      </c>
      <c r="W215" s="54">
        <v>3.5794827577952475</v>
      </c>
      <c r="X215" s="54">
        <v>0</v>
      </c>
      <c r="Y215" s="54">
        <v>0</v>
      </c>
      <c r="Z215" s="54">
        <v>0</v>
      </c>
      <c r="AA215" s="54">
        <v>0</v>
      </c>
      <c r="AB215" s="54">
        <v>0</v>
      </c>
      <c r="AC215" s="54">
        <v>0</v>
      </c>
      <c r="AD215" s="54" t="e">
        <v>#REF!</v>
      </c>
      <c r="AE215" s="63" t="e">
        <v>#REF!</v>
      </c>
      <c r="AF215" s="63" t="e">
        <v>#REF!</v>
      </c>
      <c r="AG215" s="63" t="e">
        <v>#REF!</v>
      </c>
      <c r="AH215" s="54" t="e">
        <v>#REF!</v>
      </c>
      <c r="AI215" s="63" t="e">
        <v>#REF!</v>
      </c>
      <c r="AJ215" s="63" t="e">
        <v>#REF!</v>
      </c>
      <c r="AK215" s="63" t="e">
        <v>#REF!</v>
      </c>
      <c r="AL215" s="63" t="e">
        <v>#REF!</v>
      </c>
      <c r="AM215" s="63" t="e">
        <v>#REF!</v>
      </c>
      <c r="AN215" s="54" t="e">
        <v>#REF!</v>
      </c>
      <c r="AO215" s="54">
        <v>0.17024480546198878</v>
      </c>
      <c r="AP215" s="54">
        <v>0.68618228194832931</v>
      </c>
      <c r="AQ215" s="54">
        <v>0.11681896910175686</v>
      </c>
    </row>
    <row r="216" spans="2:43" x14ac:dyDescent="0.3">
      <c r="B216" s="52">
        <v>213</v>
      </c>
      <c r="C216" s="54">
        <v>0.16171103854457247</v>
      </c>
      <c r="D216" s="54">
        <v>0.72782345219153777</v>
      </c>
      <c r="E216" s="54">
        <v>46215.73210639492</v>
      </c>
      <c r="F216" s="54">
        <v>18.399767392456848</v>
      </c>
      <c r="G216" s="54">
        <v>0.87263990490624521</v>
      </c>
      <c r="H216" s="54">
        <v>19681.403930743156</v>
      </c>
      <c r="I216" s="54">
        <v>8</v>
      </c>
      <c r="J216" s="54">
        <v>4</v>
      </c>
      <c r="K216" s="54">
        <v>856</v>
      </c>
      <c r="L216" s="54">
        <v>813</v>
      </c>
      <c r="M216" s="54">
        <v>0.11769708633098956</v>
      </c>
      <c r="N216" s="54">
        <v>7473.5940360228642</v>
      </c>
      <c r="O216" s="54">
        <v>33636.893687235643</v>
      </c>
      <c r="P216" s="54">
        <v>16.056371267650576</v>
      </c>
      <c r="Q216" s="54">
        <v>362133.25428265997</v>
      </c>
      <c r="R216" s="54">
        <v>17174.778454545107</v>
      </c>
      <c r="S216" s="54">
        <v>0</v>
      </c>
      <c r="T216" s="54">
        <v>0</v>
      </c>
      <c r="U216" s="54">
        <v>0.42280422722085476</v>
      </c>
      <c r="V216" s="54">
        <v>6.5990575291341456</v>
      </c>
      <c r="W216" s="54">
        <v>2.4926489112448271</v>
      </c>
      <c r="X216" s="54">
        <v>0</v>
      </c>
      <c r="Y216" s="54">
        <v>0</v>
      </c>
      <c r="Z216" s="54">
        <v>0</v>
      </c>
      <c r="AA216" s="54">
        <v>0</v>
      </c>
      <c r="AB216" s="54">
        <v>0</v>
      </c>
      <c r="AC216" s="54">
        <v>0</v>
      </c>
      <c r="AD216" s="54" t="e">
        <v>#REF!</v>
      </c>
      <c r="AE216" s="63" t="e">
        <v>#REF!</v>
      </c>
      <c r="AF216" s="63" t="e">
        <v>#REF!</v>
      </c>
      <c r="AG216" s="63" t="e">
        <v>#REF!</v>
      </c>
      <c r="AH216" s="54" t="e">
        <v>#REF!</v>
      </c>
      <c r="AI216" s="63" t="e">
        <v>#REF!</v>
      </c>
      <c r="AJ216" s="63" t="e">
        <v>#REF!</v>
      </c>
      <c r="AK216" s="63" t="e">
        <v>#REF!</v>
      </c>
      <c r="AL216" s="63" t="e">
        <v>#REF!</v>
      </c>
      <c r="AM216" s="63" t="e">
        <v>#REF!</v>
      </c>
      <c r="AN216" s="54" t="e">
        <v>#REF!</v>
      </c>
      <c r="AO216" s="54">
        <v>0.17294568654270678</v>
      </c>
      <c r="AP216" s="54">
        <v>0.67590834426756341</v>
      </c>
      <c r="AQ216" s="54">
        <v>0.11689543263929797</v>
      </c>
    </row>
    <row r="217" spans="2:43" x14ac:dyDescent="0.3">
      <c r="B217" s="52">
        <v>214</v>
      </c>
      <c r="C217" s="54">
        <v>0.21958992179578352</v>
      </c>
      <c r="D217" s="54">
        <v>0.66785152642082191</v>
      </c>
      <c r="E217" s="54">
        <v>47386.011082300189</v>
      </c>
      <c r="F217" s="54">
        <v>25.318704231121394</v>
      </c>
      <c r="G217" s="54">
        <v>0.87112906294164238</v>
      </c>
      <c r="H217" s="54">
        <v>18808.974050975383</v>
      </c>
      <c r="I217" s="54">
        <v>16</v>
      </c>
      <c r="J217" s="54">
        <v>7</v>
      </c>
      <c r="K217" s="54">
        <v>845</v>
      </c>
      <c r="L217" s="54">
        <v>797</v>
      </c>
      <c r="M217" s="54">
        <v>0.14665346445794294</v>
      </c>
      <c r="N217" s="54">
        <v>10405.49046777643</v>
      </c>
      <c r="O217" s="54">
        <v>31646.819832308163</v>
      </c>
      <c r="P217" s="54">
        <v>22.055859091753376</v>
      </c>
      <c r="Q217" s="54">
        <v>476218.85088748293</v>
      </c>
      <c r="R217" s="54">
        <v>16385.043939919851</v>
      </c>
      <c r="S217" s="54">
        <v>0</v>
      </c>
      <c r="T217" s="54">
        <v>0</v>
      </c>
      <c r="U217" s="54">
        <v>0.23645335030764972</v>
      </c>
      <c r="V217" s="54">
        <v>4.8554229585654003</v>
      </c>
      <c r="W217" s="54">
        <v>1.9043540900591396</v>
      </c>
      <c r="X217" s="54">
        <v>0</v>
      </c>
      <c r="Y217" s="54">
        <v>0</v>
      </c>
      <c r="Z217" s="54">
        <v>0</v>
      </c>
      <c r="AA217" s="54">
        <v>0</v>
      </c>
      <c r="AB217" s="54">
        <v>0</v>
      </c>
      <c r="AC217" s="54">
        <v>0</v>
      </c>
      <c r="AD217" s="54" t="e">
        <v>#REF!</v>
      </c>
      <c r="AE217" s="63" t="e">
        <v>#REF!</v>
      </c>
      <c r="AF217" s="63" t="e">
        <v>#REF!</v>
      </c>
      <c r="AG217" s="63" t="e">
        <v>#REF!</v>
      </c>
      <c r="AH217" s="54" t="e">
        <v>#REF!</v>
      </c>
      <c r="AI217" s="63" t="e">
        <v>#REF!</v>
      </c>
      <c r="AJ217" s="63" t="e">
        <v>#REF!</v>
      </c>
      <c r="AK217" s="63" t="e">
        <v>#REF!</v>
      </c>
      <c r="AL217" s="63" t="e">
        <v>#REF!</v>
      </c>
      <c r="AM217" s="63" t="e">
        <v>#REF!</v>
      </c>
      <c r="AN217" s="54" t="e">
        <v>#REF!</v>
      </c>
      <c r="AO217" s="54">
        <v>0.18431887538478803</v>
      </c>
      <c r="AP217" s="54">
        <v>0.61896745644859208</v>
      </c>
      <c r="AQ217" s="54">
        <v>0.11408738547238725</v>
      </c>
    </row>
    <row r="218" spans="2:43" x14ac:dyDescent="0.3">
      <c r="B218" s="52">
        <v>215</v>
      </c>
      <c r="C218" s="54">
        <v>0.20982925667427255</v>
      </c>
      <c r="D218" s="54">
        <v>0.66430256310354896</v>
      </c>
      <c r="E218" s="54">
        <v>46518.76119876084</v>
      </c>
      <c r="F218" s="54">
        <v>23.348783424386994</v>
      </c>
      <c r="G218" s="54">
        <v>0.87924796761532287</v>
      </c>
      <c r="H218" s="54">
        <v>22915.625529264071</v>
      </c>
      <c r="I218" s="54">
        <v>12</v>
      </c>
      <c r="J218" s="54">
        <v>6</v>
      </c>
      <c r="K218" s="54">
        <v>837</v>
      </c>
      <c r="L218" s="54">
        <v>793</v>
      </c>
      <c r="M218" s="54">
        <v>0.13939011302283172</v>
      </c>
      <c r="N218" s="54">
        <v>9760.9970837439778</v>
      </c>
      <c r="O218" s="54">
        <v>30902.532296738747</v>
      </c>
      <c r="P218" s="54">
        <v>20.529370372182605</v>
      </c>
      <c r="Q218" s="54">
        <v>535051.97751714033</v>
      </c>
      <c r="R218" s="54">
        <v>20148.517173239241</v>
      </c>
      <c r="S218" s="54">
        <v>0</v>
      </c>
      <c r="T218" s="54">
        <v>0</v>
      </c>
      <c r="U218" s="54">
        <v>0.25559389761774287</v>
      </c>
      <c r="V218" s="54">
        <v>4.757895788885131</v>
      </c>
      <c r="W218" s="54">
        <v>3.4348211167965728</v>
      </c>
      <c r="X218" s="54">
        <v>0</v>
      </c>
      <c r="Y218" s="54">
        <v>0</v>
      </c>
      <c r="Z218" s="54">
        <v>0</v>
      </c>
      <c r="AA218" s="54">
        <v>0</v>
      </c>
      <c r="AB218" s="54">
        <v>0</v>
      </c>
      <c r="AC218" s="54">
        <v>0</v>
      </c>
      <c r="AD218" s="54" t="e">
        <v>#REF!</v>
      </c>
      <c r="AE218" s="63" t="e">
        <v>#REF!</v>
      </c>
      <c r="AF218" s="63" t="e">
        <v>#REF!</v>
      </c>
      <c r="AG218" s="63" t="e">
        <v>#REF!</v>
      </c>
      <c r="AH218" s="54" t="e">
        <v>#REF!</v>
      </c>
      <c r="AI218" s="63" t="e">
        <v>#REF!</v>
      </c>
      <c r="AJ218" s="63" t="e">
        <v>#REF!</v>
      </c>
      <c r="AK218" s="63" t="e">
        <v>#REF!</v>
      </c>
      <c r="AL218" s="63" t="e">
        <v>#REF!</v>
      </c>
      <c r="AM218" s="63" t="e">
        <v>#REF!</v>
      </c>
      <c r="AN218" s="54" t="e">
        <v>#REF!</v>
      </c>
      <c r="AO218" s="54">
        <v>0.27680507499558199</v>
      </c>
      <c r="AP218" s="54">
        <v>0.64636552344001941</v>
      </c>
      <c r="AQ218" s="54">
        <v>0.17891725719037319</v>
      </c>
    </row>
    <row r="219" spans="2:43" x14ac:dyDescent="0.3">
      <c r="B219" s="52">
        <v>216</v>
      </c>
      <c r="C219" s="54">
        <v>0.2633144489113774</v>
      </c>
      <c r="D219" s="54">
        <v>0.76257326579607909</v>
      </c>
      <c r="E219" s="54">
        <v>50765.285686139483</v>
      </c>
      <c r="F219" s="54">
        <v>8.7124844318046506</v>
      </c>
      <c r="G219" s="54">
        <v>0.90448826226436041</v>
      </c>
      <c r="H219" s="54">
        <v>28703.752381445116</v>
      </c>
      <c r="I219" s="54">
        <v>8</v>
      </c>
      <c r="J219" s="54">
        <v>8</v>
      </c>
      <c r="K219" s="54">
        <v>820</v>
      </c>
      <c r="L219" s="54">
        <v>794</v>
      </c>
      <c r="M219" s="54">
        <v>0.20079655923764389</v>
      </c>
      <c r="N219" s="54">
        <v>13367.233224274452</v>
      </c>
      <c r="O219" s="54">
        <v>38712.249694750331</v>
      </c>
      <c r="P219" s="54">
        <v>7.8803399037282817</v>
      </c>
      <c r="Q219" s="54">
        <v>250080.99575771624</v>
      </c>
      <c r="R219" s="54">
        <v>25962.207111959789</v>
      </c>
      <c r="S219" s="54">
        <v>0</v>
      </c>
      <c r="T219" s="54">
        <v>0</v>
      </c>
      <c r="U219" s="54">
        <v>0.44580745065090244</v>
      </c>
      <c r="V219" s="54">
        <v>5.7732572314024262</v>
      </c>
      <c r="W219" s="54">
        <v>2.4240916466142948</v>
      </c>
      <c r="X219" s="54">
        <v>0</v>
      </c>
      <c r="Y219" s="54">
        <v>0</v>
      </c>
      <c r="Z219" s="54">
        <v>0</v>
      </c>
      <c r="AA219" s="54">
        <v>0</v>
      </c>
      <c r="AB219" s="54">
        <v>0</v>
      </c>
      <c r="AC219" s="54">
        <v>0</v>
      </c>
      <c r="AD219" s="54" t="e">
        <v>#REF!</v>
      </c>
      <c r="AE219" s="63" t="e">
        <v>#REF!</v>
      </c>
      <c r="AF219" s="63" t="e">
        <v>#REF!</v>
      </c>
      <c r="AG219" s="63" t="e">
        <v>#REF!</v>
      </c>
      <c r="AH219" s="54" t="e">
        <v>#REF!</v>
      </c>
      <c r="AI219" s="63" t="e">
        <v>#REF!</v>
      </c>
      <c r="AJ219" s="63" t="e">
        <v>#REF!</v>
      </c>
      <c r="AK219" s="63" t="e">
        <v>#REF!</v>
      </c>
      <c r="AL219" s="63" t="e">
        <v>#REF!</v>
      </c>
      <c r="AM219" s="63" t="e">
        <v>#REF!</v>
      </c>
      <c r="AN219" s="54" t="e">
        <v>#REF!</v>
      </c>
      <c r="AO219" s="54">
        <v>0.19374678935324946</v>
      </c>
      <c r="AP219" s="54">
        <v>0.6609049020402934</v>
      </c>
      <c r="AQ219" s="54">
        <v>0.1280482028381307</v>
      </c>
    </row>
    <row r="220" spans="2:43" x14ac:dyDescent="0.3">
      <c r="B220" s="52">
        <v>217</v>
      </c>
      <c r="C220" s="54">
        <v>0.16128477640084107</v>
      </c>
      <c r="D220" s="54">
        <v>0.72514243984449178</v>
      </c>
      <c r="E220" s="54">
        <v>49806.502913797754</v>
      </c>
      <c r="F220" s="54">
        <v>24.463520118605366</v>
      </c>
      <c r="G220" s="54">
        <v>0.8687781288451657</v>
      </c>
      <c r="H220" s="54">
        <v>21072.431708375389</v>
      </c>
      <c r="I220" s="54">
        <v>13</v>
      </c>
      <c r="J220" s="54">
        <v>1</v>
      </c>
      <c r="K220" s="54">
        <v>837</v>
      </c>
      <c r="L220" s="54">
        <v>811</v>
      </c>
      <c r="M220" s="54">
        <v>0.11695443626907921</v>
      </c>
      <c r="N220" s="54">
        <v>8033.0306857597107</v>
      </c>
      <c r="O220" s="54">
        <v>36116.809043033092</v>
      </c>
      <c r="P220" s="54">
        <v>21.253371233608036</v>
      </c>
      <c r="Q220" s="54">
        <v>515505.85704577895</v>
      </c>
      <c r="R220" s="54">
        <v>18307.267789819907</v>
      </c>
      <c r="S220" s="54">
        <v>0</v>
      </c>
      <c r="T220" s="54">
        <v>0</v>
      </c>
      <c r="U220" s="54">
        <v>0.52683130682416224</v>
      </c>
      <c r="V220" s="54">
        <v>6.8115808411957799</v>
      </c>
      <c r="W220" s="54">
        <v>2.2994909544985473</v>
      </c>
      <c r="X220" s="54">
        <v>0</v>
      </c>
      <c r="Y220" s="54">
        <v>0</v>
      </c>
      <c r="Z220" s="54">
        <v>0</v>
      </c>
      <c r="AA220" s="54">
        <v>0</v>
      </c>
      <c r="AB220" s="54">
        <v>0</v>
      </c>
      <c r="AC220" s="54">
        <v>0</v>
      </c>
      <c r="AD220" s="54" t="e">
        <v>#REF!</v>
      </c>
      <c r="AE220" s="63" t="e">
        <v>#REF!</v>
      </c>
      <c r="AF220" s="63" t="e">
        <v>#REF!</v>
      </c>
      <c r="AG220" s="63" t="e">
        <v>#REF!</v>
      </c>
      <c r="AH220" s="54" t="e">
        <v>#REF!</v>
      </c>
      <c r="AI220" s="63" t="e">
        <v>#REF!</v>
      </c>
      <c r="AJ220" s="63" t="e">
        <v>#REF!</v>
      </c>
      <c r="AK220" s="63" t="e">
        <v>#REF!</v>
      </c>
      <c r="AL220" s="63" t="e">
        <v>#REF!</v>
      </c>
      <c r="AM220" s="63" t="e">
        <v>#REF!</v>
      </c>
      <c r="AN220" s="54" t="e">
        <v>#REF!</v>
      </c>
      <c r="AO220" s="54">
        <v>0.25524800445355705</v>
      </c>
      <c r="AP220" s="54">
        <v>0.70559533742608704</v>
      </c>
      <c r="AQ220" s="54">
        <v>0.18010180182974295</v>
      </c>
    </row>
    <row r="221" spans="2:43" x14ac:dyDescent="0.3">
      <c r="B221" s="52">
        <v>218</v>
      </c>
      <c r="C221" s="54">
        <v>0.16847005091440143</v>
      </c>
      <c r="D221" s="54">
        <v>0.67830709028589453</v>
      </c>
      <c r="E221" s="54">
        <v>46756.37397747716</v>
      </c>
      <c r="F221" s="54">
        <v>21.849614423453858</v>
      </c>
      <c r="G221" s="54">
        <v>0.91181899323079674</v>
      </c>
      <c r="H221" s="54">
        <v>17665.374283114317</v>
      </c>
      <c r="I221" s="54">
        <v>8</v>
      </c>
      <c r="J221" s="54">
        <v>7</v>
      </c>
      <c r="K221" s="54">
        <v>837</v>
      </c>
      <c r="L221" s="54">
        <v>791</v>
      </c>
      <c r="M221" s="54">
        <v>0.11427443003606413</v>
      </c>
      <c r="N221" s="54">
        <v>7877.0487045583714</v>
      </c>
      <c r="O221" s="54">
        <v>31715.179984981649</v>
      </c>
      <c r="P221" s="54">
        <v>19.922893426074793</v>
      </c>
      <c r="Q221" s="54">
        <v>385981.61673204543</v>
      </c>
      <c r="R221" s="54">
        <v>16107.623793874505</v>
      </c>
      <c r="S221" s="54">
        <v>0</v>
      </c>
      <c r="T221" s="54">
        <v>0</v>
      </c>
      <c r="U221" s="54">
        <v>0.42687566465108528</v>
      </c>
      <c r="V221" s="54">
        <v>3.2993573550484432</v>
      </c>
      <c r="W221" s="54">
        <v>1.8698983745922273</v>
      </c>
      <c r="X221" s="54">
        <v>0</v>
      </c>
      <c r="Y221" s="54">
        <v>0</v>
      </c>
      <c r="Z221" s="54">
        <v>0</v>
      </c>
      <c r="AA221" s="54">
        <v>0</v>
      </c>
      <c r="AB221" s="54">
        <v>0</v>
      </c>
      <c r="AC221" s="54">
        <v>0</v>
      </c>
      <c r="AD221" s="54" t="e">
        <v>#REF!</v>
      </c>
      <c r="AE221" s="63" t="e">
        <v>#REF!</v>
      </c>
      <c r="AF221" s="63" t="e">
        <v>#REF!</v>
      </c>
      <c r="AG221" s="63" t="e">
        <v>#REF!</v>
      </c>
      <c r="AH221" s="54" t="e">
        <v>#REF!</v>
      </c>
      <c r="AI221" s="63" t="e">
        <v>#REF!</v>
      </c>
      <c r="AJ221" s="63" t="e">
        <v>#REF!</v>
      </c>
      <c r="AK221" s="63" t="e">
        <v>#REF!</v>
      </c>
      <c r="AL221" s="63" t="e">
        <v>#REF!</v>
      </c>
      <c r="AM221" s="63" t="e">
        <v>#REF!</v>
      </c>
      <c r="AN221" s="54" t="e">
        <v>#REF!</v>
      </c>
      <c r="AO221" s="54">
        <v>0.18569019166411513</v>
      </c>
      <c r="AP221" s="54">
        <v>0.72168285726780512</v>
      </c>
      <c r="AQ221" s="54">
        <v>0.13400942808676497</v>
      </c>
    </row>
    <row r="222" spans="2:43" x14ac:dyDescent="0.3">
      <c r="B222" s="52">
        <v>219</v>
      </c>
      <c r="C222" s="54">
        <v>0.15958852057783701</v>
      </c>
      <c r="D222" s="54">
        <v>0.67834120527350172</v>
      </c>
      <c r="E222" s="54">
        <v>51940.51637397171</v>
      </c>
      <c r="F222" s="54">
        <v>20.102248693719453</v>
      </c>
      <c r="G222" s="54">
        <v>0.87625166236744945</v>
      </c>
      <c r="H222" s="54">
        <v>13463.570839181886</v>
      </c>
      <c r="I222" s="54">
        <v>10</v>
      </c>
      <c r="J222" s="54">
        <v>4</v>
      </c>
      <c r="K222" s="54">
        <v>826</v>
      </c>
      <c r="L222" s="54">
        <v>804</v>
      </c>
      <c r="M222" s="54">
        <v>0.10825546939658499</v>
      </c>
      <c r="N222" s="54">
        <v>8289.1101661710636</v>
      </c>
      <c r="O222" s="54">
        <v>35233.392479648021</v>
      </c>
      <c r="P222" s="54">
        <v>17.61462883519556</v>
      </c>
      <c r="Q222" s="54">
        <v>270648.04931474337</v>
      </c>
      <c r="R222" s="54">
        <v>11797.476329235044</v>
      </c>
      <c r="S222" s="54">
        <v>0</v>
      </c>
      <c r="T222" s="54">
        <v>0</v>
      </c>
      <c r="U222" s="54">
        <v>0.5336161590440579</v>
      </c>
      <c r="V222" s="54">
        <v>3.0758347965474258</v>
      </c>
      <c r="W222" s="54">
        <v>1.925590129704412</v>
      </c>
      <c r="X222" s="54">
        <v>0</v>
      </c>
      <c r="Y222" s="54">
        <v>0</v>
      </c>
      <c r="Z222" s="54">
        <v>0</v>
      </c>
      <c r="AA222" s="54">
        <v>0</v>
      </c>
      <c r="AB222" s="54">
        <v>0</v>
      </c>
      <c r="AC222" s="54">
        <v>0</v>
      </c>
      <c r="AD222" s="54" t="e">
        <v>#REF!</v>
      </c>
      <c r="AE222" s="63" t="e">
        <v>#REF!</v>
      </c>
      <c r="AF222" s="63" t="e">
        <v>#REF!</v>
      </c>
      <c r="AG222" s="63" t="e">
        <v>#REF!</v>
      </c>
      <c r="AH222" s="54" t="e">
        <v>#REF!</v>
      </c>
      <c r="AI222" s="63" t="e">
        <v>#REF!</v>
      </c>
      <c r="AJ222" s="63" t="e">
        <v>#REF!</v>
      </c>
      <c r="AK222" s="63" t="e">
        <v>#REF!</v>
      </c>
      <c r="AL222" s="63" t="e">
        <v>#REF!</v>
      </c>
      <c r="AM222" s="63" t="e">
        <v>#REF!</v>
      </c>
      <c r="AN222" s="54" t="e">
        <v>#REF!</v>
      </c>
      <c r="AO222" s="54">
        <v>0.20064086254416794</v>
      </c>
      <c r="AP222" s="54">
        <v>0.71522359343890196</v>
      </c>
      <c r="AQ222" s="54">
        <v>0.14350307869952059</v>
      </c>
    </row>
    <row r="223" spans="2:43" x14ac:dyDescent="0.3">
      <c r="B223" s="52">
        <v>220</v>
      </c>
      <c r="C223" s="54">
        <v>0.2042913325245736</v>
      </c>
      <c r="D223" s="54">
        <v>0.69880840823151769</v>
      </c>
      <c r="E223" s="54">
        <v>50956.605600940718</v>
      </c>
      <c r="F223" s="54">
        <v>29.938157298672344</v>
      </c>
      <c r="G223" s="54">
        <v>0.87952013876683444</v>
      </c>
      <c r="H223" s="54">
        <v>30747.640172632378</v>
      </c>
      <c r="I223" s="54">
        <v>9</v>
      </c>
      <c r="J223" s="54">
        <v>5</v>
      </c>
      <c r="K223" s="54">
        <v>830</v>
      </c>
      <c r="L223" s="54">
        <v>787</v>
      </c>
      <c r="M223" s="54">
        <v>0.14276050089699296</v>
      </c>
      <c r="N223" s="54">
        <v>10409.99285914533</v>
      </c>
      <c r="O223" s="54">
        <v>35608.904448874622</v>
      </c>
      <c r="P223" s="54">
        <v>26.331212261751617</v>
      </c>
      <c r="Q223" s="54">
        <v>920527.68805124506</v>
      </c>
      <c r="R223" s="54">
        <v>27043.168751386322</v>
      </c>
      <c r="S223" s="54">
        <v>0</v>
      </c>
      <c r="T223" s="54">
        <v>0</v>
      </c>
      <c r="U223" s="54">
        <v>0.46340662673606881</v>
      </c>
      <c r="V223" s="54">
        <v>4.0273811060384972</v>
      </c>
      <c r="W223" s="54">
        <v>2.2707697021925841</v>
      </c>
      <c r="X223" s="54">
        <v>0</v>
      </c>
      <c r="Y223" s="54">
        <v>0</v>
      </c>
      <c r="Z223" s="54">
        <v>0</v>
      </c>
      <c r="AA223" s="54">
        <v>0</v>
      </c>
      <c r="AB223" s="54">
        <v>0</v>
      </c>
      <c r="AC223" s="54">
        <v>0</v>
      </c>
      <c r="AD223" s="54" t="e">
        <v>#REF!</v>
      </c>
      <c r="AE223" s="63" t="e">
        <v>#REF!</v>
      </c>
      <c r="AF223" s="63" t="e">
        <v>#REF!</v>
      </c>
      <c r="AG223" s="63" t="e">
        <v>#REF!</v>
      </c>
      <c r="AH223" s="54" t="e">
        <v>#REF!</v>
      </c>
      <c r="AI223" s="63" t="e">
        <v>#REF!</v>
      </c>
      <c r="AJ223" s="63" t="e">
        <v>#REF!</v>
      </c>
      <c r="AK223" s="63" t="e">
        <v>#REF!</v>
      </c>
      <c r="AL223" s="63" t="e">
        <v>#REF!</v>
      </c>
      <c r="AM223" s="63" t="e">
        <v>#REF!</v>
      </c>
      <c r="AN223" s="54" t="e">
        <v>#REF!</v>
      </c>
      <c r="AO223" s="54">
        <v>0.20063525730742088</v>
      </c>
      <c r="AP223" s="54">
        <v>0.66987094454464946</v>
      </c>
      <c r="AQ223" s="54">
        <v>0.13439972932148081</v>
      </c>
    </row>
    <row r="224" spans="2:43" x14ac:dyDescent="0.3">
      <c r="B224" s="52">
        <v>221</v>
      </c>
      <c r="C224" s="54">
        <v>0.21409695745799373</v>
      </c>
      <c r="D224" s="54">
        <v>0.72746394394804514</v>
      </c>
      <c r="E224" s="54">
        <v>49868.486138726184</v>
      </c>
      <c r="F224" s="54">
        <v>15.373727741117262</v>
      </c>
      <c r="G224" s="54">
        <v>0.84739170883267079</v>
      </c>
      <c r="H224" s="54">
        <v>17628.136016332825</v>
      </c>
      <c r="I224" s="54">
        <v>10</v>
      </c>
      <c r="J224" s="54">
        <v>6</v>
      </c>
      <c r="K224" s="54">
        <v>855</v>
      </c>
      <c r="L224" s="54">
        <v>795</v>
      </c>
      <c r="M224" s="54">
        <v>0.15574781705966895</v>
      </c>
      <c r="N224" s="54">
        <v>10676.69115533741</v>
      </c>
      <c r="O224" s="54">
        <v>36277.52560519617</v>
      </c>
      <c r="P224" s="54">
        <v>13.027569421673594</v>
      </c>
      <c r="Q224" s="54">
        <v>271010.16369848431</v>
      </c>
      <c r="R224" s="54">
        <v>14937.936302415023</v>
      </c>
      <c r="S224" s="54">
        <v>0</v>
      </c>
      <c r="T224" s="54">
        <v>0</v>
      </c>
      <c r="U224" s="54">
        <v>0.29947578468634134</v>
      </c>
      <c r="V224" s="54">
        <v>6.214335240935533</v>
      </c>
      <c r="W224" s="54">
        <v>1.8341213056922723</v>
      </c>
      <c r="X224" s="54">
        <v>0</v>
      </c>
      <c r="Y224" s="54">
        <v>0</v>
      </c>
      <c r="Z224" s="54">
        <v>0</v>
      </c>
      <c r="AA224" s="54">
        <v>0</v>
      </c>
      <c r="AB224" s="54">
        <v>0</v>
      </c>
      <c r="AC224" s="54">
        <v>0</v>
      </c>
      <c r="AD224" s="54" t="e">
        <v>#REF!</v>
      </c>
      <c r="AE224" s="63" t="e">
        <v>#REF!</v>
      </c>
      <c r="AF224" s="63" t="e">
        <v>#REF!</v>
      </c>
      <c r="AG224" s="63" t="e">
        <v>#REF!</v>
      </c>
      <c r="AH224" s="54" t="e">
        <v>#REF!</v>
      </c>
      <c r="AI224" s="63" t="e">
        <v>#REF!</v>
      </c>
      <c r="AJ224" s="63" t="e">
        <v>#REF!</v>
      </c>
      <c r="AK224" s="63" t="e">
        <v>#REF!</v>
      </c>
      <c r="AL224" s="63" t="e">
        <v>#REF!</v>
      </c>
      <c r="AM224" s="63" t="e">
        <v>#REF!</v>
      </c>
      <c r="AN224" s="54" t="e">
        <v>#REF!</v>
      </c>
      <c r="AO224" s="54">
        <v>0.1940112393543878</v>
      </c>
      <c r="AP224" s="54">
        <v>0.6177551305593183</v>
      </c>
      <c r="AQ224" s="54">
        <v>0.11985143849734499</v>
      </c>
    </row>
    <row r="225" spans="2:43" x14ac:dyDescent="0.3">
      <c r="B225" s="52">
        <v>222</v>
      </c>
      <c r="C225" s="54">
        <v>0.15030114831888264</v>
      </c>
      <c r="D225" s="54">
        <v>0.77068355312038905</v>
      </c>
      <c r="E225" s="54">
        <v>48492.49413640047</v>
      </c>
      <c r="F225" s="54">
        <v>25.257866557682245</v>
      </c>
      <c r="G225" s="54">
        <v>0.85632777646734237</v>
      </c>
      <c r="H225" s="54">
        <v>21519.521188548435</v>
      </c>
      <c r="I225" s="54">
        <v>10</v>
      </c>
      <c r="J225" s="54">
        <v>7</v>
      </c>
      <c r="K225" s="54">
        <v>841</v>
      </c>
      <c r="L225" s="54">
        <v>812</v>
      </c>
      <c r="M225" s="54">
        <v>0.11583462302447106</v>
      </c>
      <c r="N225" s="54">
        <v>7288.4775535476738</v>
      </c>
      <c r="O225" s="54">
        <v>37372.367680710748</v>
      </c>
      <c r="P225" s="54">
        <v>21.629012707648883</v>
      </c>
      <c r="Q225" s="54">
        <v>543537.19456557196</v>
      </c>
      <c r="R225" s="54">
        <v>18427.763730031544</v>
      </c>
      <c r="S225" s="54">
        <v>0</v>
      </c>
      <c r="T225" s="54">
        <v>0</v>
      </c>
      <c r="U225" s="54">
        <v>0.41576601603752061</v>
      </c>
      <c r="V225" s="54">
        <v>2.6845368095881099</v>
      </c>
      <c r="W225" s="54">
        <v>0.8064344093811483</v>
      </c>
      <c r="X225" s="54">
        <v>0</v>
      </c>
      <c r="Y225" s="54">
        <v>0</v>
      </c>
      <c r="Z225" s="54">
        <v>0</v>
      </c>
      <c r="AA225" s="54">
        <v>0</v>
      </c>
      <c r="AB225" s="54">
        <v>0</v>
      </c>
      <c r="AC225" s="54">
        <v>0</v>
      </c>
      <c r="AD225" s="54" t="e">
        <v>#REF!</v>
      </c>
      <c r="AE225" s="63" t="e">
        <v>#REF!</v>
      </c>
      <c r="AF225" s="63" t="e">
        <v>#REF!</v>
      </c>
      <c r="AG225" s="63" t="e">
        <v>#REF!</v>
      </c>
      <c r="AH225" s="54" t="e">
        <v>#REF!</v>
      </c>
      <c r="AI225" s="63" t="e">
        <v>#REF!</v>
      </c>
      <c r="AJ225" s="63" t="e">
        <v>#REF!</v>
      </c>
      <c r="AK225" s="63" t="e">
        <v>#REF!</v>
      </c>
      <c r="AL225" s="63" t="e">
        <v>#REF!</v>
      </c>
      <c r="AM225" s="63" t="e">
        <v>#REF!</v>
      </c>
      <c r="AN225" s="54" t="e">
        <v>#REF!</v>
      </c>
      <c r="AO225" s="54">
        <v>0.23857454175306259</v>
      </c>
      <c r="AP225" s="54">
        <v>0.66868555615734437</v>
      </c>
      <c r="AQ225" s="54">
        <v>0.15953135013713024</v>
      </c>
    </row>
    <row r="226" spans="2:43" x14ac:dyDescent="0.3">
      <c r="B226" s="52">
        <v>223</v>
      </c>
      <c r="C226" s="54">
        <v>0.18774109604520267</v>
      </c>
      <c r="D226" s="54">
        <v>0.71771861863651598</v>
      </c>
      <c r="E226" s="54">
        <v>52190.178367230481</v>
      </c>
      <c r="F226" s="54">
        <v>20.702235267148041</v>
      </c>
      <c r="G226" s="54">
        <v>0.90982663675258113</v>
      </c>
      <c r="H226" s="54">
        <v>22367.72069932265</v>
      </c>
      <c r="I226" s="54">
        <v>10</v>
      </c>
      <c r="J226" s="54">
        <v>8</v>
      </c>
      <c r="K226" s="54">
        <v>849</v>
      </c>
      <c r="L226" s="54">
        <v>796</v>
      </c>
      <c r="M226" s="54">
        <v>0.13474528011486833</v>
      </c>
      <c r="N226" s="54">
        <v>9798.2412894584759</v>
      </c>
      <c r="O226" s="54">
        <v>37457.862724122038</v>
      </c>
      <c r="P226" s="54">
        <v>18.835445086369976</v>
      </c>
      <c r="Q226" s="54">
        <v>463061.81630723458</v>
      </c>
      <c r="R226" s="54">
        <v>20350.74809568582</v>
      </c>
      <c r="S226" s="54">
        <v>0</v>
      </c>
      <c r="T226" s="54">
        <v>0</v>
      </c>
      <c r="U226" s="54">
        <v>0.34981140930877297</v>
      </c>
      <c r="V226" s="54">
        <v>4.7743085381955073</v>
      </c>
      <c r="W226" s="54">
        <v>1.0222482852458179</v>
      </c>
      <c r="X226" s="54">
        <v>0</v>
      </c>
      <c r="Y226" s="54">
        <v>0</v>
      </c>
      <c r="Z226" s="54">
        <v>0</v>
      </c>
      <c r="AA226" s="54">
        <v>0</v>
      </c>
      <c r="AB226" s="54">
        <v>0</v>
      </c>
      <c r="AC226" s="54">
        <v>0</v>
      </c>
      <c r="AD226" s="54" t="e">
        <v>#REF!</v>
      </c>
      <c r="AE226" s="63" t="e">
        <v>#REF!</v>
      </c>
      <c r="AF226" s="63" t="e">
        <v>#REF!</v>
      </c>
      <c r="AG226" s="63" t="e">
        <v>#REF!</v>
      </c>
      <c r="AH226" s="54" t="e">
        <v>#REF!</v>
      </c>
      <c r="AI226" s="63" t="e">
        <v>#REF!</v>
      </c>
      <c r="AJ226" s="63" t="e">
        <v>#REF!</v>
      </c>
      <c r="AK226" s="63" t="e">
        <v>#REF!</v>
      </c>
      <c r="AL226" s="63" t="e">
        <v>#REF!</v>
      </c>
      <c r="AM226" s="63" t="e">
        <v>#REF!</v>
      </c>
      <c r="AN226" s="54" t="e">
        <v>#REF!</v>
      </c>
      <c r="AO226" s="54">
        <v>0.24637402042567944</v>
      </c>
      <c r="AP226" s="54">
        <v>0.66248293608315878</v>
      </c>
      <c r="AQ226" s="54">
        <v>0.16321858442621626</v>
      </c>
    </row>
    <row r="227" spans="2:43" x14ac:dyDescent="0.3">
      <c r="B227" s="52">
        <v>224</v>
      </c>
      <c r="C227" s="54">
        <v>0.21659344257903682</v>
      </c>
      <c r="D227" s="54">
        <v>0.72386633276929868</v>
      </c>
      <c r="E227" s="54">
        <v>50200.967709563767</v>
      </c>
      <c r="F227" s="54">
        <v>16.929518583173262</v>
      </c>
      <c r="G227" s="54">
        <v>0.84894332913750847</v>
      </c>
      <c r="H227" s="54">
        <v>8036.2303426820645</v>
      </c>
      <c r="I227" s="54">
        <v>17</v>
      </c>
      <c r="J227" s="54">
        <v>5</v>
      </c>
      <c r="K227" s="54">
        <v>859</v>
      </c>
      <c r="L227" s="54">
        <v>796</v>
      </c>
      <c r="M227" s="54">
        <v>0.15678470098156505</v>
      </c>
      <c r="N227" s="54">
        <v>10873.200417013481</v>
      </c>
      <c r="O227" s="54">
        <v>36338.790397391902</v>
      </c>
      <c r="P227" s="54">
        <v>14.372201866694425</v>
      </c>
      <c r="Q227" s="54">
        <v>136049.51092509684</v>
      </c>
      <c r="R227" s="54">
        <v>6822.3041408323725</v>
      </c>
      <c r="S227" s="54">
        <v>0</v>
      </c>
      <c r="T227" s="54">
        <v>0</v>
      </c>
      <c r="U227" s="54">
        <v>0.59336927890295565</v>
      </c>
      <c r="V227" s="54">
        <v>4.0246386553170925</v>
      </c>
      <c r="W227" s="54">
        <v>2.5586770754447912</v>
      </c>
      <c r="X227" s="54">
        <v>0</v>
      </c>
      <c r="Y227" s="54">
        <v>0</v>
      </c>
      <c r="Z227" s="54">
        <v>0</v>
      </c>
      <c r="AA227" s="54">
        <v>0</v>
      </c>
      <c r="AB227" s="54">
        <v>0</v>
      </c>
      <c r="AC227" s="54">
        <v>0</v>
      </c>
      <c r="AD227" s="54" t="e">
        <v>#REF!</v>
      </c>
      <c r="AE227" s="63" t="e">
        <v>#REF!</v>
      </c>
      <c r="AF227" s="63" t="e">
        <v>#REF!</v>
      </c>
      <c r="AG227" s="63" t="e">
        <v>#REF!</v>
      </c>
      <c r="AH227" s="54" t="e">
        <v>#REF!</v>
      </c>
      <c r="AI227" s="63" t="e">
        <v>#REF!</v>
      </c>
      <c r="AJ227" s="63" t="e">
        <v>#REF!</v>
      </c>
      <c r="AK227" s="63" t="e">
        <v>#REF!</v>
      </c>
      <c r="AL227" s="63" t="e">
        <v>#REF!</v>
      </c>
      <c r="AM227" s="63" t="e">
        <v>#REF!</v>
      </c>
      <c r="AN227" s="54" t="e">
        <v>#REF!</v>
      </c>
      <c r="AO227" s="54">
        <v>0.27121722129335613</v>
      </c>
      <c r="AP227" s="54">
        <v>0.71050271049252467</v>
      </c>
      <c r="AQ227" s="54">
        <v>0.19270057086118039</v>
      </c>
    </row>
    <row r="228" spans="2:43" x14ac:dyDescent="0.3">
      <c r="B228" s="52">
        <v>225</v>
      </c>
      <c r="C228" s="54">
        <v>0.22864060557932936</v>
      </c>
      <c r="D228" s="54">
        <v>0.71582724522054519</v>
      </c>
      <c r="E228" s="54">
        <v>49292.312108762751</v>
      </c>
      <c r="F228" s="54">
        <v>18.295185875284254</v>
      </c>
      <c r="G228" s="54">
        <v>0.88275328124937325</v>
      </c>
      <c r="H228" s="54">
        <v>37383.235532641163</v>
      </c>
      <c r="I228" s="54">
        <v>10</v>
      </c>
      <c r="J228" s="54">
        <v>3</v>
      </c>
      <c r="K228" s="54">
        <v>833</v>
      </c>
      <c r="L228" s="54">
        <v>818</v>
      </c>
      <c r="M228" s="54">
        <v>0.16366717483740856</v>
      </c>
      <c r="N228" s="54">
        <v>11270.224090952825</v>
      </c>
      <c r="O228" s="54">
        <v>35284.779987366965</v>
      </c>
      <c r="P228" s="54">
        <v>16.150135362474362</v>
      </c>
      <c r="Q228" s="54">
        <v>683933.24268920103</v>
      </c>
      <c r="R228" s="54">
        <v>33000.173830157146</v>
      </c>
      <c r="S228" s="54">
        <v>0</v>
      </c>
      <c r="T228" s="54">
        <v>0</v>
      </c>
      <c r="U228" s="54">
        <v>0.27487047053242897</v>
      </c>
      <c r="V228" s="54">
        <v>2.9443138580898376</v>
      </c>
      <c r="W228" s="54">
        <v>0.89675880015285603</v>
      </c>
      <c r="X228" s="54">
        <v>0</v>
      </c>
      <c r="Y228" s="54">
        <v>0</v>
      </c>
      <c r="Z228" s="54">
        <v>0</v>
      </c>
      <c r="AA228" s="54">
        <v>0</v>
      </c>
      <c r="AB228" s="54">
        <v>0</v>
      </c>
      <c r="AC228" s="54">
        <v>0</v>
      </c>
      <c r="AD228" s="54" t="e">
        <v>#REF!</v>
      </c>
      <c r="AE228" s="63" t="e">
        <v>#REF!</v>
      </c>
      <c r="AF228" s="63" t="e">
        <v>#REF!</v>
      </c>
      <c r="AG228" s="63" t="e">
        <v>#REF!</v>
      </c>
      <c r="AH228" s="54" t="e">
        <v>#REF!</v>
      </c>
      <c r="AI228" s="63" t="e">
        <v>#REF!</v>
      </c>
      <c r="AJ228" s="63" t="e">
        <v>#REF!</v>
      </c>
      <c r="AK228" s="63" t="e">
        <v>#REF!</v>
      </c>
      <c r="AL228" s="63" t="e">
        <v>#REF!</v>
      </c>
      <c r="AM228" s="63" t="e">
        <v>#REF!</v>
      </c>
      <c r="AN228" s="54" t="e">
        <v>#REF!</v>
      </c>
      <c r="AO228" s="54">
        <v>0.20227383833200888</v>
      </c>
      <c r="AP228" s="54">
        <v>0.777350451735078</v>
      </c>
      <c r="AQ228" s="54">
        <v>0.15723765960157524</v>
      </c>
    </row>
    <row r="229" spans="2:43" x14ac:dyDescent="0.3">
      <c r="B229" s="52">
        <v>226</v>
      </c>
      <c r="C229" s="54">
        <v>0.20192450618332566</v>
      </c>
      <c r="D229" s="54">
        <v>0.71394203448608229</v>
      </c>
      <c r="E229" s="54">
        <v>47883.59336414266</v>
      </c>
      <c r="F229" s="54">
        <v>30.921906119765367</v>
      </c>
      <c r="G229" s="54">
        <v>0.86948406584170446</v>
      </c>
      <c r="H229" s="54">
        <v>14823.360947050409</v>
      </c>
      <c r="I229" s="54">
        <v>13</v>
      </c>
      <c r="J229" s="54">
        <v>5</v>
      </c>
      <c r="K229" s="54">
        <v>866</v>
      </c>
      <c r="L229" s="54">
        <v>807</v>
      </c>
      <c r="M229" s="54">
        <v>0.14416239275712103</v>
      </c>
      <c r="N229" s="54">
        <v>9668.8709443376756</v>
      </c>
      <c r="O229" s="54">
        <v>34186.110064900276</v>
      </c>
      <c r="P229" s="54">
        <v>26.886104656589076</v>
      </c>
      <c r="Q229" s="54">
        <v>458366.57558408898</v>
      </c>
      <c r="R229" s="54">
        <v>12888.676145680529</v>
      </c>
      <c r="S229" s="54">
        <v>0</v>
      </c>
      <c r="T229" s="54">
        <v>0</v>
      </c>
      <c r="U229" s="54">
        <v>0.34839415947279373</v>
      </c>
      <c r="V229" s="54">
        <v>5.6479204964159253</v>
      </c>
      <c r="W229" s="54">
        <v>1.3552674193088532</v>
      </c>
      <c r="X229" s="54">
        <v>0</v>
      </c>
      <c r="Y229" s="54">
        <v>0</v>
      </c>
      <c r="Z229" s="54">
        <v>0</v>
      </c>
      <c r="AA229" s="54">
        <v>0</v>
      </c>
      <c r="AB229" s="54">
        <v>0</v>
      </c>
      <c r="AC229" s="54">
        <v>0</v>
      </c>
      <c r="AD229" s="54" t="e">
        <v>#REF!</v>
      </c>
      <c r="AE229" s="63" t="e">
        <v>#REF!</v>
      </c>
      <c r="AF229" s="63" t="e">
        <v>#REF!</v>
      </c>
      <c r="AG229" s="63" t="e">
        <v>#REF!</v>
      </c>
      <c r="AH229" s="54" t="e">
        <v>#REF!</v>
      </c>
      <c r="AI229" s="63" t="e">
        <v>#REF!</v>
      </c>
      <c r="AJ229" s="63" t="e">
        <v>#REF!</v>
      </c>
      <c r="AK229" s="63" t="e">
        <v>#REF!</v>
      </c>
      <c r="AL229" s="63" t="e">
        <v>#REF!</v>
      </c>
      <c r="AM229" s="63" t="e">
        <v>#REF!</v>
      </c>
      <c r="AN229" s="54" t="e">
        <v>#REF!</v>
      </c>
      <c r="AO229" s="54">
        <v>0.17848954510441312</v>
      </c>
      <c r="AP229" s="54">
        <v>0.74275690464429533</v>
      </c>
      <c r="AQ229" s="54">
        <v>0.13257434203312221</v>
      </c>
    </row>
    <row r="230" spans="2:43" x14ac:dyDescent="0.3">
      <c r="B230" s="52">
        <v>227</v>
      </c>
      <c r="C230" s="54">
        <v>0.18577253497334939</v>
      </c>
      <c r="D230" s="54">
        <v>0.69473351358442892</v>
      </c>
      <c r="E230" s="54">
        <v>50661.052859542004</v>
      </c>
      <c r="F230" s="54">
        <v>20.796380748330975</v>
      </c>
      <c r="G230" s="54">
        <v>0.87360980183982428</v>
      </c>
      <c r="H230" s="54">
        <v>7165.2794853828391</v>
      </c>
      <c r="I230" s="54">
        <v>10</v>
      </c>
      <c r="J230" s="54">
        <v>9</v>
      </c>
      <c r="K230" s="54">
        <v>839</v>
      </c>
      <c r="L230" s="54">
        <v>808</v>
      </c>
      <c r="M230" s="54">
        <v>0.12906240594952123</v>
      </c>
      <c r="N230" s="54">
        <v>9411.4322141359698</v>
      </c>
      <c r="O230" s="54">
        <v>35195.931254996096</v>
      </c>
      <c r="P230" s="54">
        <v>18.16792206453496</v>
      </c>
      <c r="Q230" s="54">
        <v>149011.88034622656</v>
      </c>
      <c r="R230" s="54">
        <v>6259.65839135226</v>
      </c>
      <c r="S230" s="54">
        <v>0</v>
      </c>
      <c r="T230" s="54">
        <v>0</v>
      </c>
      <c r="U230" s="54">
        <v>0.32191129131371171</v>
      </c>
      <c r="V230" s="54">
        <v>6.0307939090387368</v>
      </c>
      <c r="W230" s="54">
        <v>0.4759647589599636</v>
      </c>
      <c r="X230" s="54">
        <v>0</v>
      </c>
      <c r="Y230" s="54">
        <v>0</v>
      </c>
      <c r="Z230" s="54">
        <v>0</v>
      </c>
      <c r="AA230" s="54">
        <v>0</v>
      </c>
      <c r="AB230" s="54">
        <v>0</v>
      </c>
      <c r="AC230" s="54">
        <v>0</v>
      </c>
      <c r="AD230" s="54" t="e">
        <v>#REF!</v>
      </c>
      <c r="AE230" s="63" t="e">
        <v>#REF!</v>
      </c>
      <c r="AF230" s="63" t="e">
        <v>#REF!</v>
      </c>
      <c r="AG230" s="63" t="e">
        <v>#REF!</v>
      </c>
      <c r="AH230" s="54" t="e">
        <v>#REF!</v>
      </c>
      <c r="AI230" s="63" t="e">
        <v>#REF!</v>
      </c>
      <c r="AJ230" s="63" t="e">
        <v>#REF!</v>
      </c>
      <c r="AK230" s="63" t="e">
        <v>#REF!</v>
      </c>
      <c r="AL230" s="63" t="e">
        <v>#REF!</v>
      </c>
      <c r="AM230" s="63" t="e">
        <v>#REF!</v>
      </c>
      <c r="AN230" s="54" t="e">
        <v>#REF!</v>
      </c>
      <c r="AO230" s="54">
        <v>0.15549465927194081</v>
      </c>
      <c r="AP230" s="54">
        <v>0.69170658077703007</v>
      </c>
      <c r="AQ230" s="54">
        <v>0.10755667909408349</v>
      </c>
    </row>
    <row r="231" spans="2:43" x14ac:dyDescent="0.3">
      <c r="B231" s="52">
        <v>228</v>
      </c>
      <c r="C231" s="54">
        <v>0.18874360209172608</v>
      </c>
      <c r="D231" s="54">
        <v>0.65951044699668704</v>
      </c>
      <c r="E231" s="54">
        <v>51971.628983458329</v>
      </c>
      <c r="F231" s="54">
        <v>11.349404979161672</v>
      </c>
      <c r="G231" s="54">
        <v>0.85803970704376265</v>
      </c>
      <c r="H231" s="54">
        <v>12816.057118969113</v>
      </c>
      <c r="I231" s="54">
        <v>12</v>
      </c>
      <c r="J231" s="54">
        <v>3</v>
      </c>
      <c r="K231" s="54">
        <v>854</v>
      </c>
      <c r="L231" s="54">
        <v>816</v>
      </c>
      <c r="M231" s="54">
        <v>0.1244783773832791</v>
      </c>
      <c r="N231" s="54">
        <v>9809.3124609126771</v>
      </c>
      <c r="O231" s="54">
        <v>34275.832262026575</v>
      </c>
      <c r="P231" s="54">
        <v>9.7382401234409031</v>
      </c>
      <c r="Q231" s="54">
        <v>145454.62247924844</v>
      </c>
      <c r="R231" s="54">
        <v>10996.685895816387</v>
      </c>
      <c r="S231" s="54">
        <v>0</v>
      </c>
      <c r="T231" s="54">
        <v>0</v>
      </c>
      <c r="U231" s="54">
        <v>0.45527767997331298</v>
      </c>
      <c r="V231" s="54">
        <v>3.5965302254148108</v>
      </c>
      <c r="W231" s="54">
        <v>1.9175409887564152</v>
      </c>
      <c r="X231" s="54">
        <v>0</v>
      </c>
      <c r="Y231" s="54">
        <v>0</v>
      </c>
      <c r="Z231" s="54">
        <v>0</v>
      </c>
      <c r="AA231" s="54">
        <v>0</v>
      </c>
      <c r="AB231" s="54">
        <v>0</v>
      </c>
      <c r="AC231" s="54">
        <v>0</v>
      </c>
      <c r="AD231" s="54" t="e">
        <v>#REF!</v>
      </c>
      <c r="AE231" s="63" t="e">
        <v>#REF!</v>
      </c>
      <c r="AF231" s="63" t="e">
        <v>#REF!</v>
      </c>
      <c r="AG231" s="63" t="e">
        <v>#REF!</v>
      </c>
      <c r="AH231" s="54" t="e">
        <v>#REF!</v>
      </c>
      <c r="AI231" s="63" t="e">
        <v>#REF!</v>
      </c>
      <c r="AJ231" s="63" t="e">
        <v>#REF!</v>
      </c>
      <c r="AK231" s="63" t="e">
        <v>#REF!</v>
      </c>
      <c r="AL231" s="63" t="e">
        <v>#REF!</v>
      </c>
      <c r="AM231" s="63" t="e">
        <v>#REF!</v>
      </c>
      <c r="AN231" s="54" t="e">
        <v>#REF!</v>
      </c>
      <c r="AO231" s="54">
        <v>0.2632120563415859</v>
      </c>
      <c r="AP231" s="54">
        <v>0.69274846580369864</v>
      </c>
      <c r="AQ231" s="54">
        <v>0.18233974821167032</v>
      </c>
    </row>
    <row r="232" spans="2:43" x14ac:dyDescent="0.3">
      <c r="B232" s="52">
        <v>229</v>
      </c>
      <c r="C232" s="54">
        <v>0.260547054847098</v>
      </c>
      <c r="D232" s="54">
        <v>0.7339612953370207</v>
      </c>
      <c r="E232" s="54">
        <v>54667.082743288222</v>
      </c>
      <c r="F232" s="54">
        <v>22.855840725602754</v>
      </c>
      <c r="G232" s="54">
        <v>0.85808464222793746</v>
      </c>
      <c r="H232" s="54">
        <v>23321.290104077987</v>
      </c>
      <c r="I232" s="54">
        <v>15</v>
      </c>
      <c r="J232" s="54">
        <v>5</v>
      </c>
      <c r="K232" s="54">
        <v>851</v>
      </c>
      <c r="L232" s="54">
        <v>799</v>
      </c>
      <c r="M232" s="54">
        <v>0.19123145387182183</v>
      </c>
      <c r="N232" s="54">
        <v>14243.347405846362</v>
      </c>
      <c r="O232" s="54">
        <v>40123.522862559912</v>
      </c>
      <c r="P232" s="54">
        <v>19.612245911847562</v>
      </c>
      <c r="Q232" s="54">
        <v>533027.69213438209</v>
      </c>
      <c r="R232" s="54">
        <v>20011.640875251698</v>
      </c>
      <c r="S232" s="54">
        <v>0</v>
      </c>
      <c r="T232" s="54">
        <v>0</v>
      </c>
      <c r="U232" s="54">
        <v>0.37296139686102447</v>
      </c>
      <c r="V232" s="54">
        <v>6.8375849939889513</v>
      </c>
      <c r="W232" s="54">
        <v>1.0982988801258302</v>
      </c>
      <c r="X232" s="54">
        <v>0</v>
      </c>
      <c r="Y232" s="54">
        <v>0</v>
      </c>
      <c r="Z232" s="54">
        <v>0</v>
      </c>
      <c r="AA232" s="54">
        <v>0</v>
      </c>
      <c r="AB232" s="54">
        <v>0</v>
      </c>
      <c r="AC232" s="54">
        <v>0</v>
      </c>
      <c r="AD232" s="54" t="e">
        <v>#REF!</v>
      </c>
      <c r="AE232" s="63" t="e">
        <v>#REF!</v>
      </c>
      <c r="AF232" s="63" t="e">
        <v>#REF!</v>
      </c>
      <c r="AG232" s="63" t="e">
        <v>#REF!</v>
      </c>
      <c r="AH232" s="54" t="e">
        <v>#REF!</v>
      </c>
      <c r="AI232" s="63" t="e">
        <v>#REF!</v>
      </c>
      <c r="AJ232" s="63" t="e">
        <v>#REF!</v>
      </c>
      <c r="AK232" s="63" t="e">
        <v>#REF!</v>
      </c>
      <c r="AL232" s="63" t="e">
        <v>#REF!</v>
      </c>
      <c r="AM232" s="63" t="e">
        <v>#REF!</v>
      </c>
      <c r="AN232" s="54" t="e">
        <v>#REF!</v>
      </c>
      <c r="AO232" s="54">
        <v>0.2123989102575064</v>
      </c>
      <c r="AP232" s="54">
        <v>0.75098330690890525</v>
      </c>
      <c r="AQ232" s="54">
        <v>0.15950803600902996</v>
      </c>
    </row>
    <row r="233" spans="2:43" x14ac:dyDescent="0.3">
      <c r="B233" s="52">
        <v>230</v>
      </c>
      <c r="C233" s="54">
        <v>0.22487532684017725</v>
      </c>
      <c r="D233" s="54">
        <v>0.74247775284600437</v>
      </c>
      <c r="E233" s="54">
        <v>52179.158983415196</v>
      </c>
      <c r="F233" s="54">
        <v>28.102938492924309</v>
      </c>
      <c r="G233" s="54">
        <v>0.84291126836604913</v>
      </c>
      <c r="H233" s="54">
        <v>22402.836638018063</v>
      </c>
      <c r="I233" s="54">
        <v>11</v>
      </c>
      <c r="J233" s="54">
        <v>6</v>
      </c>
      <c r="K233" s="54">
        <v>841</v>
      </c>
      <c r="L233" s="54">
        <v>795</v>
      </c>
      <c r="M233" s="54">
        <v>0.16696492734280557</v>
      </c>
      <c r="N233" s="54">
        <v>11733.805430641063</v>
      </c>
      <c r="O233" s="54">
        <v>38741.86470740052</v>
      </c>
      <c r="P233" s="54">
        <v>23.688283529883893</v>
      </c>
      <c r="Q233" s="54">
        <v>629585.54010525288</v>
      </c>
      <c r="R233" s="54">
        <v>18883.603445549201</v>
      </c>
      <c r="S233" s="54">
        <v>0</v>
      </c>
      <c r="T233" s="54">
        <v>0</v>
      </c>
      <c r="U233" s="54">
        <v>0.4169104491169533</v>
      </c>
      <c r="V233" s="54">
        <v>5.4182831513381124</v>
      </c>
      <c r="W233" s="54">
        <v>1.6026687150108769</v>
      </c>
      <c r="X233" s="54">
        <v>0</v>
      </c>
      <c r="Y233" s="54">
        <v>0</v>
      </c>
      <c r="Z233" s="54">
        <v>0</v>
      </c>
      <c r="AA233" s="54">
        <v>0</v>
      </c>
      <c r="AB233" s="54">
        <v>0</v>
      </c>
      <c r="AC233" s="54">
        <v>0</v>
      </c>
      <c r="AD233" s="54" t="e">
        <v>#REF!</v>
      </c>
      <c r="AE233" s="63" t="e">
        <v>#REF!</v>
      </c>
      <c r="AF233" s="63" t="e">
        <v>#REF!</v>
      </c>
      <c r="AG233" s="63" t="e">
        <v>#REF!</v>
      </c>
      <c r="AH233" s="54" t="e">
        <v>#REF!</v>
      </c>
      <c r="AI233" s="63" t="e">
        <v>#REF!</v>
      </c>
      <c r="AJ233" s="63" t="e">
        <v>#REF!</v>
      </c>
      <c r="AK233" s="63" t="e">
        <v>#REF!</v>
      </c>
      <c r="AL233" s="63" t="e">
        <v>#REF!</v>
      </c>
      <c r="AM233" s="63" t="e">
        <v>#REF!</v>
      </c>
      <c r="AN233" s="54" t="e">
        <v>#REF!</v>
      </c>
      <c r="AO233" s="54">
        <v>0.23307638617791598</v>
      </c>
      <c r="AP233" s="54">
        <v>0.67614301050566583</v>
      </c>
      <c r="AQ233" s="54">
        <v>0.15759296942811726</v>
      </c>
    </row>
    <row r="234" spans="2:43" x14ac:dyDescent="0.3">
      <c r="B234" s="52">
        <v>231</v>
      </c>
      <c r="C234" s="54">
        <v>0.21442794270935112</v>
      </c>
      <c r="D234" s="54">
        <v>0.71828755853527348</v>
      </c>
      <c r="E234" s="54">
        <v>50291.752085218905</v>
      </c>
      <c r="F234" s="54">
        <v>21.039397156838483</v>
      </c>
      <c r="G234" s="54">
        <v>0.83893796342627414</v>
      </c>
      <c r="H234" s="54">
        <v>19278.381750322347</v>
      </c>
      <c r="I234" s="54">
        <v>14</v>
      </c>
      <c r="J234" s="54">
        <v>3</v>
      </c>
      <c r="K234" s="54">
        <v>846</v>
      </c>
      <c r="L234" s="54">
        <v>802</v>
      </c>
      <c r="M234" s="54">
        <v>0.1540209234504413</v>
      </c>
      <c r="N234" s="54">
        <v>10783.95693488221</v>
      </c>
      <c r="O234" s="54">
        <v>36123.939819753134</v>
      </c>
      <c r="P234" s="54">
        <v>17.650749002474619</v>
      </c>
      <c r="Q234" s="54">
        <v>405605.53018617886</v>
      </c>
      <c r="R234" s="54">
        <v>16173.36632376968</v>
      </c>
      <c r="S234" s="54">
        <v>0</v>
      </c>
      <c r="T234" s="54">
        <v>0</v>
      </c>
      <c r="U234" s="54">
        <v>0.35204167656716656</v>
      </c>
      <c r="V234" s="54">
        <v>2.3608695929649173</v>
      </c>
      <c r="W234" s="54">
        <v>3.7093089215934487</v>
      </c>
      <c r="X234" s="54">
        <v>0</v>
      </c>
      <c r="Y234" s="54">
        <v>0</v>
      </c>
      <c r="Z234" s="54">
        <v>0</v>
      </c>
      <c r="AA234" s="54">
        <v>0</v>
      </c>
      <c r="AB234" s="54">
        <v>0</v>
      </c>
      <c r="AC234" s="54">
        <v>0</v>
      </c>
      <c r="AD234" s="54" t="e">
        <v>#REF!</v>
      </c>
      <c r="AE234" s="63" t="e">
        <v>#REF!</v>
      </c>
      <c r="AF234" s="63" t="e">
        <v>#REF!</v>
      </c>
      <c r="AG234" s="63" t="e">
        <v>#REF!</v>
      </c>
      <c r="AH234" s="54" t="e">
        <v>#REF!</v>
      </c>
      <c r="AI234" s="63" t="e">
        <v>#REF!</v>
      </c>
      <c r="AJ234" s="63" t="e">
        <v>#REF!</v>
      </c>
      <c r="AK234" s="63" t="e">
        <v>#REF!</v>
      </c>
      <c r="AL234" s="63" t="e">
        <v>#REF!</v>
      </c>
      <c r="AM234" s="63" t="e">
        <v>#REF!</v>
      </c>
      <c r="AN234" s="54" t="e">
        <v>#REF!</v>
      </c>
      <c r="AO234" s="54">
        <v>0.15958091154939624</v>
      </c>
      <c r="AP234" s="54">
        <v>0.6828397668712094</v>
      </c>
      <c r="AQ234" s="54">
        <v>0.10896819243948482</v>
      </c>
    </row>
    <row r="235" spans="2:43" x14ac:dyDescent="0.3">
      <c r="B235" s="52">
        <v>232</v>
      </c>
      <c r="C235" s="54">
        <v>0.15651445375975764</v>
      </c>
      <c r="D235" s="54">
        <v>0.73142809301275802</v>
      </c>
      <c r="E235" s="54">
        <v>53237.046165944943</v>
      </c>
      <c r="F235" s="54">
        <v>18.323994441471768</v>
      </c>
      <c r="G235" s="54">
        <v>0.86896918745913809</v>
      </c>
      <c r="H235" s="54">
        <v>31054.855394109782</v>
      </c>
      <c r="I235" s="54">
        <v>11</v>
      </c>
      <c r="J235" s="54">
        <v>4</v>
      </c>
      <c r="K235" s="54">
        <v>824</v>
      </c>
      <c r="L235" s="54">
        <v>798</v>
      </c>
      <c r="M235" s="54">
        <v>0.11447906844243302</v>
      </c>
      <c r="N235" s="54">
        <v>8332.3672004458731</v>
      </c>
      <c r="O235" s="54">
        <v>38939.071154789272</v>
      </c>
      <c r="P235" s="54">
        <v>15.922986560811486</v>
      </c>
      <c r="Q235" s="54">
        <v>569048.99762237724</v>
      </c>
      <c r="R235" s="54">
        <v>26985.712458480608</v>
      </c>
      <c r="S235" s="54">
        <v>0</v>
      </c>
      <c r="T235" s="54">
        <v>0</v>
      </c>
      <c r="U235" s="54">
        <v>0.38471136913709225</v>
      </c>
      <c r="V235" s="54">
        <v>4.2265103551118202</v>
      </c>
      <c r="W235" s="54">
        <v>1.8650035645409888</v>
      </c>
      <c r="X235" s="54">
        <v>0</v>
      </c>
      <c r="Y235" s="54">
        <v>0</v>
      </c>
      <c r="Z235" s="54">
        <v>0</v>
      </c>
      <c r="AA235" s="54">
        <v>0</v>
      </c>
      <c r="AB235" s="54">
        <v>0</v>
      </c>
      <c r="AC235" s="54">
        <v>0</v>
      </c>
      <c r="AD235" s="54" t="e">
        <v>#REF!</v>
      </c>
      <c r="AE235" s="63" t="e">
        <v>#REF!</v>
      </c>
      <c r="AF235" s="63" t="e">
        <v>#REF!</v>
      </c>
      <c r="AG235" s="63" t="e">
        <v>#REF!</v>
      </c>
      <c r="AH235" s="54" t="e">
        <v>#REF!</v>
      </c>
      <c r="AI235" s="63" t="e">
        <v>#REF!</v>
      </c>
      <c r="AJ235" s="63" t="e">
        <v>#REF!</v>
      </c>
      <c r="AK235" s="63" t="e">
        <v>#REF!</v>
      </c>
      <c r="AL235" s="63" t="e">
        <v>#REF!</v>
      </c>
      <c r="AM235" s="63" t="e">
        <v>#REF!</v>
      </c>
      <c r="AN235" s="54" t="e">
        <v>#REF!</v>
      </c>
      <c r="AO235" s="54">
        <v>0.23494793687840282</v>
      </c>
      <c r="AP235" s="54">
        <v>0.67685329109715464</v>
      </c>
      <c r="AQ235" s="54">
        <v>0.15902528431263349</v>
      </c>
    </row>
    <row r="236" spans="2:43" x14ac:dyDescent="0.3">
      <c r="B236" s="52">
        <v>233</v>
      </c>
      <c r="C236" s="54">
        <v>0.26129888886493308</v>
      </c>
      <c r="D236" s="54">
        <v>0.70199455999265581</v>
      </c>
      <c r="E236" s="54">
        <v>51511.440197479453</v>
      </c>
      <c r="F236" s="54">
        <v>23.283783581374028</v>
      </c>
      <c r="G236" s="54">
        <v>0.83277998718759028</v>
      </c>
      <c r="H236" s="54">
        <v>7649.7061082824312</v>
      </c>
      <c r="I236" s="54">
        <v>10</v>
      </c>
      <c r="J236" s="54">
        <v>5</v>
      </c>
      <c r="K236" s="54">
        <v>867</v>
      </c>
      <c r="L236" s="54">
        <v>808</v>
      </c>
      <c r="M236" s="54">
        <v>0.18343039851530857</v>
      </c>
      <c r="N236" s="54">
        <v>13459.882087433831</v>
      </c>
      <c r="O236" s="54">
        <v>36160.750796017594</v>
      </c>
      <c r="P236" s="54">
        <v>19.390268992575287</v>
      </c>
      <c r="Q236" s="54">
        <v>178114.10148636307</v>
      </c>
      <c r="R236" s="54">
        <v>6370.5221548442742</v>
      </c>
      <c r="S236" s="54">
        <v>0</v>
      </c>
      <c r="T236" s="54">
        <v>0</v>
      </c>
      <c r="U236" s="54">
        <v>0.46062886573426043</v>
      </c>
      <c r="V236" s="54">
        <v>4.0266470252742312</v>
      </c>
      <c r="W236" s="54">
        <v>1.2810621113737573</v>
      </c>
      <c r="X236" s="54">
        <v>0</v>
      </c>
      <c r="Y236" s="54">
        <v>0</v>
      </c>
      <c r="Z236" s="54">
        <v>0</v>
      </c>
      <c r="AA236" s="54">
        <v>0</v>
      </c>
      <c r="AB236" s="54">
        <v>0</v>
      </c>
      <c r="AC236" s="54">
        <v>0</v>
      </c>
      <c r="AD236" s="54" t="e">
        <v>#REF!</v>
      </c>
      <c r="AE236" s="63" t="e">
        <v>#REF!</v>
      </c>
      <c r="AF236" s="63" t="e">
        <v>#REF!</v>
      </c>
      <c r="AG236" s="63" t="e">
        <v>#REF!</v>
      </c>
      <c r="AH236" s="54" t="e">
        <v>#REF!</v>
      </c>
      <c r="AI236" s="63" t="e">
        <v>#REF!</v>
      </c>
      <c r="AJ236" s="63" t="e">
        <v>#REF!</v>
      </c>
      <c r="AK236" s="63" t="e">
        <v>#REF!</v>
      </c>
      <c r="AL236" s="63" t="e">
        <v>#REF!</v>
      </c>
      <c r="AM236" s="63" t="e">
        <v>#REF!</v>
      </c>
      <c r="AN236" s="54" t="e">
        <v>#REF!</v>
      </c>
      <c r="AO236" s="54">
        <v>0.28573504824271073</v>
      </c>
      <c r="AP236" s="54">
        <v>0.73582335544983757</v>
      </c>
      <c r="AQ236" s="54">
        <v>0.21025052196757263</v>
      </c>
    </row>
    <row r="237" spans="2:43" x14ac:dyDescent="0.3">
      <c r="B237" s="52">
        <v>234</v>
      </c>
      <c r="C237" s="54">
        <v>0.17683064571559051</v>
      </c>
      <c r="D237" s="54">
        <v>0.6698882639041005</v>
      </c>
      <c r="E237" s="54">
        <v>48252.577343197307</v>
      </c>
      <c r="F237" s="54">
        <v>26.926746613213023</v>
      </c>
      <c r="G237" s="54">
        <v>0.89512882774011959</v>
      </c>
      <c r="H237" s="54">
        <v>14905.634438686197</v>
      </c>
      <c r="I237" s="54">
        <v>18</v>
      </c>
      <c r="J237" s="54">
        <v>7</v>
      </c>
      <c r="K237" s="54">
        <v>861</v>
      </c>
      <c r="L237" s="54">
        <v>793</v>
      </c>
      <c r="M237" s="54">
        <v>0.11845677426345799</v>
      </c>
      <c r="N237" s="54">
        <v>8532.5344090390518</v>
      </c>
      <c r="O237" s="54">
        <v>32323.835265332778</v>
      </c>
      <c r="P237" s="54">
        <v>24.102907130740608</v>
      </c>
      <c r="Q237" s="54">
        <v>401360.24163968494</v>
      </c>
      <c r="R237" s="54">
        <v>13342.463081823931</v>
      </c>
      <c r="S237" s="54">
        <v>0</v>
      </c>
      <c r="T237" s="54">
        <v>0</v>
      </c>
      <c r="U237" s="54">
        <v>0.3390974088635258</v>
      </c>
      <c r="V237" s="54">
        <v>5.3691918700282457</v>
      </c>
      <c r="W237" s="54">
        <v>2.6036119584748483</v>
      </c>
      <c r="X237" s="54">
        <v>0</v>
      </c>
      <c r="Y237" s="54">
        <v>0</v>
      </c>
      <c r="Z237" s="54">
        <v>0</v>
      </c>
      <c r="AA237" s="54">
        <v>0</v>
      </c>
      <c r="AB237" s="54">
        <v>0</v>
      </c>
      <c r="AC237" s="54">
        <v>0</v>
      </c>
      <c r="AD237" s="54" t="e">
        <v>#REF!</v>
      </c>
      <c r="AE237" s="63" t="e">
        <v>#REF!</v>
      </c>
      <c r="AF237" s="63" t="e">
        <v>#REF!</v>
      </c>
      <c r="AG237" s="63" t="e">
        <v>#REF!</v>
      </c>
      <c r="AH237" s="54" t="e">
        <v>#REF!</v>
      </c>
      <c r="AI237" s="63" t="e">
        <v>#REF!</v>
      </c>
      <c r="AJ237" s="63" t="e">
        <v>#REF!</v>
      </c>
      <c r="AK237" s="63" t="e">
        <v>#REF!</v>
      </c>
      <c r="AL237" s="63" t="e">
        <v>#REF!</v>
      </c>
      <c r="AM237" s="63" t="e">
        <v>#REF!</v>
      </c>
      <c r="AN237" s="54" t="e">
        <v>#REF!</v>
      </c>
      <c r="AO237" s="54">
        <v>0.21283268934706001</v>
      </c>
      <c r="AP237" s="54">
        <v>0.72596601925209026</v>
      </c>
      <c r="AQ237" s="54">
        <v>0.15450930025200191</v>
      </c>
    </row>
    <row r="238" spans="2:43" x14ac:dyDescent="0.3">
      <c r="B238" s="52">
        <v>235</v>
      </c>
      <c r="C238" s="54">
        <v>0.25992810534198857</v>
      </c>
      <c r="D238" s="54">
        <v>0.66921691529560867</v>
      </c>
      <c r="E238" s="54">
        <v>46823.282756581379</v>
      </c>
      <c r="F238" s="54">
        <v>23.600907977121757</v>
      </c>
      <c r="G238" s="54">
        <v>0.88368914824873934</v>
      </c>
      <c r="H238" s="54">
        <v>14991.578605282959</v>
      </c>
      <c r="I238" s="54">
        <v>14</v>
      </c>
      <c r="J238" s="54">
        <v>5</v>
      </c>
      <c r="K238" s="54">
        <v>839</v>
      </c>
      <c r="L238" s="54">
        <v>798</v>
      </c>
      <c r="M238" s="54">
        <v>0.1739482848555976</v>
      </c>
      <c r="N238" s="54">
        <v>12170.687172810402</v>
      </c>
      <c r="O238" s="54">
        <v>31334.932850373454</v>
      </c>
      <c r="P238" s="54">
        <v>20.855866268199602</v>
      </c>
      <c r="Q238" s="54">
        <v>353814.86709507043</v>
      </c>
      <c r="R238" s="54">
        <v>13247.895328606523</v>
      </c>
      <c r="S238" s="54">
        <v>0</v>
      </c>
      <c r="T238" s="54">
        <v>0</v>
      </c>
      <c r="U238" s="54">
        <v>0.41401756069637752</v>
      </c>
      <c r="V238" s="54">
        <v>5.2853099452916137</v>
      </c>
      <c r="W238" s="54">
        <v>2.4040599881000215</v>
      </c>
      <c r="X238" s="54">
        <v>0</v>
      </c>
      <c r="Y238" s="54">
        <v>0</v>
      </c>
      <c r="Z238" s="54">
        <v>0</v>
      </c>
      <c r="AA238" s="54">
        <v>0</v>
      </c>
      <c r="AB238" s="54">
        <v>0</v>
      </c>
      <c r="AC238" s="54">
        <v>0</v>
      </c>
      <c r="AD238" s="54" t="e">
        <v>#REF!</v>
      </c>
      <c r="AE238" s="63" t="e">
        <v>#REF!</v>
      </c>
      <c r="AF238" s="63" t="e">
        <v>#REF!</v>
      </c>
      <c r="AG238" s="63" t="e">
        <v>#REF!</v>
      </c>
      <c r="AH238" s="54" t="e">
        <v>#REF!</v>
      </c>
      <c r="AI238" s="63" t="e">
        <v>#REF!</v>
      </c>
      <c r="AJ238" s="63" t="e">
        <v>#REF!</v>
      </c>
      <c r="AK238" s="63" t="e">
        <v>#REF!</v>
      </c>
      <c r="AL238" s="63" t="e">
        <v>#REF!</v>
      </c>
      <c r="AM238" s="63" t="e">
        <v>#REF!</v>
      </c>
      <c r="AN238" s="54" t="e">
        <v>#REF!</v>
      </c>
      <c r="AO238" s="54">
        <v>0.20093235116635505</v>
      </c>
      <c r="AP238" s="54">
        <v>0.66308313090765936</v>
      </c>
      <c r="AQ238" s="54">
        <v>0.13323485251202399</v>
      </c>
    </row>
    <row r="239" spans="2:43" x14ac:dyDescent="0.3">
      <c r="B239" s="52">
        <v>236</v>
      </c>
      <c r="C239" s="54">
        <v>0.13830585233521736</v>
      </c>
      <c r="D239" s="54">
        <v>0.74946367768886724</v>
      </c>
      <c r="E239" s="54">
        <v>47327.222239586292</v>
      </c>
      <c r="F239" s="54">
        <v>22.597330242420032</v>
      </c>
      <c r="G239" s="54">
        <v>0.86437052584012686</v>
      </c>
      <c r="H239" s="54">
        <v>13142.805712598039</v>
      </c>
      <c r="I239" s="54">
        <v>6</v>
      </c>
      <c r="J239" s="54">
        <v>4</v>
      </c>
      <c r="K239" s="54">
        <v>855</v>
      </c>
      <c r="L239" s="54">
        <v>786</v>
      </c>
      <c r="M239" s="54">
        <v>0.10365521273704541</v>
      </c>
      <c r="N239" s="54">
        <v>6545.6318105042365</v>
      </c>
      <c r="O239" s="54">
        <v>35470.034034478689</v>
      </c>
      <c r="P239" s="54">
        <v>19.532466224223604</v>
      </c>
      <c r="Q239" s="54">
        <v>296992.32099954243</v>
      </c>
      <c r="R239" s="54">
        <v>11360.25388481299</v>
      </c>
      <c r="S239" s="54">
        <v>0</v>
      </c>
      <c r="T239" s="54">
        <v>0</v>
      </c>
      <c r="U239" s="54">
        <v>0.58368389399622311</v>
      </c>
      <c r="V239" s="54">
        <v>5.8724321162344815</v>
      </c>
      <c r="W239" s="54">
        <v>0.59523316821294436</v>
      </c>
      <c r="X239" s="54">
        <v>0</v>
      </c>
      <c r="Y239" s="54">
        <v>0</v>
      </c>
      <c r="Z239" s="54">
        <v>0</v>
      </c>
      <c r="AA239" s="54">
        <v>0</v>
      </c>
      <c r="AB239" s="54">
        <v>0</v>
      </c>
      <c r="AC239" s="54">
        <v>0</v>
      </c>
      <c r="AD239" s="54" t="e">
        <v>#REF!</v>
      </c>
      <c r="AE239" s="63" t="e">
        <v>#REF!</v>
      </c>
      <c r="AF239" s="63" t="e">
        <v>#REF!</v>
      </c>
      <c r="AG239" s="63" t="e">
        <v>#REF!</v>
      </c>
      <c r="AH239" s="54" t="e">
        <v>#REF!</v>
      </c>
      <c r="AI239" s="63" t="e">
        <v>#REF!</v>
      </c>
      <c r="AJ239" s="63" t="e">
        <v>#REF!</v>
      </c>
      <c r="AK239" s="63" t="e">
        <v>#REF!</v>
      </c>
      <c r="AL239" s="63" t="e">
        <v>#REF!</v>
      </c>
      <c r="AM239" s="63" t="e">
        <v>#REF!</v>
      </c>
      <c r="AN239" s="54" t="e">
        <v>#REF!</v>
      </c>
      <c r="AO239" s="54">
        <v>0.19462463795677781</v>
      </c>
      <c r="AP239" s="54">
        <v>0.6780118434063459</v>
      </c>
      <c r="AQ239" s="54">
        <v>0.13195780955336761</v>
      </c>
    </row>
    <row r="240" spans="2:43" x14ac:dyDescent="0.3">
      <c r="B240" s="52">
        <v>237</v>
      </c>
      <c r="C240" s="54">
        <v>0.23470622241409644</v>
      </c>
      <c r="D240" s="54">
        <v>0.62091687511030369</v>
      </c>
      <c r="E240" s="54">
        <v>49769.123349552741</v>
      </c>
      <c r="F240" s="54">
        <v>18.252357309459285</v>
      </c>
      <c r="G240" s="54">
        <v>0.89695066368629428</v>
      </c>
      <c r="H240" s="54">
        <v>24620.346623645153</v>
      </c>
      <c r="I240" s="54">
        <v>8</v>
      </c>
      <c r="J240" s="54">
        <v>4</v>
      </c>
      <c r="K240" s="54">
        <v>844</v>
      </c>
      <c r="L240" s="54">
        <v>813</v>
      </c>
      <c r="M240" s="54">
        <v>0.14573305419030469</v>
      </c>
      <c r="N240" s="54">
        <v>11681.122934234727</v>
      </c>
      <c r="O240" s="54">
        <v>30902.488547183541</v>
      </c>
      <c r="P240" s="54">
        <v>16.371464002558891</v>
      </c>
      <c r="Q240" s="54">
        <v>449379.36365751084</v>
      </c>
      <c r="R240" s="54">
        <v>22083.236244265136</v>
      </c>
      <c r="S240" s="54">
        <v>0</v>
      </c>
      <c r="T240" s="54">
        <v>0</v>
      </c>
      <c r="U240" s="54">
        <v>0.35588253782974577</v>
      </c>
      <c r="V240" s="54">
        <v>4.4761393188374559</v>
      </c>
      <c r="W240" s="54">
        <v>1.5399467827750648</v>
      </c>
      <c r="X240" s="54">
        <v>0</v>
      </c>
      <c r="Y240" s="54">
        <v>0</v>
      </c>
      <c r="Z240" s="54">
        <v>0</v>
      </c>
      <c r="AA240" s="54">
        <v>0</v>
      </c>
      <c r="AB240" s="54">
        <v>0</v>
      </c>
      <c r="AC240" s="54">
        <v>0</v>
      </c>
      <c r="AD240" s="54" t="e">
        <v>#REF!</v>
      </c>
      <c r="AE240" s="63" t="e">
        <v>#REF!</v>
      </c>
      <c r="AF240" s="63" t="e">
        <v>#REF!</v>
      </c>
      <c r="AG240" s="63" t="e">
        <v>#REF!</v>
      </c>
      <c r="AH240" s="54" t="e">
        <v>#REF!</v>
      </c>
      <c r="AI240" s="63" t="e">
        <v>#REF!</v>
      </c>
      <c r="AJ240" s="63" t="e">
        <v>#REF!</v>
      </c>
      <c r="AK240" s="63" t="e">
        <v>#REF!</v>
      </c>
      <c r="AL240" s="63" t="e">
        <v>#REF!</v>
      </c>
      <c r="AM240" s="63" t="e">
        <v>#REF!</v>
      </c>
      <c r="AN240" s="54" t="e">
        <v>#REF!</v>
      </c>
      <c r="AO240" s="54">
        <v>0.22466940396006824</v>
      </c>
      <c r="AP240" s="54">
        <v>0.63121223317066089</v>
      </c>
      <c r="AQ240" s="54">
        <v>0.141814076198756</v>
      </c>
    </row>
    <row r="241" spans="2:43" x14ac:dyDescent="0.3">
      <c r="B241" s="52">
        <v>238</v>
      </c>
      <c r="C241" s="54">
        <v>0.2018282681172599</v>
      </c>
      <c r="D241" s="54">
        <v>0.72174562394598751</v>
      </c>
      <c r="E241" s="54">
        <v>52207.777605085692</v>
      </c>
      <c r="F241" s="54">
        <v>19.178238066041494</v>
      </c>
      <c r="G241" s="54">
        <v>0.82349900111007435</v>
      </c>
      <c r="H241" s="54">
        <v>11562.258593589706</v>
      </c>
      <c r="I241" s="54">
        <v>11</v>
      </c>
      <c r="J241" s="54">
        <v>5</v>
      </c>
      <c r="K241" s="54">
        <v>840</v>
      </c>
      <c r="L241" s="54">
        <v>794</v>
      </c>
      <c r="M241" s="54">
        <v>0.1456686693022298</v>
      </c>
      <c r="N241" s="54">
        <v>10537.005336285512</v>
      </c>
      <c r="O241" s="54">
        <v>37680.735022415924</v>
      </c>
      <c r="P241" s="54">
        <v>15.793259890436374</v>
      </c>
      <c r="Q241" s="54">
        <v>221743.74788899749</v>
      </c>
      <c r="R241" s="54">
        <v>9521.508402397496</v>
      </c>
      <c r="S241" s="54">
        <v>0</v>
      </c>
      <c r="T241" s="54">
        <v>0</v>
      </c>
      <c r="U241" s="54">
        <v>0.37249340640748985</v>
      </c>
      <c r="V241" s="54">
        <v>4.9406842408923897</v>
      </c>
      <c r="W241" s="54">
        <v>1.8995768128822212</v>
      </c>
      <c r="X241" s="54">
        <v>0</v>
      </c>
      <c r="Y241" s="54">
        <v>0</v>
      </c>
      <c r="Z241" s="54">
        <v>0</v>
      </c>
      <c r="AA241" s="54">
        <v>0</v>
      </c>
      <c r="AB241" s="54">
        <v>0</v>
      </c>
      <c r="AC241" s="54">
        <v>0</v>
      </c>
      <c r="AD241" s="54" t="e">
        <v>#REF!</v>
      </c>
      <c r="AE241" s="63" t="e">
        <v>#REF!</v>
      </c>
      <c r="AF241" s="63" t="e">
        <v>#REF!</v>
      </c>
      <c r="AG241" s="63" t="e">
        <v>#REF!</v>
      </c>
      <c r="AH241" s="54" t="e">
        <v>#REF!</v>
      </c>
      <c r="AI241" s="63" t="e">
        <v>#REF!</v>
      </c>
      <c r="AJ241" s="63" t="e">
        <v>#REF!</v>
      </c>
      <c r="AK241" s="63" t="e">
        <v>#REF!</v>
      </c>
      <c r="AL241" s="63" t="e">
        <v>#REF!</v>
      </c>
      <c r="AM241" s="63" t="e">
        <v>#REF!</v>
      </c>
      <c r="AN241" s="54" t="e">
        <v>#REF!</v>
      </c>
      <c r="AO241" s="54">
        <v>0.26130428486115465</v>
      </c>
      <c r="AP241" s="54">
        <v>0.68300142733474722</v>
      </c>
      <c r="AQ241" s="54">
        <v>0.17847119952885401</v>
      </c>
    </row>
    <row r="242" spans="2:43" x14ac:dyDescent="0.3">
      <c r="B242" s="52">
        <v>239</v>
      </c>
      <c r="C242" s="54">
        <v>0.22082061085371402</v>
      </c>
      <c r="D242" s="54">
        <v>0.64962546257151321</v>
      </c>
      <c r="E242" s="54">
        <v>49754.719159959386</v>
      </c>
      <c r="F242" s="54">
        <v>18.586718233488931</v>
      </c>
      <c r="G242" s="54">
        <v>0.86970424572220018</v>
      </c>
      <c r="H242" s="54">
        <v>20062.729219773253</v>
      </c>
      <c r="I242" s="54">
        <v>9</v>
      </c>
      <c r="J242" s="54">
        <v>8</v>
      </c>
      <c r="K242" s="54">
        <v>871</v>
      </c>
      <c r="L242" s="54">
        <v>800</v>
      </c>
      <c r="M242" s="54">
        <v>0.14345069147116807</v>
      </c>
      <c r="N242" s="54">
        <v>10986.86747775722</v>
      </c>
      <c r="O242" s="54">
        <v>32321.932449404347</v>
      </c>
      <c r="P242" s="54">
        <v>16.164947761707555</v>
      </c>
      <c r="Q242" s="54">
        <v>372900.29500271066</v>
      </c>
      <c r="R242" s="54">
        <v>17448.640783211642</v>
      </c>
      <c r="S242" s="54">
        <v>0</v>
      </c>
      <c r="T242" s="54">
        <v>0</v>
      </c>
      <c r="U242" s="54">
        <v>0.29116455060624596</v>
      </c>
      <c r="V242" s="54">
        <v>3.8689412580243707</v>
      </c>
      <c r="W242" s="54">
        <v>1.7240273090054925</v>
      </c>
      <c r="X242" s="54">
        <v>0</v>
      </c>
      <c r="Y242" s="54">
        <v>0</v>
      </c>
      <c r="Z242" s="54">
        <v>0</v>
      </c>
      <c r="AA242" s="54">
        <v>0</v>
      </c>
      <c r="AB242" s="54">
        <v>0</v>
      </c>
      <c r="AC242" s="54">
        <v>0</v>
      </c>
      <c r="AD242" s="54" t="e">
        <v>#REF!</v>
      </c>
      <c r="AE242" s="63" t="e">
        <v>#REF!</v>
      </c>
      <c r="AF242" s="63" t="e">
        <v>#REF!</v>
      </c>
      <c r="AG242" s="63" t="e">
        <v>#REF!</v>
      </c>
      <c r="AH242" s="54" t="e">
        <v>#REF!</v>
      </c>
      <c r="AI242" s="63" t="e">
        <v>#REF!</v>
      </c>
      <c r="AJ242" s="63" t="e">
        <v>#REF!</v>
      </c>
      <c r="AK242" s="63" t="e">
        <v>#REF!</v>
      </c>
      <c r="AL242" s="63" t="e">
        <v>#REF!</v>
      </c>
      <c r="AM242" s="63" t="e">
        <v>#REF!</v>
      </c>
      <c r="AN242" s="54" t="e">
        <v>#REF!</v>
      </c>
      <c r="AO242" s="54">
        <v>0.17242997867639162</v>
      </c>
      <c r="AP242" s="54">
        <v>0.70408007374275094</v>
      </c>
      <c r="AQ242" s="54">
        <v>0.12140451210193479</v>
      </c>
    </row>
    <row r="243" spans="2:43" x14ac:dyDescent="0.3">
      <c r="B243" s="52">
        <v>240</v>
      </c>
      <c r="C243" s="54">
        <v>0.17464361595607453</v>
      </c>
      <c r="D243" s="54">
        <v>0.65174854652216119</v>
      </c>
      <c r="E243" s="54">
        <v>50987.491750963549</v>
      </c>
      <c r="F243" s="54">
        <v>13.915012234847426</v>
      </c>
      <c r="G243" s="54">
        <v>0.90180023118730779</v>
      </c>
      <c r="H243" s="54">
        <v>21458.72013655843</v>
      </c>
      <c r="I243" s="54">
        <v>15</v>
      </c>
      <c r="J243" s="54">
        <v>4</v>
      </c>
      <c r="K243" s="54">
        <v>869</v>
      </c>
      <c r="L243" s="54">
        <v>807</v>
      </c>
      <c r="M243" s="54">
        <v>0.11382372285874609</v>
      </c>
      <c r="N243" s="54">
        <v>8904.6399279187954</v>
      </c>
      <c r="O243" s="54">
        <v>33231.023639501174</v>
      </c>
      <c r="P243" s="54">
        <v>12.548561250359626</v>
      </c>
      <c r="Q243" s="54">
        <v>298598.35324437736</v>
      </c>
      <c r="R243" s="54">
        <v>19351.478780132129</v>
      </c>
      <c r="S243" s="54">
        <v>0</v>
      </c>
      <c r="T243" s="54">
        <v>0</v>
      </c>
      <c r="U243" s="54">
        <v>0.50553357768799567</v>
      </c>
      <c r="V243" s="54">
        <v>3.5978349592825345</v>
      </c>
      <c r="W243" s="54">
        <v>2.9647318393760038</v>
      </c>
      <c r="X243" s="54">
        <v>0</v>
      </c>
      <c r="Y243" s="54">
        <v>0</v>
      </c>
      <c r="Z243" s="54">
        <v>0</v>
      </c>
      <c r="AA243" s="54">
        <v>0</v>
      </c>
      <c r="AB243" s="54">
        <v>0</v>
      </c>
      <c r="AC243" s="54">
        <v>0</v>
      </c>
      <c r="AD243" s="54" t="e">
        <v>#REF!</v>
      </c>
      <c r="AE243" s="63" t="e">
        <v>#REF!</v>
      </c>
      <c r="AF243" s="63" t="e">
        <v>#REF!</v>
      </c>
      <c r="AG243" s="63" t="e">
        <v>#REF!</v>
      </c>
      <c r="AH243" s="54" t="e">
        <v>#REF!</v>
      </c>
      <c r="AI243" s="63" t="e">
        <v>#REF!</v>
      </c>
      <c r="AJ243" s="63" t="e">
        <v>#REF!</v>
      </c>
      <c r="AK243" s="63" t="e">
        <v>#REF!</v>
      </c>
      <c r="AL243" s="63" t="e">
        <v>#REF!</v>
      </c>
      <c r="AM243" s="63" t="e">
        <v>#REF!</v>
      </c>
      <c r="AN243" s="54" t="e">
        <v>#REF!</v>
      </c>
      <c r="AO243" s="54">
        <v>0.23087577477205656</v>
      </c>
      <c r="AP243" s="54">
        <v>0.72274464662435745</v>
      </c>
      <c r="AQ243" s="54">
        <v>0.16686423025175476</v>
      </c>
    </row>
    <row r="244" spans="2:43" x14ac:dyDescent="0.3">
      <c r="B244" s="52">
        <v>241</v>
      </c>
      <c r="C244" s="54">
        <v>0.2470642064113347</v>
      </c>
      <c r="D244" s="54">
        <v>0.68565998322678023</v>
      </c>
      <c r="E244" s="54">
        <v>46013.412693847597</v>
      </c>
      <c r="F244" s="54">
        <v>28.008939397211769</v>
      </c>
      <c r="G244" s="54">
        <v>0.90683796005345207</v>
      </c>
      <c r="H244" s="54">
        <v>26509.879208125152</v>
      </c>
      <c r="I244" s="54">
        <v>12</v>
      </c>
      <c r="J244" s="54">
        <v>4</v>
      </c>
      <c r="K244" s="54">
        <v>854</v>
      </c>
      <c r="L244" s="54">
        <v>811</v>
      </c>
      <c r="M244" s="54">
        <v>0.16940203962393352</v>
      </c>
      <c r="N244" s="54">
        <v>11368.267291482691</v>
      </c>
      <c r="O244" s="54">
        <v>31549.55577587046</v>
      </c>
      <c r="P244" s="54">
        <v>25.399569466228286</v>
      </c>
      <c r="Q244" s="54">
        <v>742513.6001677817</v>
      </c>
      <c r="R244" s="54">
        <v>24040.164782359636</v>
      </c>
      <c r="S244" s="54">
        <v>0</v>
      </c>
      <c r="T244" s="54">
        <v>0</v>
      </c>
      <c r="U244" s="54">
        <v>0.41334648996087597</v>
      </c>
      <c r="V244" s="54">
        <v>3.7637845866434607</v>
      </c>
      <c r="W244" s="54">
        <v>2.3526028450318375</v>
      </c>
      <c r="X244" s="54">
        <v>0</v>
      </c>
      <c r="Y244" s="54">
        <v>0</v>
      </c>
      <c r="Z244" s="54">
        <v>0</v>
      </c>
      <c r="AA244" s="54">
        <v>0</v>
      </c>
      <c r="AB244" s="54">
        <v>0</v>
      </c>
      <c r="AC244" s="54">
        <v>0</v>
      </c>
      <c r="AD244" s="54" t="e">
        <v>#REF!</v>
      </c>
      <c r="AE244" s="63" t="e">
        <v>#REF!</v>
      </c>
      <c r="AF244" s="63" t="e">
        <v>#REF!</v>
      </c>
      <c r="AG244" s="63" t="e">
        <v>#REF!</v>
      </c>
      <c r="AH244" s="54" t="e">
        <v>#REF!</v>
      </c>
      <c r="AI244" s="63" t="e">
        <v>#REF!</v>
      </c>
      <c r="AJ244" s="63" t="e">
        <v>#REF!</v>
      </c>
      <c r="AK244" s="63" t="e">
        <v>#REF!</v>
      </c>
      <c r="AL244" s="63" t="e">
        <v>#REF!</v>
      </c>
      <c r="AM244" s="63" t="e">
        <v>#REF!</v>
      </c>
      <c r="AN244" s="54" t="e">
        <v>#REF!</v>
      </c>
      <c r="AO244" s="54">
        <v>0.19246332286323056</v>
      </c>
      <c r="AP244" s="54">
        <v>0.73276378516287777</v>
      </c>
      <c r="AQ244" s="54">
        <v>0.14103015296628585</v>
      </c>
    </row>
    <row r="245" spans="2:43" x14ac:dyDescent="0.3">
      <c r="B245" s="52">
        <v>242</v>
      </c>
      <c r="C245" s="54">
        <v>0.20784640901730922</v>
      </c>
      <c r="D245" s="54">
        <v>0.72610246290498259</v>
      </c>
      <c r="E245" s="54">
        <v>54649.791435494037</v>
      </c>
      <c r="F245" s="54">
        <v>7.901170143709578</v>
      </c>
      <c r="G245" s="54">
        <v>0.85561970305767032</v>
      </c>
      <c r="H245" s="54">
        <v>15823.125020848047</v>
      </c>
      <c r="I245" s="54">
        <v>9</v>
      </c>
      <c r="J245" s="54">
        <v>5</v>
      </c>
      <c r="K245" s="54">
        <v>849</v>
      </c>
      <c r="L245" s="54">
        <v>803</v>
      </c>
      <c r="M245" s="54">
        <v>0.1509177894934246</v>
      </c>
      <c r="N245" s="54">
        <v>11358.762903412337</v>
      </c>
      <c r="O245" s="54">
        <v>39681.348158555847</v>
      </c>
      <c r="P245" s="54">
        <v>6.7603968521689195</v>
      </c>
      <c r="Q245" s="54">
        <v>125021.20299490858</v>
      </c>
      <c r="R245" s="54">
        <v>13538.577531782399</v>
      </c>
      <c r="S245" s="54">
        <v>0</v>
      </c>
      <c r="T245" s="54">
        <v>0</v>
      </c>
      <c r="U245" s="54">
        <v>0.46969288714467139</v>
      </c>
      <c r="V245" s="54">
        <v>5.4056852643155207</v>
      </c>
      <c r="W245" s="54">
        <v>3.7096784098602611</v>
      </c>
      <c r="X245" s="54">
        <v>0</v>
      </c>
      <c r="Y245" s="54">
        <v>0</v>
      </c>
      <c r="Z245" s="54">
        <v>0</v>
      </c>
      <c r="AA245" s="54">
        <v>0</v>
      </c>
      <c r="AB245" s="54">
        <v>0</v>
      </c>
      <c r="AC245" s="54">
        <v>0</v>
      </c>
      <c r="AD245" s="54" t="e">
        <v>#REF!</v>
      </c>
      <c r="AE245" s="63" t="e">
        <v>#REF!</v>
      </c>
      <c r="AF245" s="63" t="e">
        <v>#REF!</v>
      </c>
      <c r="AG245" s="63" t="e">
        <v>#REF!</v>
      </c>
      <c r="AH245" s="54" t="e">
        <v>#REF!</v>
      </c>
      <c r="AI245" s="63" t="e">
        <v>#REF!</v>
      </c>
      <c r="AJ245" s="63" t="e">
        <v>#REF!</v>
      </c>
      <c r="AK245" s="63" t="e">
        <v>#REF!</v>
      </c>
      <c r="AL245" s="63" t="e">
        <v>#REF!</v>
      </c>
      <c r="AM245" s="63" t="e">
        <v>#REF!</v>
      </c>
      <c r="AN245" s="54" t="e">
        <v>#REF!</v>
      </c>
      <c r="AO245" s="54">
        <v>0.11308283172945086</v>
      </c>
      <c r="AP245" s="54">
        <v>0.70592588536143097</v>
      </c>
      <c r="AQ245" s="54">
        <v>7.9828098107790318E-2</v>
      </c>
    </row>
    <row r="246" spans="2:43" x14ac:dyDescent="0.3">
      <c r="B246" s="52">
        <v>243</v>
      </c>
      <c r="C246" s="54">
        <v>0.22854912624721638</v>
      </c>
      <c r="D246" s="54">
        <v>0.74454547632590851</v>
      </c>
      <c r="E246" s="54">
        <v>51776.884157809502</v>
      </c>
      <c r="F246" s="54">
        <v>10.865917274106618</v>
      </c>
      <c r="G246" s="54">
        <v>0.89781452982092347</v>
      </c>
      <c r="H246" s="54">
        <v>24763.407892842944</v>
      </c>
      <c r="I246" s="54">
        <v>12</v>
      </c>
      <c r="J246" s="54">
        <v>4</v>
      </c>
      <c r="K246" s="54">
        <v>860</v>
      </c>
      <c r="L246" s="54">
        <v>800</v>
      </c>
      <c r="M246" s="54">
        <v>0.17016521806560392</v>
      </c>
      <c r="N246" s="54">
        <v>11833.561634070702</v>
      </c>
      <c r="O246" s="54">
        <v>38550.244877947662</v>
      </c>
      <c r="P246" s="54">
        <v>9.7555784085250838</v>
      </c>
      <c r="Q246" s="54">
        <v>269077.14158859034</v>
      </c>
      <c r="R246" s="54">
        <v>22232.947414076534</v>
      </c>
      <c r="S246" s="54">
        <v>0</v>
      </c>
      <c r="T246" s="54">
        <v>0</v>
      </c>
      <c r="U246" s="54">
        <v>0.30500412654162445</v>
      </c>
      <c r="V246" s="54">
        <v>6.9075850927576239</v>
      </c>
      <c r="W246" s="54">
        <v>2.9630171433953274</v>
      </c>
      <c r="X246" s="54">
        <v>0</v>
      </c>
      <c r="Y246" s="54">
        <v>0</v>
      </c>
      <c r="Z246" s="54">
        <v>0</v>
      </c>
      <c r="AA246" s="54">
        <v>0</v>
      </c>
      <c r="AB246" s="54">
        <v>0</v>
      </c>
      <c r="AC246" s="54">
        <v>0</v>
      </c>
      <c r="AD246" s="54" t="e">
        <v>#REF!</v>
      </c>
      <c r="AE246" s="63" t="e">
        <v>#REF!</v>
      </c>
      <c r="AF246" s="63" t="e">
        <v>#REF!</v>
      </c>
      <c r="AG246" s="63" t="e">
        <v>#REF!</v>
      </c>
      <c r="AH246" s="54" t="e">
        <v>#REF!</v>
      </c>
      <c r="AI246" s="63" t="e">
        <v>#REF!</v>
      </c>
      <c r="AJ246" s="63" t="e">
        <v>#REF!</v>
      </c>
      <c r="AK246" s="63" t="e">
        <v>#REF!</v>
      </c>
      <c r="AL246" s="63" t="e">
        <v>#REF!</v>
      </c>
      <c r="AM246" s="63" t="e">
        <v>#REF!</v>
      </c>
      <c r="AN246" s="54" t="e">
        <v>#REF!</v>
      </c>
      <c r="AO246" s="54">
        <v>0.15516413293527279</v>
      </c>
      <c r="AP246" s="54">
        <v>0.67925139792931999</v>
      </c>
      <c r="AQ246" s="54">
        <v>0.10539545420477488</v>
      </c>
    </row>
    <row r="247" spans="2:43" x14ac:dyDescent="0.3">
      <c r="B247" s="52">
        <v>244</v>
      </c>
      <c r="C247" s="54">
        <v>0.2228150222340744</v>
      </c>
      <c r="D247" s="54">
        <v>0.78171336470098751</v>
      </c>
      <c r="E247" s="54">
        <v>50085.015911196184</v>
      </c>
      <c r="F247" s="54">
        <v>15.336241924654393</v>
      </c>
      <c r="G247" s="54">
        <v>0.88479568214811544</v>
      </c>
      <c r="H247" s="54">
        <v>13667.254974742787</v>
      </c>
      <c r="I247" s="54">
        <v>14</v>
      </c>
      <c r="J247" s="54">
        <v>7</v>
      </c>
      <c r="K247" s="54">
        <v>827</v>
      </c>
      <c r="L247" s="54">
        <v>788</v>
      </c>
      <c r="M247" s="54">
        <v>0.17417748073652364</v>
      </c>
      <c r="N247" s="54">
        <v>11159.693933847147</v>
      </c>
      <c r="O247" s="54">
        <v>39152.126309043662</v>
      </c>
      <c r="P247" s="54">
        <v>13.569440635313111</v>
      </c>
      <c r="Q247" s="54">
        <v>209604.32873859166</v>
      </c>
      <c r="R247" s="54">
        <v>12092.72818846977</v>
      </c>
      <c r="S247" s="54">
        <v>0</v>
      </c>
      <c r="T247" s="54">
        <v>0</v>
      </c>
      <c r="U247" s="54">
        <v>0.27887414261288707</v>
      </c>
      <c r="V247" s="54">
        <v>4.8744543738949968</v>
      </c>
      <c r="W247" s="54">
        <v>3.6467585780952838</v>
      </c>
      <c r="X247" s="54">
        <v>0</v>
      </c>
      <c r="Y247" s="54">
        <v>0</v>
      </c>
      <c r="Z247" s="54">
        <v>0</v>
      </c>
      <c r="AA247" s="54">
        <v>0</v>
      </c>
      <c r="AB247" s="54">
        <v>0</v>
      </c>
      <c r="AC247" s="54">
        <v>0</v>
      </c>
      <c r="AD247" s="54" t="e">
        <v>#REF!</v>
      </c>
      <c r="AE247" s="63" t="e">
        <v>#REF!</v>
      </c>
      <c r="AF247" s="63" t="e">
        <v>#REF!</v>
      </c>
      <c r="AG247" s="63" t="e">
        <v>#REF!</v>
      </c>
      <c r="AH247" s="54" t="e">
        <v>#REF!</v>
      </c>
      <c r="AI247" s="63" t="e">
        <v>#REF!</v>
      </c>
      <c r="AJ247" s="63" t="e">
        <v>#REF!</v>
      </c>
      <c r="AK247" s="63" t="e">
        <v>#REF!</v>
      </c>
      <c r="AL247" s="63" t="e">
        <v>#REF!</v>
      </c>
      <c r="AM247" s="63" t="e">
        <v>#REF!</v>
      </c>
      <c r="AN247" s="54" t="e">
        <v>#REF!</v>
      </c>
      <c r="AO247" s="54">
        <v>0.2120222052806835</v>
      </c>
      <c r="AP247" s="54">
        <v>0.71872296323220952</v>
      </c>
      <c r="AQ247" s="54">
        <v>0.15238522765036067</v>
      </c>
    </row>
    <row r="248" spans="2:43" x14ac:dyDescent="0.3">
      <c r="B248" s="52">
        <v>245</v>
      </c>
      <c r="C248" s="54">
        <v>0.14701229505280794</v>
      </c>
      <c r="D248" s="54">
        <v>0.74765289923642608</v>
      </c>
      <c r="E248" s="54">
        <v>50764.584384609407</v>
      </c>
      <c r="F248" s="54">
        <v>20.560666750953974</v>
      </c>
      <c r="G248" s="54">
        <v>0.87436738984005991</v>
      </c>
      <c r="H248" s="54">
        <v>5080.3390845509002</v>
      </c>
      <c r="I248" s="54">
        <v>4</v>
      </c>
      <c r="J248" s="54">
        <v>3</v>
      </c>
      <c r="K248" s="54">
        <v>839</v>
      </c>
      <c r="L248" s="54">
        <v>804</v>
      </c>
      <c r="M248" s="54">
        <v>0.10991416861963275</v>
      </c>
      <c r="N248" s="54">
        <v>7463.0180577833644</v>
      </c>
      <c r="O248" s="54">
        <v>37954.288693685427</v>
      </c>
      <c r="P248" s="54">
        <v>17.977576520402931</v>
      </c>
      <c r="Q248" s="54">
        <v>104455.15889929765</v>
      </c>
      <c r="R248" s="54">
        <v>4442.0828248612097</v>
      </c>
      <c r="S248" s="54">
        <v>0</v>
      </c>
      <c r="T248" s="54">
        <v>0</v>
      </c>
      <c r="U248" s="54">
        <v>0.60293060791767472</v>
      </c>
      <c r="V248" s="54">
        <v>2.5623674978758442</v>
      </c>
      <c r="W248" s="54">
        <v>4.0483814222374415</v>
      </c>
      <c r="X248" s="54">
        <v>0</v>
      </c>
      <c r="Y248" s="54">
        <v>0</v>
      </c>
      <c r="Z248" s="54">
        <v>0</v>
      </c>
      <c r="AA248" s="54">
        <v>0</v>
      </c>
      <c r="AB248" s="54">
        <v>0</v>
      </c>
      <c r="AC248" s="54">
        <v>0</v>
      </c>
      <c r="AD248" s="54" t="e">
        <v>#REF!</v>
      </c>
      <c r="AE248" s="63" t="e">
        <v>#REF!</v>
      </c>
      <c r="AF248" s="63" t="e">
        <v>#REF!</v>
      </c>
      <c r="AG248" s="63" t="e">
        <v>#REF!</v>
      </c>
      <c r="AH248" s="54" t="e">
        <v>#REF!</v>
      </c>
      <c r="AI248" s="63" t="e">
        <v>#REF!</v>
      </c>
      <c r="AJ248" s="63" t="e">
        <v>#REF!</v>
      </c>
      <c r="AK248" s="63" t="e">
        <v>#REF!</v>
      </c>
      <c r="AL248" s="63" t="e">
        <v>#REF!</v>
      </c>
      <c r="AM248" s="63" t="e">
        <v>#REF!</v>
      </c>
      <c r="AN248" s="54" t="e">
        <v>#REF!</v>
      </c>
      <c r="AO248" s="54">
        <v>0.20009565263344753</v>
      </c>
      <c r="AP248" s="54">
        <v>0.71621767458235075</v>
      </c>
      <c r="AQ248" s="54">
        <v>0.14331204302316561</v>
      </c>
    </row>
    <row r="249" spans="2:43" x14ac:dyDescent="0.3">
      <c r="B249" s="52">
        <v>246</v>
      </c>
      <c r="C249" s="54">
        <v>0.26865480694837307</v>
      </c>
      <c r="D249" s="54">
        <v>0.67708102741294862</v>
      </c>
      <c r="E249" s="54">
        <v>48582.09468974264</v>
      </c>
      <c r="F249" s="54">
        <v>26.575846066708969</v>
      </c>
      <c r="G249" s="54">
        <v>0.89186554556831876</v>
      </c>
      <c r="H249" s="54">
        <v>13336.127393708046</v>
      </c>
      <c r="I249" s="54">
        <v>6</v>
      </c>
      <c r="J249" s="54">
        <v>3</v>
      </c>
      <c r="K249" s="54">
        <v>852</v>
      </c>
      <c r="L249" s="54">
        <v>802</v>
      </c>
      <c r="M249" s="54">
        <v>0.1819010727080318</v>
      </c>
      <c r="N249" s="54">
        <v>13051.81327002039</v>
      </c>
      <c r="O249" s="54">
        <v>32894.014586404104</v>
      </c>
      <c r="P249" s="54">
        <v>23.702081451225052</v>
      </c>
      <c r="Q249" s="54">
        <v>354418.86874120572</v>
      </c>
      <c r="R249" s="54">
        <v>11894.032533758027</v>
      </c>
      <c r="S249" s="54">
        <v>0</v>
      </c>
      <c r="T249" s="54">
        <v>0</v>
      </c>
      <c r="U249" s="54">
        <v>0.39894872513927149</v>
      </c>
      <c r="V249" s="54">
        <v>6.5845478866303315</v>
      </c>
      <c r="W249" s="54">
        <v>0.79205568960358841</v>
      </c>
      <c r="X249" s="54">
        <v>0</v>
      </c>
      <c r="Y249" s="54">
        <v>0</v>
      </c>
      <c r="Z249" s="54">
        <v>0</v>
      </c>
      <c r="AA249" s="54">
        <v>0</v>
      </c>
      <c r="AB249" s="54">
        <v>0</v>
      </c>
      <c r="AC249" s="54">
        <v>0</v>
      </c>
      <c r="AD249" s="54" t="e">
        <v>#REF!</v>
      </c>
      <c r="AE249" s="63" t="e">
        <v>#REF!</v>
      </c>
      <c r="AF249" s="63" t="e">
        <v>#REF!</v>
      </c>
      <c r="AG249" s="63" t="e">
        <v>#REF!</v>
      </c>
      <c r="AH249" s="54" t="e">
        <v>#REF!</v>
      </c>
      <c r="AI249" s="63" t="e">
        <v>#REF!</v>
      </c>
      <c r="AJ249" s="63" t="e">
        <v>#REF!</v>
      </c>
      <c r="AK249" s="63" t="e">
        <v>#REF!</v>
      </c>
      <c r="AL249" s="63" t="e">
        <v>#REF!</v>
      </c>
      <c r="AM249" s="63" t="e">
        <v>#REF!</v>
      </c>
      <c r="AN249" s="54" t="e">
        <v>#REF!</v>
      </c>
      <c r="AO249" s="54">
        <v>0.21859196767417427</v>
      </c>
      <c r="AP249" s="54">
        <v>0.64196079785914661</v>
      </c>
      <c r="AQ249" s="54">
        <v>0.1403274739737137</v>
      </c>
    </row>
    <row r="250" spans="2:43" x14ac:dyDescent="0.3">
      <c r="B250" s="52">
        <v>247</v>
      </c>
      <c r="C250" s="54">
        <v>0.20708464468592291</v>
      </c>
      <c r="D250" s="54">
        <v>0.70708657683087106</v>
      </c>
      <c r="E250" s="54">
        <v>54064.081145140524</v>
      </c>
      <c r="F250" s="54">
        <v>21.102387920679483</v>
      </c>
      <c r="G250" s="54">
        <v>0.84942804885092416</v>
      </c>
      <c r="H250" s="54">
        <v>21870.033335175969</v>
      </c>
      <c r="I250" s="54">
        <v>12</v>
      </c>
      <c r="J250" s="54">
        <v>2</v>
      </c>
      <c r="K250" s="54">
        <v>846</v>
      </c>
      <c r="L250" s="54">
        <v>824</v>
      </c>
      <c r="M250" s="54">
        <v>0.14642677252520647</v>
      </c>
      <c r="N250" s="54">
        <v>11195.84103421233</v>
      </c>
      <c r="O250" s="54">
        <v>38227.986066423851</v>
      </c>
      <c r="P250" s="54">
        <v>17.924960197558082</v>
      </c>
      <c r="Q250" s="54">
        <v>461509.92727707501</v>
      </c>
      <c r="R250" s="54">
        <v>18577.019744203193</v>
      </c>
      <c r="S250" s="54">
        <v>0</v>
      </c>
      <c r="T250" s="54">
        <v>0</v>
      </c>
      <c r="U250" s="54">
        <v>0.31387846370378791</v>
      </c>
      <c r="V250" s="54">
        <v>7.5731660570631743</v>
      </c>
      <c r="W250" s="54">
        <v>0.83098011462316235</v>
      </c>
      <c r="X250" s="54">
        <v>0</v>
      </c>
      <c r="Y250" s="54">
        <v>0</v>
      </c>
      <c r="Z250" s="54">
        <v>0</v>
      </c>
      <c r="AA250" s="54">
        <v>0</v>
      </c>
      <c r="AB250" s="54">
        <v>0</v>
      </c>
      <c r="AC250" s="54">
        <v>0</v>
      </c>
      <c r="AD250" s="54" t="e">
        <v>#REF!</v>
      </c>
      <c r="AE250" s="63" t="e">
        <v>#REF!</v>
      </c>
      <c r="AF250" s="63" t="e">
        <v>#REF!</v>
      </c>
      <c r="AG250" s="63" t="e">
        <v>#REF!</v>
      </c>
      <c r="AH250" s="54" t="e">
        <v>#REF!</v>
      </c>
      <c r="AI250" s="63" t="e">
        <v>#REF!</v>
      </c>
      <c r="AJ250" s="63" t="e">
        <v>#REF!</v>
      </c>
      <c r="AK250" s="63" t="e">
        <v>#REF!</v>
      </c>
      <c r="AL250" s="63" t="e">
        <v>#REF!</v>
      </c>
      <c r="AM250" s="63" t="e">
        <v>#REF!</v>
      </c>
      <c r="AN250" s="54" t="e">
        <v>#REF!</v>
      </c>
      <c r="AO250" s="54">
        <v>0.22538355833023835</v>
      </c>
      <c r="AP250" s="54">
        <v>0.66321713677068994</v>
      </c>
      <c r="AQ250" s="54">
        <v>0.14947823823097045</v>
      </c>
    </row>
    <row r="251" spans="2:43" x14ac:dyDescent="0.3">
      <c r="B251" s="52">
        <v>248</v>
      </c>
      <c r="C251" s="54">
        <v>0.22222967537310742</v>
      </c>
      <c r="D251" s="54">
        <v>0.73020683817536014</v>
      </c>
      <c r="E251" s="54">
        <v>52634.302823181286</v>
      </c>
      <c r="F251" s="54">
        <v>20.321274507857844</v>
      </c>
      <c r="G251" s="54">
        <v>0.88376458153012816</v>
      </c>
      <c r="H251" s="54">
        <v>21272.916509729963</v>
      </c>
      <c r="I251" s="54">
        <v>14</v>
      </c>
      <c r="J251" s="54">
        <v>2</v>
      </c>
      <c r="K251" s="54">
        <v>858</v>
      </c>
      <c r="L251" s="54">
        <v>804</v>
      </c>
      <c r="M251" s="54">
        <v>0.16227362860293346</v>
      </c>
      <c r="N251" s="54">
        <v>11696.904029885409</v>
      </c>
      <c r="O251" s="54">
        <v>38433.927844079641</v>
      </c>
      <c r="P251" s="54">
        <v>17.959222661595849</v>
      </c>
      <c r="Q251" s="54">
        <v>432292.77597696375</v>
      </c>
      <c r="R251" s="54">
        <v>18800.250157146857</v>
      </c>
      <c r="S251" s="54">
        <v>0</v>
      </c>
      <c r="T251" s="54">
        <v>0</v>
      </c>
      <c r="U251" s="54">
        <v>0.47629926534505046</v>
      </c>
      <c r="V251" s="54">
        <v>4.6617917539186529</v>
      </c>
      <c r="W251" s="54">
        <v>0.75464667724281909</v>
      </c>
      <c r="X251" s="54">
        <v>0</v>
      </c>
      <c r="Y251" s="54">
        <v>0</v>
      </c>
      <c r="Z251" s="54">
        <v>0</v>
      </c>
      <c r="AA251" s="54">
        <v>0</v>
      </c>
      <c r="AB251" s="54">
        <v>0</v>
      </c>
      <c r="AC251" s="54">
        <v>0</v>
      </c>
      <c r="AD251" s="54" t="e">
        <v>#REF!</v>
      </c>
      <c r="AE251" s="63" t="e">
        <v>#REF!</v>
      </c>
      <c r="AF251" s="63" t="e">
        <v>#REF!</v>
      </c>
      <c r="AG251" s="63" t="e">
        <v>#REF!</v>
      </c>
      <c r="AH251" s="54" t="e">
        <v>#REF!</v>
      </c>
      <c r="AI251" s="63" t="e">
        <v>#REF!</v>
      </c>
      <c r="AJ251" s="63" t="e">
        <v>#REF!</v>
      </c>
      <c r="AK251" s="63" t="e">
        <v>#REF!</v>
      </c>
      <c r="AL251" s="63" t="e">
        <v>#REF!</v>
      </c>
      <c r="AM251" s="63" t="e">
        <v>#REF!</v>
      </c>
      <c r="AN251" s="54" t="e">
        <v>#REF!</v>
      </c>
      <c r="AO251" s="54">
        <v>0.20251167564855033</v>
      </c>
      <c r="AP251" s="54">
        <v>0.70980833397833354</v>
      </c>
      <c r="AQ251" s="54">
        <v>0.14374447510325816</v>
      </c>
    </row>
    <row r="252" spans="2:43" x14ac:dyDescent="0.3">
      <c r="B252" s="52">
        <v>249</v>
      </c>
      <c r="C252" s="54">
        <v>0.28203822438429199</v>
      </c>
      <c r="D252" s="54">
        <v>0.67216590030206891</v>
      </c>
      <c r="E252" s="54">
        <v>46295.674336190204</v>
      </c>
      <c r="F252" s="54">
        <v>24.56367136474983</v>
      </c>
      <c r="G252" s="54">
        <v>0.87925149172081518</v>
      </c>
      <c r="H252" s="54">
        <v>36984.34807961723</v>
      </c>
      <c r="I252" s="54">
        <v>11</v>
      </c>
      <c r="J252" s="54">
        <v>3</v>
      </c>
      <c r="K252" s="54">
        <v>846</v>
      </c>
      <c r="L252" s="54">
        <v>782</v>
      </c>
      <c r="M252" s="54">
        <v>0.18957647701286456</v>
      </c>
      <c r="N252" s="54">
        <v>13057.149786452521</v>
      </c>
      <c r="O252" s="54">
        <v>31118.373620276674</v>
      </c>
      <c r="P252" s="54">
        <v>21.597644689596159</v>
      </c>
      <c r="Q252" s="54">
        <v>908471.37186723412</v>
      </c>
      <c r="R252" s="54">
        <v>32518.543219325315</v>
      </c>
      <c r="S252" s="54">
        <v>0</v>
      </c>
      <c r="T252" s="54">
        <v>0</v>
      </c>
      <c r="U252" s="54">
        <v>0.49415297630249233</v>
      </c>
      <c r="V252" s="54">
        <v>5.5789045642767947</v>
      </c>
      <c r="W252" s="54">
        <v>2.5588444078658261</v>
      </c>
      <c r="X252" s="54">
        <v>0</v>
      </c>
      <c r="Y252" s="54">
        <v>0</v>
      </c>
      <c r="Z252" s="54">
        <v>0</v>
      </c>
      <c r="AA252" s="54">
        <v>0</v>
      </c>
      <c r="AB252" s="54">
        <v>0</v>
      </c>
      <c r="AC252" s="54">
        <v>0</v>
      </c>
      <c r="AD252" s="54" t="e">
        <v>#REF!</v>
      </c>
      <c r="AE252" s="63" t="e">
        <v>#REF!</v>
      </c>
      <c r="AF252" s="63" t="e">
        <v>#REF!</v>
      </c>
      <c r="AG252" s="63" t="e">
        <v>#REF!</v>
      </c>
      <c r="AH252" s="54" t="e">
        <v>#REF!</v>
      </c>
      <c r="AI252" s="63" t="e">
        <v>#REF!</v>
      </c>
      <c r="AJ252" s="63" t="e">
        <v>#REF!</v>
      </c>
      <c r="AK252" s="63" t="e">
        <v>#REF!</v>
      </c>
      <c r="AL252" s="63" t="e">
        <v>#REF!</v>
      </c>
      <c r="AM252" s="63" t="e">
        <v>#REF!</v>
      </c>
      <c r="AN252" s="54" t="e">
        <v>#REF!</v>
      </c>
      <c r="AO252" s="54">
        <v>0.2519379772197492</v>
      </c>
      <c r="AP252" s="54">
        <v>0.67789105517515869</v>
      </c>
      <c r="AQ252" s="54">
        <v>0.17078650121619088</v>
      </c>
    </row>
    <row r="253" spans="2:43" x14ac:dyDescent="0.3">
      <c r="B253" s="52">
        <v>250</v>
      </c>
      <c r="C253" s="54">
        <v>0.21110192441379116</v>
      </c>
      <c r="D253" s="54">
        <v>0.69577359353035351</v>
      </c>
      <c r="E253" s="54">
        <v>52535.594809219176</v>
      </c>
      <c r="F253" s="54">
        <v>26.715810693802709</v>
      </c>
      <c r="G253" s="54">
        <v>0.85423691241787769</v>
      </c>
      <c r="H253" s="54">
        <v>14642.26800357743</v>
      </c>
      <c r="I253" s="54">
        <v>7</v>
      </c>
      <c r="J253" s="54">
        <v>10</v>
      </c>
      <c r="K253" s="54">
        <v>852</v>
      </c>
      <c r="L253" s="54">
        <v>821</v>
      </c>
      <c r="M253" s="54">
        <v>0.14687914455055653</v>
      </c>
      <c r="N253" s="54">
        <v>11090.365164449346</v>
      </c>
      <c r="O253" s="54">
        <v>36552.879588665011</v>
      </c>
      <c r="P253" s="54">
        <v>22.821631639814544</v>
      </c>
      <c r="Q253" s="54">
        <v>391180.06011149916</v>
      </c>
      <c r="R253" s="54">
        <v>12507.965810171067</v>
      </c>
      <c r="S253" s="54">
        <v>0</v>
      </c>
      <c r="T253" s="54">
        <v>0</v>
      </c>
      <c r="U253" s="54">
        <v>0.29093486948919473</v>
      </c>
      <c r="V253" s="54">
        <v>4.6095381825398345</v>
      </c>
      <c r="W253" s="54">
        <v>0.87180066171203063</v>
      </c>
      <c r="X253" s="54">
        <v>0</v>
      </c>
      <c r="Y253" s="54">
        <v>0</v>
      </c>
      <c r="Z253" s="54">
        <v>0</v>
      </c>
      <c r="AA253" s="54">
        <v>0</v>
      </c>
      <c r="AB253" s="54">
        <v>0</v>
      </c>
      <c r="AC253" s="54">
        <v>0</v>
      </c>
      <c r="AD253" s="54" t="e">
        <v>#REF!</v>
      </c>
      <c r="AE253" s="63" t="e">
        <v>#REF!</v>
      </c>
      <c r="AF253" s="63" t="e">
        <v>#REF!</v>
      </c>
      <c r="AG253" s="63" t="e">
        <v>#REF!</v>
      </c>
      <c r="AH253" s="54" t="e">
        <v>#REF!</v>
      </c>
      <c r="AI253" s="63" t="e">
        <v>#REF!</v>
      </c>
      <c r="AJ253" s="63" t="e">
        <v>#REF!</v>
      </c>
      <c r="AK253" s="63" t="e">
        <v>#REF!</v>
      </c>
      <c r="AL253" s="63" t="e">
        <v>#REF!</v>
      </c>
      <c r="AM253" s="63" t="e">
        <v>#REF!</v>
      </c>
      <c r="AN253" s="54" t="e">
        <v>#REF!</v>
      </c>
      <c r="AO253" s="54">
        <v>0.21056944131481983</v>
      </c>
      <c r="AP253" s="54">
        <v>0.63683318522887178</v>
      </c>
      <c r="AQ253" s="54">
        <v>0.1340976080243807</v>
      </c>
    </row>
    <row r="254" spans="2:43" x14ac:dyDescent="0.3">
      <c r="B254" s="52">
        <v>251</v>
      </c>
      <c r="C254" s="54">
        <v>0.20717550261078635</v>
      </c>
      <c r="D254" s="54">
        <v>0.7784477947565378</v>
      </c>
      <c r="E254" s="54">
        <v>53930.352647720661</v>
      </c>
      <c r="F254" s="54">
        <v>13.673367207697229</v>
      </c>
      <c r="G254" s="54">
        <v>0.88850741277619116</v>
      </c>
      <c r="H254" s="54">
        <v>25585.407649215926</v>
      </c>
      <c r="I254" s="54">
        <v>14</v>
      </c>
      <c r="J254" s="54">
        <v>5</v>
      </c>
      <c r="K254" s="54">
        <v>852</v>
      </c>
      <c r="L254" s="54">
        <v>804</v>
      </c>
      <c r="M254" s="54">
        <v>0.16127531313494398</v>
      </c>
      <c r="N254" s="54">
        <v>11173.04791576848</v>
      </c>
      <c r="O254" s="54">
        <v>41981.964089060559</v>
      </c>
      <c r="P254" s="54">
        <v>12.148888121649879</v>
      </c>
      <c r="Q254" s="54">
        <v>349838.67394635489</v>
      </c>
      <c r="R254" s="54">
        <v>22732.824355229015</v>
      </c>
      <c r="S254" s="54">
        <v>0</v>
      </c>
      <c r="T254" s="54">
        <v>0</v>
      </c>
      <c r="U254" s="54">
        <v>0.43277086169455503</v>
      </c>
      <c r="V254" s="54">
        <v>5.5893293929636254</v>
      </c>
      <c r="W254" s="54">
        <v>3.0026531207669147</v>
      </c>
      <c r="X254" s="54">
        <v>0</v>
      </c>
      <c r="Y254" s="54">
        <v>0</v>
      </c>
      <c r="Z254" s="54">
        <v>0</v>
      </c>
      <c r="AA254" s="54">
        <v>0</v>
      </c>
      <c r="AB254" s="54">
        <v>0</v>
      </c>
      <c r="AC254" s="54">
        <v>0</v>
      </c>
      <c r="AD254" s="54" t="e">
        <v>#REF!</v>
      </c>
      <c r="AE254" s="63" t="e">
        <v>#REF!</v>
      </c>
      <c r="AF254" s="63" t="e">
        <v>#REF!</v>
      </c>
      <c r="AG254" s="63" t="e">
        <v>#REF!</v>
      </c>
      <c r="AH254" s="54" t="e">
        <v>#REF!</v>
      </c>
      <c r="AI254" s="63" t="e">
        <v>#REF!</v>
      </c>
      <c r="AJ254" s="63" t="e">
        <v>#REF!</v>
      </c>
      <c r="AK254" s="63" t="e">
        <v>#REF!</v>
      </c>
      <c r="AL254" s="63" t="e">
        <v>#REF!</v>
      </c>
      <c r="AM254" s="63" t="e">
        <v>#REF!</v>
      </c>
      <c r="AN254" s="54" t="e">
        <v>#REF!</v>
      </c>
      <c r="AO254" s="54">
        <v>0.24584370085081642</v>
      </c>
      <c r="AP254" s="54">
        <v>0.65306709915199468</v>
      </c>
      <c r="AQ254" s="54">
        <v>0.16055243255943344</v>
      </c>
    </row>
    <row r="255" spans="2:43" x14ac:dyDescent="0.3">
      <c r="B255" s="52">
        <v>252</v>
      </c>
      <c r="C255" s="54">
        <v>0.17618843700930065</v>
      </c>
      <c r="D255" s="54">
        <v>0.76258794270123009</v>
      </c>
      <c r="E255" s="54">
        <v>50934.401239530256</v>
      </c>
      <c r="F255" s="54">
        <v>16.075283603555825</v>
      </c>
      <c r="G255" s="54">
        <v>0.90197017202602758</v>
      </c>
      <c r="H255" s="54">
        <v>34126.155417290371</v>
      </c>
      <c r="I255" s="54">
        <v>19</v>
      </c>
      <c r="J255" s="54">
        <v>7</v>
      </c>
      <c r="K255" s="54">
        <v>859</v>
      </c>
      <c r="L255" s="54">
        <v>798</v>
      </c>
      <c r="M255" s="54">
        <v>0.13435917770666786</v>
      </c>
      <c r="N255" s="54">
        <v>8974.052544397422</v>
      </c>
      <c r="O255" s="54">
        <v>38841.960253972364</v>
      </c>
      <c r="P255" s="54">
        <v>14.499426317266428</v>
      </c>
      <c r="Q255" s="54">
        <v>548587.62663196563</v>
      </c>
      <c r="R255" s="54">
        <v>30780.774272320348</v>
      </c>
      <c r="S255" s="54">
        <v>0</v>
      </c>
      <c r="T255" s="54">
        <v>0</v>
      </c>
      <c r="U255" s="54">
        <v>0.50318314363963412</v>
      </c>
      <c r="V255" s="54">
        <v>2.2000634337850804</v>
      </c>
      <c r="W255" s="54">
        <v>2.1923007151571356</v>
      </c>
      <c r="X255" s="54">
        <v>0</v>
      </c>
      <c r="Y255" s="54">
        <v>0</v>
      </c>
      <c r="Z255" s="54">
        <v>0</v>
      </c>
      <c r="AA255" s="54">
        <v>0</v>
      </c>
      <c r="AB255" s="54">
        <v>0</v>
      </c>
      <c r="AC255" s="54">
        <v>0</v>
      </c>
      <c r="AD255" s="54" t="e">
        <v>#REF!</v>
      </c>
      <c r="AE255" s="63" t="e">
        <v>#REF!</v>
      </c>
      <c r="AF255" s="63" t="e">
        <v>#REF!</v>
      </c>
      <c r="AG255" s="63" t="e">
        <v>#REF!</v>
      </c>
      <c r="AH255" s="54" t="e">
        <v>#REF!</v>
      </c>
      <c r="AI255" s="63" t="e">
        <v>#REF!</v>
      </c>
      <c r="AJ255" s="63" t="e">
        <v>#REF!</v>
      </c>
      <c r="AK255" s="63" t="e">
        <v>#REF!</v>
      </c>
      <c r="AL255" s="63" t="e">
        <v>#REF!</v>
      </c>
      <c r="AM255" s="63" t="e">
        <v>#REF!</v>
      </c>
      <c r="AN255" s="54" t="e">
        <v>#REF!</v>
      </c>
      <c r="AO255" s="54">
        <v>0.19043853037577313</v>
      </c>
      <c r="AP255" s="54">
        <v>0.71636998171498645</v>
      </c>
      <c r="AQ255" s="54">
        <v>0.1364244465231215</v>
      </c>
    </row>
    <row r="256" spans="2:43" x14ac:dyDescent="0.3">
      <c r="B256" s="52">
        <v>253</v>
      </c>
      <c r="C256" s="54">
        <v>0.21003379362491953</v>
      </c>
      <c r="D256" s="54">
        <v>0.71603050512073074</v>
      </c>
      <c r="E256" s="54">
        <v>47441.827643505669</v>
      </c>
      <c r="F256" s="54">
        <v>27.504749067830907</v>
      </c>
      <c r="G256" s="54">
        <v>0.87026096133946129</v>
      </c>
      <c r="H256" s="54">
        <v>25345.961714902875</v>
      </c>
      <c r="I256" s="54">
        <v>20</v>
      </c>
      <c r="J256" s="54">
        <v>2</v>
      </c>
      <c r="K256" s="54">
        <v>849</v>
      </c>
      <c r="L256" s="54">
        <v>805</v>
      </c>
      <c r="M256" s="54">
        <v>0.15039060334167445</v>
      </c>
      <c r="N256" s="54">
        <v>9964.387036465072</v>
      </c>
      <c r="O256" s="54">
        <v>33969.795811430013</v>
      </c>
      <c r="P256" s="54">
        <v>23.936309365171176</v>
      </c>
      <c r="Q256" s="54">
        <v>697134.31685125269</v>
      </c>
      <c r="R256" s="54">
        <v>22057.601008084555</v>
      </c>
      <c r="S256" s="54">
        <v>0</v>
      </c>
      <c r="T256" s="54">
        <v>0</v>
      </c>
      <c r="U256" s="54">
        <v>0.27769531685519311</v>
      </c>
      <c r="V256" s="54">
        <v>4.6638158401157259</v>
      </c>
      <c r="W256" s="54">
        <v>2.1391078483294437</v>
      </c>
      <c r="X256" s="54">
        <v>0</v>
      </c>
      <c r="Y256" s="54">
        <v>0</v>
      </c>
      <c r="Z256" s="54">
        <v>0</v>
      </c>
      <c r="AA256" s="54">
        <v>0</v>
      </c>
      <c r="AB256" s="54">
        <v>0</v>
      </c>
      <c r="AC256" s="54">
        <v>0</v>
      </c>
      <c r="AD256" s="54" t="e">
        <v>#REF!</v>
      </c>
      <c r="AE256" s="63" t="e">
        <v>#REF!</v>
      </c>
      <c r="AF256" s="63" t="e">
        <v>#REF!</v>
      </c>
      <c r="AG256" s="63" t="e">
        <v>#REF!</v>
      </c>
      <c r="AH256" s="54" t="e">
        <v>#REF!</v>
      </c>
      <c r="AI256" s="63" t="e">
        <v>#REF!</v>
      </c>
      <c r="AJ256" s="63" t="e">
        <v>#REF!</v>
      </c>
      <c r="AK256" s="63" t="e">
        <v>#REF!</v>
      </c>
      <c r="AL256" s="63" t="e">
        <v>#REF!</v>
      </c>
      <c r="AM256" s="63" t="e">
        <v>#REF!</v>
      </c>
      <c r="AN256" s="54" t="e">
        <v>#REF!</v>
      </c>
      <c r="AO256" s="54">
        <v>0.16224079845609307</v>
      </c>
      <c r="AP256" s="54">
        <v>0.73065615133300166</v>
      </c>
      <c r="AQ256" s="54">
        <v>0.11854223738912216</v>
      </c>
    </row>
    <row r="257" spans="2:43" x14ac:dyDescent="0.3">
      <c r="B257" s="52">
        <v>254</v>
      </c>
      <c r="C257" s="54">
        <v>0.1438695023485127</v>
      </c>
      <c r="D257" s="54">
        <v>0.67168710929077458</v>
      </c>
      <c r="E257" s="54">
        <v>50266.148256610111</v>
      </c>
      <c r="F257" s="54">
        <v>21.053064009947168</v>
      </c>
      <c r="G257" s="54">
        <v>0.82863126175502111</v>
      </c>
      <c r="H257" s="54">
        <v>16989.233507696208</v>
      </c>
      <c r="I257" s="54">
        <v>16</v>
      </c>
      <c r="J257" s="54">
        <v>8</v>
      </c>
      <c r="K257" s="54">
        <v>847</v>
      </c>
      <c r="L257" s="54">
        <v>794</v>
      </c>
      <c r="M257" s="54">
        <v>9.6635290147574798E-2</v>
      </c>
      <c r="N257" s="54">
        <v>7231.7657346550559</v>
      </c>
      <c r="O257" s="54">
        <v>33763.123817663953</v>
      </c>
      <c r="P257" s="54">
        <v>17.445226994371744</v>
      </c>
      <c r="Q257" s="54">
        <v>357675.42051746749</v>
      </c>
      <c r="R257" s="54">
        <v>14077.809997732991</v>
      </c>
      <c r="S257" s="54">
        <v>0</v>
      </c>
      <c r="T257" s="54">
        <v>0</v>
      </c>
      <c r="U257" s="54">
        <v>0.45882538773398962</v>
      </c>
      <c r="V257" s="54">
        <v>7.1966426034067847</v>
      </c>
      <c r="W257" s="54">
        <v>2.0304002603317146</v>
      </c>
      <c r="X257" s="54">
        <v>0</v>
      </c>
      <c r="Y257" s="54">
        <v>0</v>
      </c>
      <c r="Z257" s="54">
        <v>0</v>
      </c>
      <c r="AA257" s="54">
        <v>0</v>
      </c>
      <c r="AB257" s="54">
        <v>0</v>
      </c>
      <c r="AC257" s="54">
        <v>0</v>
      </c>
      <c r="AD257" s="54" t="e">
        <v>#REF!</v>
      </c>
      <c r="AE257" s="63" t="e">
        <v>#REF!</v>
      </c>
      <c r="AF257" s="63" t="e">
        <v>#REF!</v>
      </c>
      <c r="AG257" s="63" t="e">
        <v>#REF!</v>
      </c>
      <c r="AH257" s="54" t="e">
        <v>#REF!</v>
      </c>
      <c r="AI257" s="63" t="e">
        <v>#REF!</v>
      </c>
      <c r="AJ257" s="63" t="e">
        <v>#REF!</v>
      </c>
      <c r="AK257" s="63" t="e">
        <v>#REF!</v>
      </c>
      <c r="AL257" s="63" t="e">
        <v>#REF!</v>
      </c>
      <c r="AM257" s="63" t="e">
        <v>#REF!</v>
      </c>
      <c r="AN257" s="54" t="e">
        <v>#REF!</v>
      </c>
      <c r="AO257" s="54">
        <v>0.23993029028556442</v>
      </c>
      <c r="AP257" s="54">
        <v>0.67535861512731277</v>
      </c>
      <c r="AQ257" s="54">
        <v>0.16203898857435292</v>
      </c>
    </row>
    <row r="258" spans="2:43" x14ac:dyDescent="0.3">
      <c r="B258" s="52">
        <v>255</v>
      </c>
      <c r="C258" s="54">
        <v>0.17054417663424445</v>
      </c>
      <c r="D258" s="54">
        <v>0.69819212636026473</v>
      </c>
      <c r="E258" s="54">
        <v>53964.798752282746</v>
      </c>
      <c r="F258" s="54">
        <v>28.999825219712612</v>
      </c>
      <c r="G258" s="54">
        <v>0.85130619164869914</v>
      </c>
      <c r="H258" s="54">
        <v>17249.774892146423</v>
      </c>
      <c r="I258" s="54">
        <v>16</v>
      </c>
      <c r="J258" s="54">
        <v>5</v>
      </c>
      <c r="K258" s="54">
        <v>863</v>
      </c>
      <c r="L258" s="54">
        <v>802</v>
      </c>
      <c r="M258" s="54">
        <v>0.11907260132262371</v>
      </c>
      <c r="N258" s="54">
        <v>9203.3821704407637</v>
      </c>
      <c r="O258" s="54">
        <v>37677.797589460053</v>
      </c>
      <c r="P258" s="54">
        <v>24.687730766271443</v>
      </c>
      <c r="Q258" s="54">
        <v>500240.45695163321</v>
      </c>
      <c r="R258" s="54">
        <v>14684.840170230522</v>
      </c>
      <c r="S258" s="54">
        <v>0</v>
      </c>
      <c r="T258" s="54">
        <v>0</v>
      </c>
      <c r="U258" s="54">
        <v>0.31501461231914929</v>
      </c>
      <c r="V258" s="54">
        <v>5.1535267442424342</v>
      </c>
      <c r="W258" s="54">
        <v>3.3115645923125117</v>
      </c>
      <c r="X258" s="54">
        <v>0</v>
      </c>
      <c r="Y258" s="54">
        <v>0</v>
      </c>
      <c r="Z258" s="54">
        <v>0</v>
      </c>
      <c r="AA258" s="54">
        <v>0</v>
      </c>
      <c r="AB258" s="54">
        <v>0</v>
      </c>
      <c r="AC258" s="54">
        <v>0</v>
      </c>
      <c r="AD258" s="54" t="e">
        <v>#REF!</v>
      </c>
      <c r="AE258" s="63" t="e">
        <v>#REF!</v>
      </c>
      <c r="AF258" s="63" t="e">
        <v>#REF!</v>
      </c>
      <c r="AG258" s="63" t="e">
        <v>#REF!</v>
      </c>
      <c r="AH258" s="54" t="e">
        <v>#REF!</v>
      </c>
      <c r="AI258" s="63" t="e">
        <v>#REF!</v>
      </c>
      <c r="AJ258" s="63" t="e">
        <v>#REF!</v>
      </c>
      <c r="AK258" s="63" t="e">
        <v>#REF!</v>
      </c>
      <c r="AL258" s="63" t="e">
        <v>#REF!</v>
      </c>
      <c r="AM258" s="63" t="e">
        <v>#REF!</v>
      </c>
      <c r="AN258" s="54" t="e">
        <v>#REF!</v>
      </c>
      <c r="AO258" s="54">
        <v>0.12245715612218196</v>
      </c>
      <c r="AP258" s="54">
        <v>0.73454873915735808</v>
      </c>
      <c r="AQ258" s="54">
        <v>8.9950749630344509E-2</v>
      </c>
    </row>
    <row r="259" spans="2:43" x14ac:dyDescent="0.3">
      <c r="B259" s="52">
        <v>256</v>
      </c>
      <c r="C259" s="54">
        <v>0.24907663742187958</v>
      </c>
      <c r="D259" s="54">
        <v>0.68808869363644987</v>
      </c>
      <c r="E259" s="54">
        <v>47782.167046301343</v>
      </c>
      <c r="F259" s="54">
        <v>22.839041690891825</v>
      </c>
      <c r="G259" s="54">
        <v>0.84861287575981781</v>
      </c>
      <c r="H259" s="54">
        <v>22825.077411807764</v>
      </c>
      <c r="I259" s="54">
        <v>11</v>
      </c>
      <c r="J259" s="54">
        <v>4</v>
      </c>
      <c r="K259" s="54">
        <v>855</v>
      </c>
      <c r="L259" s="54">
        <v>821</v>
      </c>
      <c r="M259" s="54">
        <v>0.17138681805898079</v>
      </c>
      <c r="N259" s="54">
        <v>11901.421496623283</v>
      </c>
      <c r="O259" s="54">
        <v>32878.368902008115</v>
      </c>
      <c r="P259" s="54">
        <v>19.381504848906083</v>
      </c>
      <c r="Q259" s="54">
        <v>521302.89460611081</v>
      </c>
      <c r="R259" s="54">
        <v>19369.654581874645</v>
      </c>
      <c r="S259" s="54">
        <v>0</v>
      </c>
      <c r="T259" s="54">
        <v>0</v>
      </c>
      <c r="U259" s="54">
        <v>0.40739461744261285</v>
      </c>
      <c r="V259" s="54">
        <v>7.7961892007130054</v>
      </c>
      <c r="W259" s="54">
        <v>2.5555557392485473</v>
      </c>
      <c r="X259" s="54">
        <v>0</v>
      </c>
      <c r="Y259" s="54">
        <v>0</v>
      </c>
      <c r="Z259" s="54">
        <v>0</v>
      </c>
      <c r="AA259" s="54">
        <v>0</v>
      </c>
      <c r="AB259" s="54">
        <v>0</v>
      </c>
      <c r="AC259" s="54">
        <v>0</v>
      </c>
      <c r="AD259" s="54" t="e">
        <v>#REF!</v>
      </c>
      <c r="AE259" s="63" t="e">
        <v>#REF!</v>
      </c>
      <c r="AF259" s="63" t="e">
        <v>#REF!</v>
      </c>
      <c r="AG259" s="63" t="e">
        <v>#REF!</v>
      </c>
      <c r="AH259" s="54" t="e">
        <v>#REF!</v>
      </c>
      <c r="AI259" s="63" t="e">
        <v>#REF!</v>
      </c>
      <c r="AJ259" s="63" t="e">
        <v>#REF!</v>
      </c>
      <c r="AK259" s="63" t="e">
        <v>#REF!</v>
      </c>
      <c r="AL259" s="63" t="e">
        <v>#REF!</v>
      </c>
      <c r="AM259" s="63" t="e">
        <v>#REF!</v>
      </c>
      <c r="AN259" s="54" t="e">
        <v>#REF!</v>
      </c>
      <c r="AO259" s="54">
        <v>0.23205255794120411</v>
      </c>
      <c r="AP259" s="54">
        <v>0.78510194449234327</v>
      </c>
      <c r="AQ259" s="54">
        <v>0.18218491446406149</v>
      </c>
    </row>
    <row r="260" spans="2:43" x14ac:dyDescent="0.3">
      <c r="B260" s="52">
        <v>257</v>
      </c>
      <c r="C260" s="54">
        <v>0.14448264404078087</v>
      </c>
      <c r="D260" s="54">
        <v>0.75713932181799193</v>
      </c>
      <c r="E260" s="54">
        <v>45884.772489244264</v>
      </c>
      <c r="F260" s="54">
        <v>18.928550625894509</v>
      </c>
      <c r="G260" s="54">
        <v>0.87743121238926047</v>
      </c>
      <c r="H260" s="54">
        <v>10941.207394619965</v>
      </c>
      <c r="I260" s="54">
        <v>12</v>
      </c>
      <c r="J260" s="54">
        <v>7</v>
      </c>
      <c r="K260" s="54">
        <v>851</v>
      </c>
      <c r="L260" s="54">
        <v>806</v>
      </c>
      <c r="M260" s="54">
        <v>0.10939349112350716</v>
      </c>
      <c r="N260" s="54">
        <v>6629.5532504556941</v>
      </c>
      <c r="O260" s="54">
        <v>34741.165524279255</v>
      </c>
      <c r="P260" s="54">
        <v>16.608501124450115</v>
      </c>
      <c r="Q260" s="54">
        <v>207101.19807747536</v>
      </c>
      <c r="R260" s="54">
        <v>9600.1568692637375</v>
      </c>
      <c r="S260" s="54">
        <v>0</v>
      </c>
      <c r="T260" s="54">
        <v>0</v>
      </c>
      <c r="U260" s="54">
        <v>0.29078172395974639</v>
      </c>
      <c r="V260" s="54">
        <v>4.9838641177500769</v>
      </c>
      <c r="W260" s="54">
        <v>3.1372322264809651</v>
      </c>
      <c r="X260" s="54">
        <v>0</v>
      </c>
      <c r="Y260" s="54">
        <v>0</v>
      </c>
      <c r="Z260" s="54">
        <v>0</v>
      </c>
      <c r="AA260" s="54">
        <v>0</v>
      </c>
      <c r="AB260" s="54">
        <v>0</v>
      </c>
      <c r="AC260" s="54">
        <v>0</v>
      </c>
      <c r="AD260" s="54" t="e">
        <v>#REF!</v>
      </c>
      <c r="AE260" s="63" t="e">
        <v>#REF!</v>
      </c>
      <c r="AF260" s="63" t="e">
        <v>#REF!</v>
      </c>
      <c r="AG260" s="63" t="e">
        <v>#REF!</v>
      </c>
      <c r="AH260" s="54" t="e">
        <v>#REF!</v>
      </c>
      <c r="AI260" s="63" t="e">
        <v>#REF!</v>
      </c>
      <c r="AJ260" s="63" t="e">
        <v>#REF!</v>
      </c>
      <c r="AK260" s="63" t="e">
        <v>#REF!</v>
      </c>
      <c r="AL260" s="63" t="e">
        <v>#REF!</v>
      </c>
      <c r="AM260" s="63" t="e">
        <v>#REF!</v>
      </c>
      <c r="AN260" s="54" t="e">
        <v>#REF!</v>
      </c>
      <c r="AO260" s="54">
        <v>0.18668917886611769</v>
      </c>
      <c r="AP260" s="54">
        <v>0.69338135352106389</v>
      </c>
      <c r="AQ260" s="54">
        <v>0.12944679552992469</v>
      </c>
    </row>
    <row r="261" spans="2:43" x14ac:dyDescent="0.3">
      <c r="B261" s="52">
        <v>258</v>
      </c>
      <c r="C261" s="54">
        <v>0.19748143326278925</v>
      </c>
      <c r="D261" s="54">
        <v>0.70629574002787032</v>
      </c>
      <c r="E261" s="54">
        <v>50292.77282853995</v>
      </c>
      <c r="F261" s="54">
        <v>15.478228155857026</v>
      </c>
      <c r="G261" s="54">
        <v>0.85760045668667539</v>
      </c>
      <c r="H261" s="54">
        <v>31049.527034002294</v>
      </c>
      <c r="I261" s="54">
        <v>11</v>
      </c>
      <c r="J261" s="54">
        <v>5</v>
      </c>
      <c r="K261" s="54">
        <v>856</v>
      </c>
      <c r="L261" s="54">
        <v>796</v>
      </c>
      <c r="M261" s="54">
        <v>0.13948029504810622</v>
      </c>
      <c r="N261" s="54">
        <v>9931.8888609399328</v>
      </c>
      <c r="O261" s="54">
        <v>35521.571202987194</v>
      </c>
      <c r="P261" s="54">
        <v>13.274135535163543</v>
      </c>
      <c r="Q261" s="54">
        <v>480591.66356373823</v>
      </c>
      <c r="R261" s="54">
        <v>26628.088564265643</v>
      </c>
      <c r="S261" s="54">
        <v>0</v>
      </c>
      <c r="T261" s="54">
        <v>0</v>
      </c>
      <c r="U261" s="54">
        <v>0.38124518084665432</v>
      </c>
      <c r="V261" s="54">
        <v>7.1204937100270396</v>
      </c>
      <c r="W261" s="54">
        <v>2.7561711129881328</v>
      </c>
      <c r="X261" s="54">
        <v>0</v>
      </c>
      <c r="Y261" s="54">
        <v>0</v>
      </c>
      <c r="Z261" s="54">
        <v>0</v>
      </c>
      <c r="AA261" s="54">
        <v>0</v>
      </c>
      <c r="AB261" s="54">
        <v>0</v>
      </c>
      <c r="AC261" s="54">
        <v>0</v>
      </c>
      <c r="AD261" s="54" t="e">
        <v>#REF!</v>
      </c>
      <c r="AE261" s="63" t="e">
        <v>#REF!</v>
      </c>
      <c r="AF261" s="63" t="e">
        <v>#REF!</v>
      </c>
      <c r="AG261" s="63" t="e">
        <v>#REF!</v>
      </c>
      <c r="AH261" s="54" t="e">
        <v>#REF!</v>
      </c>
      <c r="AI261" s="63" t="e">
        <v>#REF!</v>
      </c>
      <c r="AJ261" s="63" t="e">
        <v>#REF!</v>
      </c>
      <c r="AK261" s="63" t="e">
        <v>#REF!</v>
      </c>
      <c r="AL261" s="63" t="e">
        <v>#REF!</v>
      </c>
      <c r="AM261" s="63" t="e">
        <v>#REF!</v>
      </c>
      <c r="AN261" s="54" t="e">
        <v>#REF!</v>
      </c>
      <c r="AO261" s="54">
        <v>0.16834476023509182</v>
      </c>
      <c r="AP261" s="54">
        <v>0.73829632085621921</v>
      </c>
      <c r="AQ261" s="54">
        <v>0.12428831711699063</v>
      </c>
    </row>
    <row r="262" spans="2:43" x14ac:dyDescent="0.3">
      <c r="B262" s="52">
        <v>259</v>
      </c>
      <c r="C262" s="54">
        <v>0.20794470362816878</v>
      </c>
      <c r="D262" s="54">
        <v>0.6488762889544456</v>
      </c>
      <c r="E262" s="54">
        <v>49414.220984191023</v>
      </c>
      <c r="F262" s="54">
        <v>24.882277540885628</v>
      </c>
      <c r="G262" s="54">
        <v>0.87002843310406752</v>
      </c>
      <c r="H262" s="54">
        <v>13208.7398765652</v>
      </c>
      <c r="I262" s="54">
        <v>11</v>
      </c>
      <c r="J262" s="54">
        <v>4</v>
      </c>
      <c r="K262" s="54">
        <v>842</v>
      </c>
      <c r="L262" s="54">
        <v>797</v>
      </c>
      <c r="M262" s="54">
        <v>0.13493038759797821</v>
      </c>
      <c r="N262" s="54">
        <v>10275.425537574441</v>
      </c>
      <c r="O262" s="54">
        <v>32063.716333796765</v>
      </c>
      <c r="P262" s="54">
        <v>21.648288940957254</v>
      </c>
      <c r="Q262" s="54">
        <v>328663.5315740587</v>
      </c>
      <c r="R262" s="54">
        <v>11491.979258087234</v>
      </c>
      <c r="S262" s="54">
        <v>0</v>
      </c>
      <c r="T262" s="54">
        <v>0</v>
      </c>
      <c r="U262" s="54">
        <v>0.62544073285017154</v>
      </c>
      <c r="V262" s="54">
        <v>7.2528241902864892</v>
      </c>
      <c r="W262" s="54">
        <v>3.5647335402964737</v>
      </c>
      <c r="X262" s="54">
        <v>0</v>
      </c>
      <c r="Y262" s="54">
        <v>0</v>
      </c>
      <c r="Z262" s="54">
        <v>0</v>
      </c>
      <c r="AA262" s="54">
        <v>0</v>
      </c>
      <c r="AB262" s="54">
        <v>0</v>
      </c>
      <c r="AC262" s="54">
        <v>0</v>
      </c>
      <c r="AD262" s="54" t="e">
        <v>#REF!</v>
      </c>
      <c r="AE262" s="63" t="e">
        <v>#REF!</v>
      </c>
      <c r="AF262" s="63" t="e">
        <v>#REF!</v>
      </c>
      <c r="AG262" s="63" t="e">
        <v>#REF!</v>
      </c>
      <c r="AH262" s="54" t="e">
        <v>#REF!</v>
      </c>
      <c r="AI262" s="63" t="e">
        <v>#REF!</v>
      </c>
      <c r="AJ262" s="63" t="e">
        <v>#REF!</v>
      </c>
      <c r="AK262" s="63" t="e">
        <v>#REF!</v>
      </c>
      <c r="AL262" s="63" t="e">
        <v>#REF!</v>
      </c>
      <c r="AM262" s="63" t="e">
        <v>#REF!</v>
      </c>
      <c r="AN262" s="54" t="e">
        <v>#REF!</v>
      </c>
      <c r="AO262" s="54">
        <v>0.15402677400636924</v>
      </c>
      <c r="AP262" s="54">
        <v>0.67245579684278656</v>
      </c>
      <c r="AQ262" s="54">
        <v>0.10357619704957684</v>
      </c>
    </row>
    <row r="263" spans="2:43" x14ac:dyDescent="0.3">
      <c r="B263" s="52">
        <v>260</v>
      </c>
      <c r="C263" s="54">
        <v>0.15954879901870511</v>
      </c>
      <c r="D263" s="54">
        <v>0.67728200807309991</v>
      </c>
      <c r="E263" s="54">
        <v>52271.663516134053</v>
      </c>
      <c r="F263" s="54">
        <v>20.329544981248695</v>
      </c>
      <c r="G263" s="54">
        <v>0.85594067029444509</v>
      </c>
      <c r="H263" s="54">
        <v>24118.667676747667</v>
      </c>
      <c r="I263" s="54">
        <v>10</v>
      </c>
      <c r="J263" s="54">
        <v>4</v>
      </c>
      <c r="K263" s="54">
        <v>872</v>
      </c>
      <c r="L263" s="54">
        <v>774</v>
      </c>
      <c r="M263" s="54">
        <v>0.10805953098504004</v>
      </c>
      <c r="N263" s="54">
        <v>8339.881136709053</v>
      </c>
      <c r="O263" s="54">
        <v>35402.657231528668</v>
      </c>
      <c r="P263" s="54">
        <v>17.400884358031082</v>
      </c>
      <c r="Q263" s="54">
        <v>490321.53942223068</v>
      </c>
      <c r="R263" s="54">
        <v>20644.148577844364</v>
      </c>
      <c r="S263" s="54">
        <v>0</v>
      </c>
      <c r="T263" s="54">
        <v>0</v>
      </c>
      <c r="U263" s="54">
        <v>0.33553259103790523</v>
      </c>
      <c r="V263" s="54">
        <v>4.3928791650619488</v>
      </c>
      <c r="W263" s="54">
        <v>1.7371622032729561</v>
      </c>
      <c r="X263" s="54">
        <v>0</v>
      </c>
      <c r="Y263" s="54">
        <v>0</v>
      </c>
      <c r="Z263" s="54">
        <v>0</v>
      </c>
      <c r="AA263" s="54">
        <v>0</v>
      </c>
      <c r="AB263" s="54">
        <v>0</v>
      </c>
      <c r="AC263" s="54">
        <v>0</v>
      </c>
      <c r="AD263" s="54" t="e">
        <v>#REF!</v>
      </c>
      <c r="AE263" s="63" t="e">
        <v>#REF!</v>
      </c>
      <c r="AF263" s="63" t="e">
        <v>#REF!</v>
      </c>
      <c r="AG263" s="63" t="e">
        <v>#REF!</v>
      </c>
      <c r="AH263" s="54" t="e">
        <v>#REF!</v>
      </c>
      <c r="AI263" s="63" t="e">
        <v>#REF!</v>
      </c>
      <c r="AJ263" s="63" t="e">
        <v>#REF!</v>
      </c>
      <c r="AK263" s="63" t="e">
        <v>#REF!</v>
      </c>
      <c r="AL263" s="63" t="e">
        <v>#REF!</v>
      </c>
      <c r="AM263" s="63" t="e">
        <v>#REF!</v>
      </c>
      <c r="AN263" s="54" t="e">
        <v>#REF!</v>
      </c>
      <c r="AO263" s="54">
        <v>0.21777542309485434</v>
      </c>
      <c r="AP263" s="54">
        <v>0.70947641481560308</v>
      </c>
      <c r="AQ263" s="54">
        <v>0.15450652641228835</v>
      </c>
    </row>
    <row r="264" spans="2:43" x14ac:dyDescent="0.3">
      <c r="B264" s="52">
        <v>261</v>
      </c>
      <c r="C264" s="54">
        <v>0.19955340204751992</v>
      </c>
      <c r="D264" s="54">
        <v>0.74050550249189306</v>
      </c>
      <c r="E264" s="54">
        <v>50096.812315528252</v>
      </c>
      <c r="F264" s="54">
        <v>32.423761388410838</v>
      </c>
      <c r="G264" s="54">
        <v>0.88876133190704909</v>
      </c>
      <c r="H264" s="54">
        <v>12167.930618071045</v>
      </c>
      <c r="I264" s="54">
        <v>14</v>
      </c>
      <c r="J264" s="54">
        <v>7</v>
      </c>
      <c r="K264" s="54">
        <v>852</v>
      </c>
      <c r="L264" s="54">
        <v>810</v>
      </c>
      <c r="M264" s="54">
        <v>0.14777039225716551</v>
      </c>
      <c r="N264" s="54">
        <v>9996.9893292997567</v>
      </c>
      <c r="O264" s="54">
        <v>37096.965176952304</v>
      </c>
      <c r="P264" s="54">
        <v>28.81698535700037</v>
      </c>
      <c r="Q264" s="54">
        <v>394530.07895107399</v>
      </c>
      <c r="R264" s="54">
        <v>10814.386222669385</v>
      </c>
      <c r="S264" s="54">
        <v>0</v>
      </c>
      <c r="T264" s="54">
        <v>0</v>
      </c>
      <c r="U264" s="54">
        <v>0.49714973597834311</v>
      </c>
      <c r="V264" s="54">
        <v>4.5429487258714332</v>
      </c>
      <c r="W264" s="54">
        <v>1.6767905779220722</v>
      </c>
      <c r="X264" s="54">
        <v>0</v>
      </c>
      <c r="Y264" s="54">
        <v>0</v>
      </c>
      <c r="Z264" s="54">
        <v>0</v>
      </c>
      <c r="AA264" s="54">
        <v>0</v>
      </c>
      <c r="AB264" s="54">
        <v>0</v>
      </c>
      <c r="AC264" s="54">
        <v>0</v>
      </c>
      <c r="AD264" s="54" t="e">
        <v>#REF!</v>
      </c>
      <c r="AE264" s="63" t="e">
        <v>#REF!</v>
      </c>
      <c r="AF264" s="63" t="e">
        <v>#REF!</v>
      </c>
      <c r="AG264" s="63" t="e">
        <v>#REF!</v>
      </c>
      <c r="AH264" s="54" t="e">
        <v>#REF!</v>
      </c>
      <c r="AI264" s="63" t="e">
        <v>#REF!</v>
      </c>
      <c r="AJ264" s="63" t="e">
        <v>#REF!</v>
      </c>
      <c r="AK264" s="63" t="e">
        <v>#REF!</v>
      </c>
      <c r="AL264" s="63" t="e">
        <v>#REF!</v>
      </c>
      <c r="AM264" s="63" t="e">
        <v>#REF!</v>
      </c>
      <c r="AN264" s="54" t="e">
        <v>#REF!</v>
      </c>
      <c r="AO264" s="54">
        <v>0.23990317446976298</v>
      </c>
      <c r="AP264" s="54">
        <v>0.6446603655015285</v>
      </c>
      <c r="AQ264" s="54">
        <v>0.15465606813865437</v>
      </c>
    </row>
    <row r="265" spans="2:43" x14ac:dyDescent="0.3">
      <c r="B265" s="52">
        <v>262</v>
      </c>
      <c r="C265" s="54">
        <v>0.21201051355365966</v>
      </c>
      <c r="D265" s="54">
        <v>0.6874938156265934</v>
      </c>
      <c r="E265" s="54">
        <v>51260.939674500369</v>
      </c>
      <c r="F265" s="54">
        <v>22.351588015981562</v>
      </c>
      <c r="G265" s="54">
        <v>0.8662774039418204</v>
      </c>
      <c r="H265" s="54">
        <v>13052.606699357271</v>
      </c>
      <c r="I265" s="54">
        <v>11</v>
      </c>
      <c r="J265" s="54">
        <v>2</v>
      </c>
      <c r="K265" s="54">
        <v>851</v>
      </c>
      <c r="L265" s="54">
        <v>808</v>
      </c>
      <c r="M265" s="54">
        <v>0.14575591691595907</v>
      </c>
      <c r="N265" s="54">
        <v>10867.858145633991</v>
      </c>
      <c r="O265" s="54">
        <v>35241.579009426881</v>
      </c>
      <c r="P265" s="54">
        <v>19.36267564046161</v>
      </c>
      <c r="Q265" s="54">
        <v>291746.48747867462</v>
      </c>
      <c r="R265" s="54">
        <v>11307.178246192831</v>
      </c>
      <c r="S265" s="54">
        <v>0</v>
      </c>
      <c r="T265" s="54">
        <v>0</v>
      </c>
      <c r="U265" s="54">
        <v>0.36812124622530579</v>
      </c>
      <c r="V265" s="54">
        <v>2.3898753426959169</v>
      </c>
      <c r="W265" s="54">
        <v>1.9227070359123526</v>
      </c>
      <c r="X265" s="54">
        <v>0</v>
      </c>
      <c r="Y265" s="54">
        <v>0</v>
      </c>
      <c r="Z265" s="54">
        <v>0</v>
      </c>
      <c r="AA265" s="54">
        <v>0</v>
      </c>
      <c r="AB265" s="54">
        <v>0</v>
      </c>
      <c r="AC265" s="54">
        <v>0</v>
      </c>
      <c r="AD265" s="54" t="e">
        <v>#REF!</v>
      </c>
      <c r="AE265" s="63" t="e">
        <v>#REF!</v>
      </c>
      <c r="AF265" s="63" t="e">
        <v>#REF!</v>
      </c>
      <c r="AG265" s="63" t="e">
        <v>#REF!</v>
      </c>
      <c r="AH265" s="54" t="e">
        <v>#REF!</v>
      </c>
      <c r="AI265" s="63" t="e">
        <v>#REF!</v>
      </c>
      <c r="AJ265" s="63" t="e">
        <v>#REF!</v>
      </c>
      <c r="AK265" s="63" t="e">
        <v>#REF!</v>
      </c>
      <c r="AL265" s="63" t="e">
        <v>#REF!</v>
      </c>
      <c r="AM265" s="63" t="e">
        <v>#REF!</v>
      </c>
      <c r="AN265" s="54" t="e">
        <v>#REF!</v>
      </c>
      <c r="AO265" s="54">
        <v>0.15951481013865004</v>
      </c>
      <c r="AP265" s="54">
        <v>0.63827309646311425</v>
      </c>
      <c r="AQ265" s="54">
        <v>0.10181401179892194</v>
      </c>
    </row>
    <row r="266" spans="2:43" x14ac:dyDescent="0.3">
      <c r="B266" s="52">
        <v>263</v>
      </c>
      <c r="C266" s="54">
        <v>0.23833112164456777</v>
      </c>
      <c r="D266" s="54">
        <v>0.73457185407219849</v>
      </c>
      <c r="E266" s="54">
        <v>50023.466678079683</v>
      </c>
      <c r="F266" s="54">
        <v>18.368154627276887</v>
      </c>
      <c r="G266" s="54">
        <v>0.89091701217031871</v>
      </c>
      <c r="H266" s="54">
        <v>41818.310519607774</v>
      </c>
      <c r="I266" s="54">
        <v>14</v>
      </c>
      <c r="J266" s="54">
        <v>1</v>
      </c>
      <c r="K266" s="54">
        <v>871</v>
      </c>
      <c r="L266" s="54">
        <v>789</v>
      </c>
      <c r="M266" s="54">
        <v>0.17507133390955681</v>
      </c>
      <c r="N266" s="54">
        <v>11922.148921936392</v>
      </c>
      <c r="O266" s="54">
        <v>36745.830664835834</v>
      </c>
      <c r="P266" s="54">
        <v>16.364501439615939</v>
      </c>
      <c r="Q266" s="54">
        <v>768125.19387563528</v>
      </c>
      <c r="R266" s="54">
        <v>37256.644262139569</v>
      </c>
      <c r="S266" s="54">
        <v>0</v>
      </c>
      <c r="T266" s="54">
        <v>0</v>
      </c>
      <c r="U266" s="54">
        <v>0.30470497723542622</v>
      </c>
      <c r="V266" s="54">
        <v>6.0955746010906253</v>
      </c>
      <c r="W266" s="54">
        <v>1.0628111117234713</v>
      </c>
      <c r="X266" s="54">
        <v>0</v>
      </c>
      <c r="Y266" s="54">
        <v>0</v>
      </c>
      <c r="Z266" s="54">
        <v>0</v>
      </c>
      <c r="AA266" s="54">
        <v>0</v>
      </c>
      <c r="AB266" s="54">
        <v>0</v>
      </c>
      <c r="AC266" s="54">
        <v>0</v>
      </c>
      <c r="AD266" s="54" t="e">
        <v>#REF!</v>
      </c>
      <c r="AE266" s="63" t="e">
        <v>#REF!</v>
      </c>
      <c r="AF266" s="63" t="e">
        <v>#REF!</v>
      </c>
      <c r="AG266" s="63" t="e">
        <v>#REF!</v>
      </c>
      <c r="AH266" s="54" t="e">
        <v>#REF!</v>
      </c>
      <c r="AI266" s="63" t="e">
        <v>#REF!</v>
      </c>
      <c r="AJ266" s="63" t="e">
        <v>#REF!</v>
      </c>
      <c r="AK266" s="63" t="e">
        <v>#REF!</v>
      </c>
      <c r="AL266" s="63" t="e">
        <v>#REF!</v>
      </c>
      <c r="AM266" s="63" t="e">
        <v>#REF!</v>
      </c>
      <c r="AN266" s="54" t="e">
        <v>#REF!</v>
      </c>
      <c r="AO266" s="54">
        <v>0.2002875791996595</v>
      </c>
      <c r="AP266" s="54">
        <v>0.71482435881132633</v>
      </c>
      <c r="AQ266" s="54">
        <v>0.14317044037926935</v>
      </c>
    </row>
    <row r="267" spans="2:43" x14ac:dyDescent="0.3">
      <c r="B267" s="52">
        <v>264</v>
      </c>
      <c r="C267" s="54">
        <v>0.25944928438146758</v>
      </c>
      <c r="D267" s="54">
        <v>0.65231107024808466</v>
      </c>
      <c r="E267" s="54">
        <v>50053.410816330535</v>
      </c>
      <c r="F267" s="54">
        <v>23.628345949866894</v>
      </c>
      <c r="G267" s="54">
        <v>0.86647799651933555</v>
      </c>
      <c r="H267" s="54">
        <v>16125.156859556031</v>
      </c>
      <c r="I267" s="54">
        <v>3</v>
      </c>
      <c r="J267" s="54">
        <v>4</v>
      </c>
      <c r="K267" s="54">
        <v>845</v>
      </c>
      <c r="L267" s="54">
        <v>828</v>
      </c>
      <c r="M267" s="54">
        <v>0.1692416403699748</v>
      </c>
      <c r="N267" s="54">
        <v>12986.321617148567</v>
      </c>
      <c r="O267" s="54">
        <v>32650.393979167628</v>
      </c>
      <c r="P267" s="54">
        <v>20.473441859706423</v>
      </c>
      <c r="Q267" s="54">
        <v>381010.78477345913</v>
      </c>
      <c r="R267" s="54">
        <v>13972.09360922813</v>
      </c>
      <c r="S267" s="54">
        <v>0</v>
      </c>
      <c r="T267" s="54">
        <v>0</v>
      </c>
      <c r="U267" s="54">
        <v>0.44643056309696932</v>
      </c>
      <c r="V267" s="54">
        <v>3.6770817795630997</v>
      </c>
      <c r="W267" s="54">
        <v>1.4823888489742651</v>
      </c>
      <c r="X267" s="54">
        <v>0</v>
      </c>
      <c r="Y267" s="54">
        <v>0</v>
      </c>
      <c r="Z267" s="54">
        <v>0</v>
      </c>
      <c r="AA267" s="54">
        <v>0</v>
      </c>
      <c r="AB267" s="54">
        <v>0</v>
      </c>
      <c r="AC267" s="54">
        <v>0</v>
      </c>
      <c r="AD267" s="54" t="e">
        <v>#REF!</v>
      </c>
      <c r="AE267" s="63" t="e">
        <v>#REF!</v>
      </c>
      <c r="AF267" s="63" t="e">
        <v>#REF!</v>
      </c>
      <c r="AG267" s="63" t="e">
        <v>#REF!</v>
      </c>
      <c r="AH267" s="54" t="e">
        <v>#REF!</v>
      </c>
      <c r="AI267" s="63" t="e">
        <v>#REF!</v>
      </c>
      <c r="AJ267" s="63" t="e">
        <v>#REF!</v>
      </c>
      <c r="AK267" s="63" t="e">
        <v>#REF!</v>
      </c>
      <c r="AL267" s="63" t="e">
        <v>#REF!</v>
      </c>
      <c r="AM267" s="63" t="e">
        <v>#REF!</v>
      </c>
      <c r="AN267" s="54" t="e">
        <v>#REF!</v>
      </c>
      <c r="AO267" s="54">
        <v>0.16846985922940078</v>
      </c>
      <c r="AP267" s="54">
        <v>0.72075671310464884</v>
      </c>
      <c r="AQ267" s="54">
        <v>0.1214257819953858</v>
      </c>
    </row>
    <row r="268" spans="2:43" x14ac:dyDescent="0.3">
      <c r="B268" s="52">
        <v>265</v>
      </c>
      <c r="C268" s="54">
        <v>0.27055374625500384</v>
      </c>
      <c r="D268" s="54">
        <v>0.64563646674684549</v>
      </c>
      <c r="E268" s="54">
        <v>50957.35120210881</v>
      </c>
      <c r="F268" s="54">
        <v>18.27899253622299</v>
      </c>
      <c r="G268" s="54">
        <v>0.89122732182478503</v>
      </c>
      <c r="H268" s="54">
        <v>17384.819303727851</v>
      </c>
      <c r="I268" s="54">
        <v>9</v>
      </c>
      <c r="J268" s="54">
        <v>10</v>
      </c>
      <c r="K268" s="54">
        <v>845</v>
      </c>
      <c r="L268" s="54">
        <v>802</v>
      </c>
      <c r="M268" s="54">
        <v>0.17467936479720325</v>
      </c>
      <c r="N268" s="54">
        <v>13786.702266962462</v>
      </c>
      <c r="O268" s="54">
        <v>32899.92418490765</v>
      </c>
      <c r="P268" s="54">
        <v>16.29073756371325</v>
      </c>
      <c r="Q268" s="54">
        <v>317776.98229642672</v>
      </c>
      <c r="R268" s="54">
        <v>15493.825948469197</v>
      </c>
      <c r="S268" s="54">
        <v>0</v>
      </c>
      <c r="T268" s="54">
        <v>0</v>
      </c>
      <c r="U268" s="54">
        <v>0.41514295035605331</v>
      </c>
      <c r="V268" s="54">
        <v>4.6350657109491493</v>
      </c>
      <c r="W268" s="54">
        <v>1.4273285392415949</v>
      </c>
      <c r="X268" s="54">
        <v>0</v>
      </c>
      <c r="Y268" s="54">
        <v>0</v>
      </c>
      <c r="Z268" s="54">
        <v>0</v>
      </c>
      <c r="AA268" s="54">
        <v>0</v>
      </c>
      <c r="AB268" s="54">
        <v>0</v>
      </c>
      <c r="AC268" s="54">
        <v>0</v>
      </c>
      <c r="AD268" s="54" t="e">
        <v>#REF!</v>
      </c>
      <c r="AE268" s="63" t="e">
        <v>#REF!</v>
      </c>
      <c r="AF268" s="63" t="e">
        <v>#REF!</v>
      </c>
      <c r="AG268" s="63" t="e">
        <v>#REF!</v>
      </c>
      <c r="AH268" s="54" t="e">
        <v>#REF!</v>
      </c>
      <c r="AI268" s="63" t="e">
        <v>#REF!</v>
      </c>
      <c r="AJ268" s="63" t="e">
        <v>#REF!</v>
      </c>
      <c r="AK268" s="63" t="e">
        <v>#REF!</v>
      </c>
      <c r="AL268" s="63" t="e">
        <v>#REF!</v>
      </c>
      <c r="AM268" s="63" t="e">
        <v>#REF!</v>
      </c>
      <c r="AN268" s="54" t="e">
        <v>#REF!</v>
      </c>
      <c r="AO268" s="54">
        <v>0.18384721446692867</v>
      </c>
      <c r="AP268" s="54">
        <v>0.71158841448823684</v>
      </c>
      <c r="AQ268" s="54">
        <v>0.1308235478506006</v>
      </c>
    </row>
    <row r="269" spans="2:43" x14ac:dyDescent="0.3">
      <c r="B269" s="52">
        <v>266</v>
      </c>
      <c r="C269" s="54">
        <v>0.13587701637412636</v>
      </c>
      <c r="D269" s="54">
        <v>0.72125747569914855</v>
      </c>
      <c r="E269" s="54">
        <v>53510.042810111117</v>
      </c>
      <c r="F269" s="54">
        <v>11.30603495613731</v>
      </c>
      <c r="G269" s="54">
        <v>0.89828217270606214</v>
      </c>
      <c r="H269" s="54">
        <v>7830.0075046684906</v>
      </c>
      <c r="I269" s="54">
        <v>10</v>
      </c>
      <c r="J269" s="54">
        <v>4</v>
      </c>
      <c r="K269" s="54">
        <v>856</v>
      </c>
      <c r="L269" s="54">
        <v>799</v>
      </c>
      <c r="M269" s="54">
        <v>9.8002313835534247E-2</v>
      </c>
      <c r="N269" s="54">
        <v>7270.7849630896708</v>
      </c>
      <c r="O269" s="54">
        <v>38594.518401774119</v>
      </c>
      <c r="P269" s="54">
        <v>10.156009645089711</v>
      </c>
      <c r="Q269" s="54">
        <v>88526.338554599424</v>
      </c>
      <c r="R269" s="54">
        <v>7033.5561535983834</v>
      </c>
      <c r="S269" s="54">
        <v>0</v>
      </c>
      <c r="T269" s="54">
        <v>0</v>
      </c>
      <c r="U269" s="54">
        <v>0.53081815477764072</v>
      </c>
      <c r="V269" s="54">
        <v>7.3570898532089535</v>
      </c>
      <c r="W269" s="54">
        <v>2.2865891997498395</v>
      </c>
      <c r="X269" s="54">
        <v>0</v>
      </c>
      <c r="Y269" s="54">
        <v>0</v>
      </c>
      <c r="Z269" s="54">
        <v>0</v>
      </c>
      <c r="AA269" s="54">
        <v>0</v>
      </c>
      <c r="AB269" s="54">
        <v>0</v>
      </c>
      <c r="AC269" s="54">
        <v>0</v>
      </c>
      <c r="AD269" s="54" t="e">
        <v>#REF!</v>
      </c>
      <c r="AE269" s="63" t="e">
        <v>#REF!</v>
      </c>
      <c r="AF269" s="63" t="e">
        <v>#REF!</v>
      </c>
      <c r="AG269" s="63" t="e">
        <v>#REF!</v>
      </c>
      <c r="AH269" s="54" t="e">
        <v>#REF!</v>
      </c>
      <c r="AI269" s="63" t="e">
        <v>#REF!</v>
      </c>
      <c r="AJ269" s="63" t="e">
        <v>#REF!</v>
      </c>
      <c r="AK269" s="63" t="e">
        <v>#REF!</v>
      </c>
      <c r="AL269" s="63" t="e">
        <v>#REF!</v>
      </c>
      <c r="AM269" s="63" t="e">
        <v>#REF!</v>
      </c>
      <c r="AN269" s="54" t="e">
        <v>#REF!</v>
      </c>
      <c r="AO269" s="54">
        <v>0.20428213475089751</v>
      </c>
      <c r="AP269" s="54">
        <v>0.79165330416220236</v>
      </c>
      <c r="AQ269" s="54">
        <v>0.16172062695685627</v>
      </c>
    </row>
    <row r="270" spans="2:43" x14ac:dyDescent="0.3">
      <c r="B270" s="52">
        <v>267</v>
      </c>
      <c r="C270" s="54">
        <v>0.23906455832451673</v>
      </c>
      <c r="D270" s="54">
        <v>0.61915498171984584</v>
      </c>
      <c r="E270" s="54">
        <v>46466.466233626998</v>
      </c>
      <c r="F270" s="54">
        <v>20.022588967038633</v>
      </c>
      <c r="G270" s="54">
        <v>0.89698387943992286</v>
      </c>
      <c r="H270" s="54">
        <v>11468.287866447185</v>
      </c>
      <c r="I270" s="54">
        <v>9</v>
      </c>
      <c r="J270" s="54">
        <v>4</v>
      </c>
      <c r="K270" s="54">
        <v>845</v>
      </c>
      <c r="L270" s="54">
        <v>796</v>
      </c>
      <c r="M270" s="54">
        <v>0.14801801223927918</v>
      </c>
      <c r="N270" s="54">
        <v>11108.485227043109</v>
      </c>
      <c r="O270" s="54">
        <v>28769.944051467159</v>
      </c>
      <c r="P270" s="54">
        <v>17.959939528085311</v>
      </c>
      <c r="Q270" s="54">
        <v>229624.81410554843</v>
      </c>
      <c r="R270" s="54">
        <v>10286.869340979592</v>
      </c>
      <c r="S270" s="54">
        <v>0</v>
      </c>
      <c r="T270" s="54">
        <v>0</v>
      </c>
      <c r="U270" s="54">
        <v>0.34500016583245696</v>
      </c>
      <c r="V270" s="54">
        <v>4.1626425577656923</v>
      </c>
      <c r="W270" s="54">
        <v>0.71546834004312887</v>
      </c>
      <c r="X270" s="54">
        <v>0</v>
      </c>
      <c r="Y270" s="54">
        <v>0</v>
      </c>
      <c r="Z270" s="54">
        <v>0</v>
      </c>
      <c r="AA270" s="54">
        <v>0</v>
      </c>
      <c r="AB270" s="54">
        <v>0</v>
      </c>
      <c r="AC270" s="54">
        <v>0</v>
      </c>
      <c r="AD270" s="54" t="e">
        <v>#REF!</v>
      </c>
      <c r="AE270" s="63" t="e">
        <v>#REF!</v>
      </c>
      <c r="AF270" s="63" t="e">
        <v>#REF!</v>
      </c>
      <c r="AG270" s="63" t="e">
        <v>#REF!</v>
      </c>
      <c r="AH270" s="54" t="e">
        <v>#REF!</v>
      </c>
      <c r="AI270" s="63" t="e">
        <v>#REF!</v>
      </c>
      <c r="AJ270" s="63" t="e">
        <v>#REF!</v>
      </c>
      <c r="AK270" s="63" t="e">
        <v>#REF!</v>
      </c>
      <c r="AL270" s="63" t="e">
        <v>#REF!</v>
      </c>
      <c r="AM270" s="63" t="e">
        <v>#REF!</v>
      </c>
      <c r="AN270" s="54" t="e">
        <v>#REF!</v>
      </c>
      <c r="AO270" s="54">
        <v>0.21893009735056901</v>
      </c>
      <c r="AP270" s="54">
        <v>0.69734293346986775</v>
      </c>
      <c r="AQ270" s="54">
        <v>0.15266935631128953</v>
      </c>
    </row>
    <row r="271" spans="2:43" x14ac:dyDescent="0.3">
      <c r="B271" s="52">
        <v>268</v>
      </c>
      <c r="C271" s="54">
        <v>0.23108344676195158</v>
      </c>
      <c r="D271" s="54">
        <v>0.72228094689553801</v>
      </c>
      <c r="E271" s="54">
        <v>47635.04736851497</v>
      </c>
      <c r="F271" s="54">
        <v>26.171454454544374</v>
      </c>
      <c r="G271" s="54">
        <v>0.80987654944036691</v>
      </c>
      <c r="H271" s="54">
        <v>19169.506165443003</v>
      </c>
      <c r="I271" s="54">
        <v>9</v>
      </c>
      <c r="J271" s="54">
        <v>7</v>
      </c>
      <c r="K271" s="54">
        <v>835</v>
      </c>
      <c r="L271" s="54">
        <v>793</v>
      </c>
      <c r="M271" s="54">
        <v>0.16690717073910705</v>
      </c>
      <c r="N271" s="54">
        <v>11007.670932585272</v>
      </c>
      <c r="O271" s="54">
        <v>34405.887118744802</v>
      </c>
      <c r="P271" s="54">
        <v>21.195647227482119</v>
      </c>
      <c r="Q271" s="54">
        <v>501693.85752499913</v>
      </c>
      <c r="R271" s="54">
        <v>15524.933507744818</v>
      </c>
      <c r="S271" s="54">
        <v>0</v>
      </c>
      <c r="T271" s="54">
        <v>0</v>
      </c>
      <c r="U271" s="54">
        <v>0.33006950729913553</v>
      </c>
      <c r="V271" s="54">
        <v>6.1205994576567386</v>
      </c>
      <c r="W271" s="54">
        <v>3.3250011023429602</v>
      </c>
      <c r="X271" s="54">
        <v>0</v>
      </c>
      <c r="Y271" s="54">
        <v>0</v>
      </c>
      <c r="Z271" s="54">
        <v>0</v>
      </c>
      <c r="AA271" s="54">
        <v>0</v>
      </c>
      <c r="AB271" s="54">
        <v>0</v>
      </c>
      <c r="AC271" s="54">
        <v>0</v>
      </c>
      <c r="AD271" s="54" t="e">
        <v>#REF!</v>
      </c>
      <c r="AE271" s="63" t="e">
        <v>#REF!</v>
      </c>
      <c r="AF271" s="63" t="e">
        <v>#REF!</v>
      </c>
      <c r="AG271" s="63" t="e">
        <v>#REF!</v>
      </c>
      <c r="AH271" s="54" t="e">
        <v>#REF!</v>
      </c>
      <c r="AI271" s="63" t="e">
        <v>#REF!</v>
      </c>
      <c r="AJ271" s="63" t="e">
        <v>#REF!</v>
      </c>
      <c r="AK271" s="63" t="e">
        <v>#REF!</v>
      </c>
      <c r="AL271" s="63" t="e">
        <v>#REF!</v>
      </c>
      <c r="AM271" s="63" t="e">
        <v>#REF!</v>
      </c>
      <c r="AN271" s="54" t="e">
        <v>#REF!</v>
      </c>
      <c r="AO271" s="54">
        <v>0.28348538891222036</v>
      </c>
      <c r="AP271" s="54">
        <v>0.72946988955998637</v>
      </c>
      <c r="AQ271" s="54">
        <v>0.20679405534166717</v>
      </c>
    </row>
    <row r="272" spans="2:43" x14ac:dyDescent="0.3">
      <c r="B272" s="52">
        <v>269</v>
      </c>
      <c r="C272" s="54">
        <v>0.18430456864680739</v>
      </c>
      <c r="D272" s="54">
        <v>0.68239926545321761</v>
      </c>
      <c r="E272" s="54">
        <v>49933.908599035574</v>
      </c>
      <c r="F272" s="54">
        <v>22.735087323353639</v>
      </c>
      <c r="G272" s="54">
        <v>0.83714244931653403</v>
      </c>
      <c r="H272" s="54">
        <v>38729.953123313506</v>
      </c>
      <c r="I272" s="54">
        <v>11</v>
      </c>
      <c r="J272" s="54">
        <v>8</v>
      </c>
      <c r="K272" s="54">
        <v>850</v>
      </c>
      <c r="L272" s="54">
        <v>797</v>
      </c>
      <c r="M272" s="54">
        <v>0.12576930226425348</v>
      </c>
      <c r="N272" s="54">
        <v>9203.0474851943582</v>
      </c>
      <c r="O272" s="54">
        <v>34074.86254918998</v>
      </c>
      <c r="P272" s="54">
        <v>19.032506687297548</v>
      </c>
      <c r="Q272" s="54">
        <v>880528.86628792551</v>
      </c>
      <c r="R272" s="54">
        <v>32422.487819565216</v>
      </c>
      <c r="S272" s="54">
        <v>0</v>
      </c>
      <c r="T272" s="54">
        <v>0</v>
      </c>
      <c r="U272" s="54">
        <v>0.43191160038320381</v>
      </c>
      <c r="V272" s="54">
        <v>3.5007857735322419</v>
      </c>
      <c r="W272" s="54">
        <v>1.3824164711253624</v>
      </c>
      <c r="X272" s="54">
        <v>0</v>
      </c>
      <c r="Y272" s="54">
        <v>0</v>
      </c>
      <c r="Z272" s="54">
        <v>0</v>
      </c>
      <c r="AA272" s="54">
        <v>0</v>
      </c>
      <c r="AB272" s="54">
        <v>0</v>
      </c>
      <c r="AC272" s="54">
        <v>0</v>
      </c>
      <c r="AD272" s="54" t="e">
        <v>#REF!</v>
      </c>
      <c r="AE272" s="63" t="e">
        <v>#REF!</v>
      </c>
      <c r="AF272" s="63" t="e">
        <v>#REF!</v>
      </c>
      <c r="AG272" s="63" t="e">
        <v>#REF!</v>
      </c>
      <c r="AH272" s="54" t="e">
        <v>#REF!</v>
      </c>
      <c r="AI272" s="63" t="e">
        <v>#REF!</v>
      </c>
      <c r="AJ272" s="63" t="e">
        <v>#REF!</v>
      </c>
      <c r="AK272" s="63" t="e">
        <v>#REF!</v>
      </c>
      <c r="AL272" s="63" t="e">
        <v>#REF!</v>
      </c>
      <c r="AM272" s="63" t="e">
        <v>#REF!</v>
      </c>
      <c r="AN272" s="54" t="e">
        <v>#REF!</v>
      </c>
      <c r="AO272" s="54">
        <v>0.23148578409615761</v>
      </c>
      <c r="AP272" s="54">
        <v>0.70412016135333233</v>
      </c>
      <c r="AQ272" s="54">
        <v>0.16299380764878915</v>
      </c>
    </row>
    <row r="273" spans="2:43" x14ac:dyDescent="0.3">
      <c r="B273" s="52">
        <v>270</v>
      </c>
      <c r="C273" s="54">
        <v>0.2392658627461422</v>
      </c>
      <c r="D273" s="54">
        <v>0.75988936288414366</v>
      </c>
      <c r="E273" s="54">
        <v>53319.241241929012</v>
      </c>
      <c r="F273" s="54">
        <v>22.92595853889571</v>
      </c>
      <c r="G273" s="54">
        <v>0.88489702396172509</v>
      </c>
      <c r="H273" s="54">
        <v>19115.610200281048</v>
      </c>
      <c r="I273" s="54">
        <v>15</v>
      </c>
      <c r="J273" s="54">
        <v>5</v>
      </c>
      <c r="K273" s="54">
        <v>845</v>
      </c>
      <c r="L273" s="54">
        <v>786</v>
      </c>
      <c r="M273" s="54">
        <v>0.18181558400209097</v>
      </c>
      <c r="N273" s="54">
        <v>12757.474256719832</v>
      </c>
      <c r="O273" s="54">
        <v>40516.724256795394</v>
      </c>
      <c r="P273" s="54">
        <v>20.287112482538713</v>
      </c>
      <c r="Q273" s="54">
        <v>438243.68689733522</v>
      </c>
      <c r="R273" s="54">
        <v>16915.346577441094</v>
      </c>
      <c r="S273" s="54">
        <v>0</v>
      </c>
      <c r="T273" s="54">
        <v>0</v>
      </c>
      <c r="U273" s="54">
        <v>0.39663841898027086</v>
      </c>
      <c r="V273" s="54">
        <v>3.9358090651149618</v>
      </c>
      <c r="W273" s="54">
        <v>1.7366965037029405</v>
      </c>
      <c r="X273" s="54">
        <v>0</v>
      </c>
      <c r="Y273" s="54">
        <v>0</v>
      </c>
      <c r="Z273" s="54">
        <v>0</v>
      </c>
      <c r="AA273" s="54">
        <v>0</v>
      </c>
      <c r="AB273" s="54">
        <v>0</v>
      </c>
      <c r="AC273" s="54">
        <v>0</v>
      </c>
      <c r="AD273" s="54" t="e">
        <v>#REF!</v>
      </c>
      <c r="AE273" s="63" t="e">
        <v>#REF!</v>
      </c>
      <c r="AF273" s="63" t="e">
        <v>#REF!</v>
      </c>
      <c r="AG273" s="63" t="e">
        <v>#REF!</v>
      </c>
      <c r="AH273" s="54" t="e">
        <v>#REF!</v>
      </c>
      <c r="AI273" s="63" t="e">
        <v>#REF!</v>
      </c>
      <c r="AJ273" s="63" t="e">
        <v>#REF!</v>
      </c>
      <c r="AK273" s="63" t="e">
        <v>#REF!</v>
      </c>
      <c r="AL273" s="63" t="e">
        <v>#REF!</v>
      </c>
      <c r="AM273" s="63" t="e">
        <v>#REF!</v>
      </c>
      <c r="AN273" s="54" t="e">
        <v>#REF!</v>
      </c>
      <c r="AO273" s="54">
        <v>0.20092922551876327</v>
      </c>
      <c r="AP273" s="54">
        <v>0.70671514509737399</v>
      </c>
      <c r="AQ273" s="54">
        <v>0.14199972676679576</v>
      </c>
    </row>
    <row r="274" spans="2:43" x14ac:dyDescent="0.3">
      <c r="B274" s="52">
        <v>271</v>
      </c>
      <c r="C274" s="54">
        <v>0.25052790324993979</v>
      </c>
      <c r="D274" s="54">
        <v>0.65993875547941716</v>
      </c>
      <c r="E274" s="54">
        <v>51299.661961306927</v>
      </c>
      <c r="F274" s="54">
        <v>17.234005794446293</v>
      </c>
      <c r="G274" s="54">
        <v>0.89605683883803433</v>
      </c>
      <c r="H274" s="54">
        <v>30676.002094277334</v>
      </c>
      <c r="I274" s="54">
        <v>13</v>
      </c>
      <c r="J274" s="54">
        <v>7</v>
      </c>
      <c r="K274" s="54">
        <v>853</v>
      </c>
      <c r="L274" s="54">
        <v>776</v>
      </c>
      <c r="M274" s="54">
        <v>0.16533307268363309</v>
      </c>
      <c r="N274" s="54">
        <v>12851.996748596917</v>
      </c>
      <c r="O274" s="54">
        <v>33854.63507125969</v>
      </c>
      <c r="P274" s="54">
        <v>15.442648752687912</v>
      </c>
      <c r="Q274" s="54">
        <v>528670.39784322225</v>
      </c>
      <c r="R274" s="54">
        <v>27487.441464787069</v>
      </c>
      <c r="S274" s="54">
        <v>0</v>
      </c>
      <c r="T274" s="54">
        <v>0</v>
      </c>
      <c r="U274" s="54">
        <v>0.42096900254720748</v>
      </c>
      <c r="V274" s="54">
        <v>4.7970524415180895</v>
      </c>
      <c r="W274" s="54">
        <v>0.80698159567258776</v>
      </c>
      <c r="X274" s="54">
        <v>0</v>
      </c>
      <c r="Y274" s="54">
        <v>0</v>
      </c>
      <c r="Z274" s="54">
        <v>0</v>
      </c>
      <c r="AA274" s="54">
        <v>0</v>
      </c>
      <c r="AB274" s="54">
        <v>0</v>
      </c>
      <c r="AC274" s="54">
        <v>0</v>
      </c>
      <c r="AD274" s="54" t="e">
        <v>#REF!</v>
      </c>
      <c r="AE274" s="63" t="e">
        <v>#REF!</v>
      </c>
      <c r="AF274" s="63" t="e">
        <v>#REF!</v>
      </c>
      <c r="AG274" s="63" t="e">
        <v>#REF!</v>
      </c>
      <c r="AH274" s="54" t="e">
        <v>#REF!</v>
      </c>
      <c r="AI274" s="63" t="e">
        <v>#REF!</v>
      </c>
      <c r="AJ274" s="63" t="e">
        <v>#REF!</v>
      </c>
      <c r="AK274" s="63" t="e">
        <v>#REF!</v>
      </c>
      <c r="AL274" s="63" t="e">
        <v>#REF!</v>
      </c>
      <c r="AM274" s="63" t="e">
        <v>#REF!</v>
      </c>
      <c r="AN274" s="54" t="e">
        <v>#REF!</v>
      </c>
      <c r="AO274" s="54">
        <v>0.25300651695268722</v>
      </c>
      <c r="AP274" s="54">
        <v>0.76433050706332073</v>
      </c>
      <c r="AQ274" s="54">
        <v>0.19338059939277208</v>
      </c>
    </row>
    <row r="275" spans="2:43" x14ac:dyDescent="0.3">
      <c r="B275" s="52">
        <v>272</v>
      </c>
      <c r="C275" s="54">
        <v>0.2218094503945173</v>
      </c>
      <c r="D275" s="54">
        <v>0.72563923661653318</v>
      </c>
      <c r="E275" s="54">
        <v>51251.165673166994</v>
      </c>
      <c r="F275" s="54">
        <v>15.239739135707953</v>
      </c>
      <c r="G275" s="54">
        <v>0.84228900780316029</v>
      </c>
      <c r="H275" s="54">
        <v>20605.287330667314</v>
      </c>
      <c r="I275" s="54">
        <v>12</v>
      </c>
      <c r="J275" s="54">
        <v>4</v>
      </c>
      <c r="K275" s="54">
        <v>851</v>
      </c>
      <c r="L275" s="54">
        <v>818</v>
      </c>
      <c r="M275" s="54">
        <v>0.16095364025861031</v>
      </c>
      <c r="N275" s="54">
        <v>11367.992890043522</v>
      </c>
      <c r="O275" s="54">
        <v>37189.856734784364</v>
      </c>
      <c r="P275" s="54">
        <v>12.836264755794444</v>
      </c>
      <c r="Q275" s="54">
        <v>314019.20373567793</v>
      </c>
      <c r="R275" s="54">
        <v>17355.6070212468</v>
      </c>
      <c r="S275" s="54">
        <v>0</v>
      </c>
      <c r="T275" s="54">
        <v>0</v>
      </c>
      <c r="U275" s="54">
        <v>0.37801715267022251</v>
      </c>
      <c r="V275" s="54">
        <v>4.9520782207489518</v>
      </c>
      <c r="W275" s="54">
        <v>2.3745129884892129</v>
      </c>
      <c r="X275" s="54">
        <v>0</v>
      </c>
      <c r="Y275" s="54">
        <v>0</v>
      </c>
      <c r="Z275" s="54">
        <v>0</v>
      </c>
      <c r="AA275" s="54">
        <v>0</v>
      </c>
      <c r="AB275" s="54">
        <v>0</v>
      </c>
      <c r="AC275" s="54">
        <v>0</v>
      </c>
      <c r="AD275" s="54" t="e">
        <v>#REF!</v>
      </c>
      <c r="AE275" s="63" t="e">
        <v>#REF!</v>
      </c>
      <c r="AF275" s="63" t="e">
        <v>#REF!</v>
      </c>
      <c r="AG275" s="63" t="e">
        <v>#REF!</v>
      </c>
      <c r="AH275" s="54" t="e">
        <v>#REF!</v>
      </c>
      <c r="AI275" s="63" t="e">
        <v>#REF!</v>
      </c>
      <c r="AJ275" s="63" t="e">
        <v>#REF!</v>
      </c>
      <c r="AK275" s="63" t="e">
        <v>#REF!</v>
      </c>
      <c r="AL275" s="63" t="e">
        <v>#REF!</v>
      </c>
      <c r="AM275" s="63" t="e">
        <v>#REF!</v>
      </c>
      <c r="AN275" s="54" t="e">
        <v>#REF!</v>
      </c>
      <c r="AO275" s="54">
        <v>0.18648883342073475</v>
      </c>
      <c r="AP275" s="54">
        <v>0.62206860853259294</v>
      </c>
      <c r="AQ275" s="54">
        <v>0.11600884911290298</v>
      </c>
    </row>
    <row r="276" spans="2:43" x14ac:dyDescent="0.3">
      <c r="B276" s="52">
        <v>273</v>
      </c>
      <c r="C276" s="54">
        <v>0.21574749565342416</v>
      </c>
      <c r="D276" s="54">
        <v>0.76253242407424859</v>
      </c>
      <c r="E276" s="54">
        <v>51532.387749593137</v>
      </c>
      <c r="F276" s="54">
        <v>31.033814587070175</v>
      </c>
      <c r="G276" s="54">
        <v>0.88121070996950324</v>
      </c>
      <c r="H276" s="54">
        <v>25102.474227278552</v>
      </c>
      <c r="I276" s="54">
        <v>10</v>
      </c>
      <c r="J276" s="54">
        <v>2</v>
      </c>
      <c r="K276" s="54">
        <v>874</v>
      </c>
      <c r="L276" s="54">
        <v>802</v>
      </c>
      <c r="M276" s="54">
        <v>0.16451446084855392</v>
      </c>
      <c r="N276" s="54">
        <v>11117.983602015915</v>
      </c>
      <c r="O276" s="54">
        <v>39295.116549031365</v>
      </c>
      <c r="P276" s="54">
        <v>27.347329785334036</v>
      </c>
      <c r="Q276" s="54">
        <v>779025.53084607027</v>
      </c>
      <c r="R276" s="54">
        <v>22120.569135811289</v>
      </c>
      <c r="S276" s="54">
        <v>0</v>
      </c>
      <c r="T276" s="54">
        <v>0</v>
      </c>
      <c r="U276" s="54">
        <v>0.4597577730687642</v>
      </c>
      <c r="V276" s="54">
        <v>3.4850876830149349</v>
      </c>
      <c r="W276" s="54">
        <v>3.5898559645183923</v>
      </c>
      <c r="X276" s="54">
        <v>0</v>
      </c>
      <c r="Y276" s="54">
        <v>0</v>
      </c>
      <c r="Z276" s="54">
        <v>0</v>
      </c>
      <c r="AA276" s="54">
        <v>0</v>
      </c>
      <c r="AB276" s="54">
        <v>0</v>
      </c>
      <c r="AC276" s="54">
        <v>0</v>
      </c>
      <c r="AD276" s="54" t="e">
        <v>#REF!</v>
      </c>
      <c r="AE276" s="63" t="e">
        <v>#REF!</v>
      </c>
      <c r="AF276" s="63" t="e">
        <v>#REF!</v>
      </c>
      <c r="AG276" s="63" t="e">
        <v>#REF!</v>
      </c>
      <c r="AH276" s="54" t="e">
        <v>#REF!</v>
      </c>
      <c r="AI276" s="63" t="e">
        <v>#REF!</v>
      </c>
      <c r="AJ276" s="63" t="e">
        <v>#REF!</v>
      </c>
      <c r="AK276" s="63" t="e">
        <v>#REF!</v>
      </c>
      <c r="AL276" s="63" t="e">
        <v>#REF!</v>
      </c>
      <c r="AM276" s="63" t="e">
        <v>#REF!</v>
      </c>
      <c r="AN276" s="54" t="e">
        <v>#REF!</v>
      </c>
      <c r="AO276" s="54">
        <v>0.20763801887446753</v>
      </c>
      <c r="AP276" s="54">
        <v>0.71977548031861294</v>
      </c>
      <c r="AQ276" s="54">
        <v>0.14945275476777509</v>
      </c>
    </row>
    <row r="277" spans="2:43" x14ac:dyDescent="0.3">
      <c r="B277" s="52">
        <v>274</v>
      </c>
      <c r="C277" s="54">
        <v>0.21216066136229522</v>
      </c>
      <c r="D277" s="54">
        <v>0.71430362958030458</v>
      </c>
      <c r="E277" s="54">
        <v>49827.431372710089</v>
      </c>
      <c r="F277" s="54">
        <v>14.017749158459498</v>
      </c>
      <c r="G277" s="54">
        <v>0.88812982710707744</v>
      </c>
      <c r="H277" s="54">
        <v>11297.537624663028</v>
      </c>
      <c r="I277" s="54">
        <v>12</v>
      </c>
      <c r="J277" s="54">
        <v>4</v>
      </c>
      <c r="K277" s="54">
        <v>839</v>
      </c>
      <c r="L277" s="54">
        <v>786</v>
      </c>
      <c r="M277" s="54">
        <v>0.15154713046524537</v>
      </c>
      <c r="N277" s="54">
        <v>10571.42079401855</v>
      </c>
      <c r="O277" s="54">
        <v>35591.915082190353</v>
      </c>
      <c r="P277" s="54">
        <v>12.449581136533014</v>
      </c>
      <c r="Q277" s="54">
        <v>158366.04853078467</v>
      </c>
      <c r="R277" s="54">
        <v>10033.680137327678</v>
      </c>
      <c r="S277" s="54">
        <v>0</v>
      </c>
      <c r="T277" s="54">
        <v>0</v>
      </c>
      <c r="U277" s="54">
        <v>0.34699106724113049</v>
      </c>
      <c r="V277" s="54">
        <v>2.8791560771023974</v>
      </c>
      <c r="W277" s="54">
        <v>3.2938608828511278</v>
      </c>
      <c r="X277" s="54">
        <v>0</v>
      </c>
      <c r="Y277" s="54">
        <v>0</v>
      </c>
      <c r="Z277" s="54">
        <v>0</v>
      </c>
      <c r="AA277" s="54">
        <v>0</v>
      </c>
      <c r="AB277" s="54">
        <v>0</v>
      </c>
      <c r="AC277" s="54">
        <v>0</v>
      </c>
      <c r="AD277" s="54" t="e">
        <v>#REF!</v>
      </c>
      <c r="AE277" s="63" t="e">
        <v>#REF!</v>
      </c>
      <c r="AF277" s="63" t="e">
        <v>#REF!</v>
      </c>
      <c r="AG277" s="63" t="e">
        <v>#REF!</v>
      </c>
      <c r="AH277" s="54" t="e">
        <v>#REF!</v>
      </c>
      <c r="AI277" s="63" t="e">
        <v>#REF!</v>
      </c>
      <c r="AJ277" s="63" t="e">
        <v>#REF!</v>
      </c>
      <c r="AK277" s="63" t="e">
        <v>#REF!</v>
      </c>
      <c r="AL277" s="63" t="e">
        <v>#REF!</v>
      </c>
      <c r="AM277" s="63" t="e">
        <v>#REF!</v>
      </c>
      <c r="AN277" s="54" t="e">
        <v>#REF!</v>
      </c>
      <c r="AO277" s="54">
        <v>0.19696277247986563</v>
      </c>
      <c r="AP277" s="54">
        <v>0.63501685318836609</v>
      </c>
      <c r="AQ277" s="54">
        <v>0.12507467997542038</v>
      </c>
    </row>
    <row r="278" spans="2:43" x14ac:dyDescent="0.3">
      <c r="B278" s="52">
        <v>275</v>
      </c>
      <c r="C278" s="54">
        <v>0.21424571699102193</v>
      </c>
      <c r="D278" s="54">
        <v>0.73653796789610715</v>
      </c>
      <c r="E278" s="54">
        <v>49867.823265647981</v>
      </c>
      <c r="F278" s="54">
        <v>22.341656566802786</v>
      </c>
      <c r="G278" s="54">
        <v>0.84605393331257905</v>
      </c>
      <c r="H278" s="54">
        <v>26248.999660920428</v>
      </c>
      <c r="I278" s="54">
        <v>7</v>
      </c>
      <c r="J278" s="54">
        <v>7</v>
      </c>
      <c r="K278" s="54">
        <v>862</v>
      </c>
      <c r="L278" s="54">
        <v>809</v>
      </c>
      <c r="M278" s="54">
        <v>0.15780010502301178</v>
      </c>
      <c r="N278" s="54">
        <v>10683.967550330317</v>
      </c>
      <c r="O278" s="54">
        <v>36729.545211482575</v>
      </c>
      <c r="P278" s="54">
        <v>18.902246415062308</v>
      </c>
      <c r="Q278" s="54">
        <v>586446.13564640703</v>
      </c>
      <c r="R278" s="54">
        <v>22208.069408642281</v>
      </c>
      <c r="S278" s="54">
        <v>0</v>
      </c>
      <c r="T278" s="54">
        <v>0</v>
      </c>
      <c r="U278" s="54">
        <v>0.38346283219611754</v>
      </c>
      <c r="V278" s="54">
        <v>3.9927886502657821</v>
      </c>
      <c r="W278" s="54">
        <v>0.85516542040707677</v>
      </c>
      <c r="X278" s="54">
        <v>0</v>
      </c>
      <c r="Y278" s="54">
        <v>0</v>
      </c>
      <c r="Z278" s="54">
        <v>0</v>
      </c>
      <c r="AA278" s="54">
        <v>0</v>
      </c>
      <c r="AB278" s="54">
        <v>0</v>
      </c>
      <c r="AC278" s="54">
        <v>0</v>
      </c>
      <c r="AD278" s="54" t="e">
        <v>#REF!</v>
      </c>
      <c r="AE278" s="63" t="e">
        <v>#REF!</v>
      </c>
      <c r="AF278" s="63" t="e">
        <v>#REF!</v>
      </c>
      <c r="AG278" s="63" t="e">
        <v>#REF!</v>
      </c>
      <c r="AH278" s="54" t="e">
        <v>#REF!</v>
      </c>
      <c r="AI278" s="63" t="e">
        <v>#REF!</v>
      </c>
      <c r="AJ278" s="63" t="e">
        <v>#REF!</v>
      </c>
      <c r="AK278" s="63" t="e">
        <v>#REF!</v>
      </c>
      <c r="AL278" s="63" t="e">
        <v>#REF!</v>
      </c>
      <c r="AM278" s="63" t="e">
        <v>#REF!</v>
      </c>
      <c r="AN278" s="54" t="e">
        <v>#REF!</v>
      </c>
      <c r="AO278" s="54">
        <v>0.16868443124133387</v>
      </c>
      <c r="AP278" s="54">
        <v>0.65316042120244033</v>
      </c>
      <c r="AQ278" s="54">
        <v>0.11017799415988372</v>
      </c>
    </row>
    <row r="279" spans="2:43" x14ac:dyDescent="0.3">
      <c r="B279" s="52">
        <v>276</v>
      </c>
      <c r="C279" s="54">
        <v>0.21276127998787525</v>
      </c>
      <c r="D279" s="54">
        <v>0.69514349243491469</v>
      </c>
      <c r="E279" s="54">
        <v>49594.652382938984</v>
      </c>
      <c r="F279" s="54">
        <v>11.984357156562318</v>
      </c>
      <c r="G279" s="54">
        <v>0.89620066458842873</v>
      </c>
      <c r="H279" s="54">
        <v>9481.1799430509782</v>
      </c>
      <c r="I279" s="54">
        <v>9</v>
      </c>
      <c r="J279" s="54">
        <v>2</v>
      </c>
      <c r="K279" s="54">
        <v>825</v>
      </c>
      <c r="L279" s="54">
        <v>799</v>
      </c>
      <c r="M279" s="54">
        <v>0.14789961922569433</v>
      </c>
      <c r="N279" s="54">
        <v>10551.821721547825</v>
      </c>
      <c r="O279" s="54">
        <v>34475.399863571773</v>
      </c>
      <c r="P279" s="54">
        <v>10.740388848376242</v>
      </c>
      <c r="Q279" s="54">
        <v>113625.84670315809</v>
      </c>
      <c r="R279" s="54">
        <v>8497.039766044767</v>
      </c>
      <c r="S279" s="54">
        <v>0</v>
      </c>
      <c r="T279" s="54">
        <v>0</v>
      </c>
      <c r="U279" s="54">
        <v>0.39744450583640911</v>
      </c>
      <c r="V279" s="54">
        <v>2.6584739785392486</v>
      </c>
      <c r="W279" s="54">
        <v>2.1090402422102432</v>
      </c>
      <c r="X279" s="54">
        <v>0</v>
      </c>
      <c r="Y279" s="54">
        <v>0</v>
      </c>
      <c r="Z279" s="54">
        <v>0</v>
      </c>
      <c r="AA279" s="54">
        <v>0</v>
      </c>
      <c r="AB279" s="54">
        <v>0</v>
      </c>
      <c r="AC279" s="54">
        <v>0</v>
      </c>
      <c r="AD279" s="54" t="e">
        <v>#REF!</v>
      </c>
      <c r="AE279" s="63" t="e">
        <v>#REF!</v>
      </c>
      <c r="AF279" s="63" t="e">
        <v>#REF!</v>
      </c>
      <c r="AG279" s="63" t="e">
        <v>#REF!</v>
      </c>
      <c r="AH279" s="54" t="e">
        <v>#REF!</v>
      </c>
      <c r="AI279" s="63" t="e">
        <v>#REF!</v>
      </c>
      <c r="AJ279" s="63" t="e">
        <v>#REF!</v>
      </c>
      <c r="AK279" s="63" t="e">
        <v>#REF!</v>
      </c>
      <c r="AL279" s="63" t="e">
        <v>#REF!</v>
      </c>
      <c r="AM279" s="63" t="e">
        <v>#REF!</v>
      </c>
      <c r="AN279" s="54" t="e">
        <v>#REF!</v>
      </c>
      <c r="AO279" s="54">
        <v>0.15067073467334116</v>
      </c>
      <c r="AP279" s="54">
        <v>0.73246259236377487</v>
      </c>
      <c r="AQ279" s="54">
        <v>0.11036067691218997</v>
      </c>
    </row>
    <row r="280" spans="2:43" x14ac:dyDescent="0.3">
      <c r="B280" s="52">
        <v>277</v>
      </c>
      <c r="C280" s="54">
        <v>0.15856700988402606</v>
      </c>
      <c r="D280" s="54">
        <v>0.70144324098797384</v>
      </c>
      <c r="E280" s="54">
        <v>49332.214775182707</v>
      </c>
      <c r="F280" s="54">
        <v>25.535392654898914</v>
      </c>
      <c r="G280" s="54">
        <v>0.88607199352205956</v>
      </c>
      <c r="H280" s="54">
        <v>25561.682688213659</v>
      </c>
      <c r="I280" s="54">
        <v>7</v>
      </c>
      <c r="J280" s="54">
        <v>4</v>
      </c>
      <c r="K280" s="54">
        <v>856</v>
      </c>
      <c r="L280" s="54">
        <v>820</v>
      </c>
      <c r="M280" s="54">
        <v>0.11122575732682331</v>
      </c>
      <c r="N280" s="54">
        <v>7822.4617878572926</v>
      </c>
      <c r="O280" s="54">
        <v>34603.748617018966</v>
      </c>
      <c r="P280" s="54">
        <v>22.626196275094838</v>
      </c>
      <c r="Q280" s="54">
        <v>652727.60436346778</v>
      </c>
      <c r="R280" s="54">
        <v>22649.491137323796</v>
      </c>
      <c r="S280" s="54">
        <v>0</v>
      </c>
      <c r="T280" s="54">
        <v>0</v>
      </c>
      <c r="U280" s="54">
        <v>0.5823726629496675</v>
      </c>
      <c r="V280" s="54">
        <v>4.0970997057101686</v>
      </c>
      <c r="W280" s="54">
        <v>2.5710001606826758</v>
      </c>
      <c r="X280" s="54">
        <v>0</v>
      </c>
      <c r="Y280" s="54">
        <v>0</v>
      </c>
      <c r="Z280" s="54">
        <v>0</v>
      </c>
      <c r="AA280" s="54">
        <v>0</v>
      </c>
      <c r="AB280" s="54">
        <v>0</v>
      </c>
      <c r="AC280" s="54">
        <v>0</v>
      </c>
      <c r="AD280" s="54" t="e">
        <v>#REF!</v>
      </c>
      <c r="AE280" s="63" t="e">
        <v>#REF!</v>
      </c>
      <c r="AF280" s="63" t="e">
        <v>#REF!</v>
      </c>
      <c r="AG280" s="63" t="e">
        <v>#REF!</v>
      </c>
      <c r="AH280" s="54" t="e">
        <v>#REF!</v>
      </c>
      <c r="AI280" s="63" t="e">
        <v>#REF!</v>
      </c>
      <c r="AJ280" s="63" t="e">
        <v>#REF!</v>
      </c>
      <c r="AK280" s="63" t="e">
        <v>#REF!</v>
      </c>
      <c r="AL280" s="63" t="e">
        <v>#REF!</v>
      </c>
      <c r="AM280" s="63" t="e">
        <v>#REF!</v>
      </c>
      <c r="AN280" s="54" t="e">
        <v>#REF!</v>
      </c>
      <c r="AO280" s="54">
        <v>0.2200896927325724</v>
      </c>
      <c r="AP280" s="54">
        <v>0.68686338923147316</v>
      </c>
      <c r="AQ280" s="54">
        <v>0.1511715522852082</v>
      </c>
    </row>
    <row r="281" spans="2:43" x14ac:dyDescent="0.3">
      <c r="B281" s="52">
        <v>278</v>
      </c>
      <c r="C281" s="54">
        <v>0.23295126257563109</v>
      </c>
      <c r="D281" s="54">
        <v>0.67223939621010298</v>
      </c>
      <c r="E281" s="54">
        <v>47318.769115903953</v>
      </c>
      <c r="F281" s="54">
        <v>20.949314212839667</v>
      </c>
      <c r="G281" s="54">
        <v>0.85008903915506318</v>
      </c>
      <c r="H281" s="54">
        <v>7732.0578604931534</v>
      </c>
      <c r="I281" s="54">
        <v>13</v>
      </c>
      <c r="J281" s="54">
        <v>7</v>
      </c>
      <c r="K281" s="54">
        <v>857</v>
      </c>
      <c r="L281" s="54">
        <v>792</v>
      </c>
      <c r="M281" s="54">
        <v>0.15659901610022339</v>
      </c>
      <c r="N281" s="54">
        <v>11022.967009074604</v>
      </c>
      <c r="O281" s="54">
        <v>31809.540779880543</v>
      </c>
      <c r="P281" s="54">
        <v>17.80878239015038</v>
      </c>
      <c r="Q281" s="54">
        <v>161981.30963132789</v>
      </c>
      <c r="R281" s="54">
        <v>6572.9376373179784</v>
      </c>
      <c r="S281" s="54">
        <v>0</v>
      </c>
      <c r="T281" s="54">
        <v>0</v>
      </c>
      <c r="U281" s="54">
        <v>0.36039424284349908</v>
      </c>
      <c r="V281" s="54">
        <v>3.4110998370247523</v>
      </c>
      <c r="W281" s="54">
        <v>2.2851660948771246</v>
      </c>
      <c r="X281" s="54">
        <v>0</v>
      </c>
      <c r="Y281" s="54">
        <v>0</v>
      </c>
      <c r="Z281" s="54">
        <v>0</v>
      </c>
      <c r="AA281" s="54">
        <v>0</v>
      </c>
      <c r="AB281" s="54">
        <v>0</v>
      </c>
      <c r="AC281" s="54">
        <v>0</v>
      </c>
      <c r="AD281" s="54" t="e">
        <v>#REF!</v>
      </c>
      <c r="AE281" s="63" t="e">
        <v>#REF!</v>
      </c>
      <c r="AF281" s="63" t="e">
        <v>#REF!</v>
      </c>
      <c r="AG281" s="63" t="e">
        <v>#REF!</v>
      </c>
      <c r="AH281" s="54" t="e">
        <v>#REF!</v>
      </c>
      <c r="AI281" s="63" t="e">
        <v>#REF!</v>
      </c>
      <c r="AJ281" s="63" t="e">
        <v>#REF!</v>
      </c>
      <c r="AK281" s="63" t="e">
        <v>#REF!</v>
      </c>
      <c r="AL281" s="63" t="e">
        <v>#REF!</v>
      </c>
      <c r="AM281" s="63" t="e">
        <v>#REF!</v>
      </c>
      <c r="AN281" s="54" t="e">
        <v>#REF!</v>
      </c>
      <c r="AO281" s="54">
        <v>0.21447697305335744</v>
      </c>
      <c r="AP281" s="54">
        <v>0.7313246021107056</v>
      </c>
      <c r="AQ281" s="54">
        <v>0.15685228698015516</v>
      </c>
    </row>
    <row r="282" spans="2:43" x14ac:dyDescent="0.3">
      <c r="B282" s="52">
        <v>279</v>
      </c>
      <c r="C282" s="54">
        <v>0.18559194746716479</v>
      </c>
      <c r="D282" s="54">
        <v>0.72810096201646912</v>
      </c>
      <c r="E282" s="54">
        <v>51782.826314381644</v>
      </c>
      <c r="F282" s="54">
        <v>14.331619190370239</v>
      </c>
      <c r="G282" s="54">
        <v>0.82216568128342271</v>
      </c>
      <c r="H282" s="54">
        <v>4184.1392265921077</v>
      </c>
      <c r="I282" s="54">
        <v>12</v>
      </c>
      <c r="J282" s="54">
        <v>5</v>
      </c>
      <c r="K282" s="54">
        <v>851</v>
      </c>
      <c r="L282" s="54">
        <v>791</v>
      </c>
      <c r="M282" s="54">
        <v>0.13512967549335267</v>
      </c>
      <c r="N282" s="54">
        <v>9610.4755810400366</v>
      </c>
      <c r="O282" s="54">
        <v>37703.12565543301</v>
      </c>
      <c r="P282" s="54">
        <v>11.782965455545321</v>
      </c>
      <c r="Q282" s="54">
        <v>59965.490035008341</v>
      </c>
      <c r="R282" s="54">
        <v>3440.0556778157934</v>
      </c>
      <c r="S282" s="54">
        <v>0</v>
      </c>
      <c r="T282" s="54">
        <v>0</v>
      </c>
      <c r="U282" s="54">
        <v>0.49834720119688458</v>
      </c>
      <c r="V282" s="54">
        <v>2.5388853507005531</v>
      </c>
      <c r="W282" s="54">
        <v>1.8113705772885111</v>
      </c>
      <c r="X282" s="54">
        <v>0</v>
      </c>
      <c r="Y282" s="54">
        <v>0</v>
      </c>
      <c r="Z282" s="54">
        <v>0</v>
      </c>
      <c r="AA282" s="54">
        <v>0</v>
      </c>
      <c r="AB282" s="54">
        <v>0</v>
      </c>
      <c r="AC282" s="54">
        <v>0</v>
      </c>
      <c r="AD282" s="54" t="e">
        <v>#REF!</v>
      </c>
      <c r="AE282" s="63" t="e">
        <v>#REF!</v>
      </c>
      <c r="AF282" s="63" t="e">
        <v>#REF!</v>
      </c>
      <c r="AG282" s="63" t="e">
        <v>#REF!</v>
      </c>
      <c r="AH282" s="54" t="e">
        <v>#REF!</v>
      </c>
      <c r="AI282" s="63" t="e">
        <v>#REF!</v>
      </c>
      <c r="AJ282" s="63" t="e">
        <v>#REF!</v>
      </c>
      <c r="AK282" s="63" t="e">
        <v>#REF!</v>
      </c>
      <c r="AL282" s="63" t="e">
        <v>#REF!</v>
      </c>
      <c r="AM282" s="63" t="e">
        <v>#REF!</v>
      </c>
      <c r="AN282" s="54" t="e">
        <v>#REF!</v>
      </c>
      <c r="AO282" s="54">
        <v>0.16996165027007715</v>
      </c>
      <c r="AP282" s="54">
        <v>0.63986390491705158</v>
      </c>
      <c r="AQ282" s="54">
        <v>0.10875232522795782</v>
      </c>
    </row>
    <row r="283" spans="2:43" x14ac:dyDescent="0.3">
      <c r="B283" s="52">
        <v>280</v>
      </c>
      <c r="C283" s="54">
        <v>0.14759487468483459</v>
      </c>
      <c r="D283" s="54">
        <v>0.7399772384777632</v>
      </c>
      <c r="E283" s="54">
        <v>52553.127225448523</v>
      </c>
      <c r="F283" s="54">
        <v>27.334628275208047</v>
      </c>
      <c r="G283" s="54">
        <v>0.86230362168834807</v>
      </c>
      <c r="H283" s="54">
        <v>30666.48281714632</v>
      </c>
      <c r="I283" s="54">
        <v>9</v>
      </c>
      <c r="J283" s="54">
        <v>7</v>
      </c>
      <c r="K283" s="54">
        <v>855</v>
      </c>
      <c r="L283" s="54">
        <v>802</v>
      </c>
      <c r="M283" s="54">
        <v>0.10921684778275542</v>
      </c>
      <c r="N283" s="54">
        <v>7756.5722271362438</v>
      </c>
      <c r="O283" s="54">
        <v>38888.117957657953</v>
      </c>
      <c r="P283" s="54">
        <v>23.570748959216623</v>
      </c>
      <c r="Q283" s="54">
        <v>838256.90831474948</v>
      </c>
      <c r="R283" s="54">
        <v>26443.819197668767</v>
      </c>
      <c r="S283" s="54">
        <v>0</v>
      </c>
      <c r="T283" s="54">
        <v>0</v>
      </c>
      <c r="U283" s="54">
        <v>0.24856671428365876</v>
      </c>
      <c r="V283" s="54">
        <v>5.285028292198934</v>
      </c>
      <c r="W283" s="54">
        <v>1.6485219029107598</v>
      </c>
      <c r="X283" s="54">
        <v>0</v>
      </c>
      <c r="Y283" s="54">
        <v>0</v>
      </c>
      <c r="Z283" s="54">
        <v>0</v>
      </c>
      <c r="AA283" s="54">
        <v>0</v>
      </c>
      <c r="AB283" s="54">
        <v>0</v>
      </c>
      <c r="AC283" s="54">
        <v>0</v>
      </c>
      <c r="AD283" s="54" t="e">
        <v>#REF!</v>
      </c>
      <c r="AE283" s="63" t="e">
        <v>#REF!</v>
      </c>
      <c r="AF283" s="63" t="e">
        <v>#REF!</v>
      </c>
      <c r="AG283" s="63" t="e">
        <v>#REF!</v>
      </c>
      <c r="AH283" s="54" t="e">
        <v>#REF!</v>
      </c>
      <c r="AI283" s="63" t="e">
        <v>#REF!</v>
      </c>
      <c r="AJ283" s="63" t="e">
        <v>#REF!</v>
      </c>
      <c r="AK283" s="63" t="e">
        <v>#REF!</v>
      </c>
      <c r="AL283" s="63" t="e">
        <v>#REF!</v>
      </c>
      <c r="AM283" s="63" t="e">
        <v>#REF!</v>
      </c>
      <c r="AN283" s="54" t="e">
        <v>#REF!</v>
      </c>
      <c r="AO283" s="54">
        <v>0.18323657580401323</v>
      </c>
      <c r="AP283" s="54">
        <v>0.68004515476519634</v>
      </c>
      <c r="AQ283" s="54">
        <v>0.12460914555128481</v>
      </c>
    </row>
    <row r="284" spans="2:43" x14ac:dyDescent="0.3">
      <c r="B284" s="52">
        <v>281</v>
      </c>
      <c r="C284" s="54">
        <v>0.16686688365200375</v>
      </c>
      <c r="D284" s="54">
        <v>0.65874076236176804</v>
      </c>
      <c r="E284" s="54">
        <v>50992.910114927399</v>
      </c>
      <c r="F284" s="54">
        <v>26.788288215343844</v>
      </c>
      <c r="G284" s="54">
        <v>0.87388102684586833</v>
      </c>
      <c r="H284" s="54">
        <v>5024.9156696037571</v>
      </c>
      <c r="I284" s="54">
        <v>15</v>
      </c>
      <c r="J284" s="54">
        <v>6</v>
      </c>
      <c r="K284" s="54">
        <v>849</v>
      </c>
      <c r="L284" s="54">
        <v>799</v>
      </c>
      <c r="M284" s="54">
        <v>0.1099220181498534</v>
      </c>
      <c r="N284" s="54">
        <v>8509.027999224676</v>
      </c>
      <c r="O284" s="54">
        <v>33591.108484152384</v>
      </c>
      <c r="P284" s="54">
        <v>23.409776813067751</v>
      </c>
      <c r="Q284" s="54">
        <v>134608.88921514296</v>
      </c>
      <c r="R284" s="54">
        <v>4391.1784651672251</v>
      </c>
      <c r="S284" s="54">
        <v>0</v>
      </c>
      <c r="T284" s="54">
        <v>0</v>
      </c>
      <c r="U284" s="54">
        <v>0.56957556985858959</v>
      </c>
      <c r="V284" s="54">
        <v>3.7933310441310306</v>
      </c>
      <c r="W284" s="54">
        <v>4.1232933126244387</v>
      </c>
      <c r="X284" s="54">
        <v>0</v>
      </c>
      <c r="Y284" s="54">
        <v>0</v>
      </c>
      <c r="Z284" s="54">
        <v>0</v>
      </c>
      <c r="AA284" s="54">
        <v>0</v>
      </c>
      <c r="AB284" s="54">
        <v>0</v>
      </c>
      <c r="AC284" s="54">
        <v>0</v>
      </c>
      <c r="AD284" s="54" t="e">
        <v>#REF!</v>
      </c>
      <c r="AE284" s="63" t="e">
        <v>#REF!</v>
      </c>
      <c r="AF284" s="63" t="e">
        <v>#REF!</v>
      </c>
      <c r="AG284" s="63" t="e">
        <v>#REF!</v>
      </c>
      <c r="AH284" s="54" t="e">
        <v>#REF!</v>
      </c>
      <c r="AI284" s="63" t="e">
        <v>#REF!</v>
      </c>
      <c r="AJ284" s="63" t="e">
        <v>#REF!</v>
      </c>
      <c r="AK284" s="63" t="e">
        <v>#REF!</v>
      </c>
      <c r="AL284" s="63" t="e">
        <v>#REF!</v>
      </c>
      <c r="AM284" s="63" t="e">
        <v>#REF!</v>
      </c>
      <c r="AN284" s="54" t="e">
        <v>#REF!</v>
      </c>
      <c r="AO284" s="54">
        <v>0.22092726162685128</v>
      </c>
      <c r="AP284" s="54">
        <v>0.63666414708739016</v>
      </c>
      <c r="AQ284" s="54">
        <v>0.14065646659201197</v>
      </c>
    </row>
    <row r="285" spans="2:43" x14ac:dyDescent="0.3">
      <c r="B285" s="52">
        <v>282</v>
      </c>
      <c r="C285" s="54">
        <v>0.27274587516296867</v>
      </c>
      <c r="D285" s="54">
        <v>0.73416390125463138</v>
      </c>
      <c r="E285" s="54">
        <v>51078.369383719044</v>
      </c>
      <c r="F285" s="54">
        <v>13.875933535692027</v>
      </c>
      <c r="G285" s="54">
        <v>0.84550415518678168</v>
      </c>
      <c r="H285" s="54">
        <v>20949.900242068776</v>
      </c>
      <c r="I285" s="54">
        <v>13</v>
      </c>
      <c r="J285" s="54">
        <v>7</v>
      </c>
      <c r="K285" s="54">
        <v>848</v>
      </c>
      <c r="L285" s="54">
        <v>814</v>
      </c>
      <c r="M285" s="54">
        <v>0.20024017576075376</v>
      </c>
      <c r="N285" s="54">
        <v>13931.414559459836</v>
      </c>
      <c r="O285" s="54">
        <v>37499.894936476296</v>
      </c>
      <c r="P285" s="54">
        <v>11.732159461523221</v>
      </c>
      <c r="Q285" s="54">
        <v>290699.42333832465</v>
      </c>
      <c r="R285" s="54">
        <v>17713.227705417714</v>
      </c>
      <c r="S285" s="54">
        <v>0</v>
      </c>
      <c r="T285" s="54">
        <v>0</v>
      </c>
      <c r="U285" s="54">
        <v>0.45673158256208679</v>
      </c>
      <c r="V285" s="54">
        <v>4.9787123166946525</v>
      </c>
      <c r="W285" s="54">
        <v>2.2431071214080718</v>
      </c>
      <c r="X285" s="54">
        <v>0</v>
      </c>
      <c r="Y285" s="54">
        <v>0</v>
      </c>
      <c r="Z285" s="54">
        <v>0</v>
      </c>
      <c r="AA285" s="54">
        <v>0</v>
      </c>
      <c r="AB285" s="54">
        <v>0</v>
      </c>
      <c r="AC285" s="54">
        <v>0</v>
      </c>
      <c r="AD285" s="54" t="e">
        <v>#REF!</v>
      </c>
      <c r="AE285" s="63" t="e">
        <v>#REF!</v>
      </c>
      <c r="AF285" s="63" t="e">
        <v>#REF!</v>
      </c>
      <c r="AG285" s="63" t="e">
        <v>#REF!</v>
      </c>
      <c r="AH285" s="54" t="e">
        <v>#REF!</v>
      </c>
      <c r="AI285" s="63" t="e">
        <v>#REF!</v>
      </c>
      <c r="AJ285" s="63" t="e">
        <v>#REF!</v>
      </c>
      <c r="AK285" s="63" t="e">
        <v>#REF!</v>
      </c>
      <c r="AL285" s="63" t="e">
        <v>#REF!</v>
      </c>
      <c r="AM285" s="63" t="e">
        <v>#REF!</v>
      </c>
      <c r="AN285" s="54" t="e">
        <v>#REF!</v>
      </c>
      <c r="AO285" s="54">
        <v>0.25556719725652666</v>
      </c>
      <c r="AP285" s="54">
        <v>0.69734939412308516</v>
      </c>
      <c r="AQ285" s="54">
        <v>0.17821963016457384</v>
      </c>
    </row>
    <row r="286" spans="2:43" x14ac:dyDescent="0.3">
      <c r="B286" s="52">
        <v>283</v>
      </c>
      <c r="C286" s="54">
        <v>0.12972741843074065</v>
      </c>
      <c r="D286" s="54">
        <v>0.73207711348637983</v>
      </c>
      <c r="E286" s="54">
        <v>51501.168314682021</v>
      </c>
      <c r="F286" s="54">
        <v>22.295918412184918</v>
      </c>
      <c r="G286" s="54">
        <v>0.87974931268039969</v>
      </c>
      <c r="H286" s="54">
        <v>13965.322791724708</v>
      </c>
      <c r="I286" s="54">
        <v>10</v>
      </c>
      <c r="J286" s="54">
        <v>2</v>
      </c>
      <c r="K286" s="54">
        <v>850</v>
      </c>
      <c r="L286" s="54">
        <v>786</v>
      </c>
      <c r="M286" s="54">
        <v>9.4970474024816398E-2</v>
      </c>
      <c r="N286" s="54">
        <v>6681.1136116307571</v>
      </c>
      <c r="O286" s="54">
        <v>37702.82664098862</v>
      </c>
      <c r="P286" s="54">
        <v>19.614818898697951</v>
      </c>
      <c r="Q286" s="54">
        <v>311369.69756412058</v>
      </c>
      <c r="R286" s="54">
        <v>12285.983127379732</v>
      </c>
      <c r="S286" s="54">
        <v>0</v>
      </c>
      <c r="T286" s="54">
        <v>0</v>
      </c>
      <c r="U286" s="54">
        <v>0.57906382764459008</v>
      </c>
      <c r="V286" s="54">
        <v>7.4682141832970368</v>
      </c>
      <c r="W286" s="54">
        <v>3.0690656949734563</v>
      </c>
      <c r="X286" s="54">
        <v>0</v>
      </c>
      <c r="Y286" s="54">
        <v>0</v>
      </c>
      <c r="Z286" s="54">
        <v>0</v>
      </c>
      <c r="AA286" s="54">
        <v>0</v>
      </c>
      <c r="AB286" s="54">
        <v>0</v>
      </c>
      <c r="AC286" s="54">
        <v>0</v>
      </c>
      <c r="AD286" s="54" t="e">
        <v>#REF!</v>
      </c>
      <c r="AE286" s="63" t="e">
        <v>#REF!</v>
      </c>
      <c r="AF286" s="63" t="e">
        <v>#REF!</v>
      </c>
      <c r="AG286" s="63" t="e">
        <v>#REF!</v>
      </c>
      <c r="AH286" s="54" t="e">
        <v>#REF!</v>
      </c>
      <c r="AI286" s="63" t="e">
        <v>#REF!</v>
      </c>
      <c r="AJ286" s="63" t="e">
        <v>#REF!</v>
      </c>
      <c r="AK286" s="63" t="e">
        <v>#REF!</v>
      </c>
      <c r="AL286" s="63" t="e">
        <v>#REF!</v>
      </c>
      <c r="AM286" s="63" t="e">
        <v>#REF!</v>
      </c>
      <c r="AN286" s="54" t="e">
        <v>#REF!</v>
      </c>
      <c r="AO286" s="54">
        <v>0.16441229413784872</v>
      </c>
      <c r="AP286" s="54">
        <v>0.6706955497164977</v>
      </c>
      <c r="AQ286" s="54">
        <v>0.11027059399693497</v>
      </c>
    </row>
    <row r="287" spans="2:43" x14ac:dyDescent="0.3">
      <c r="B287" s="52">
        <v>284</v>
      </c>
      <c r="C287" s="54">
        <v>0.10456421499361601</v>
      </c>
      <c r="D287" s="54">
        <v>0.64074167918178926</v>
      </c>
      <c r="E287" s="54">
        <v>50515.278033627983</v>
      </c>
      <c r="F287" s="54">
        <v>14.415102546874618</v>
      </c>
      <c r="G287" s="54">
        <v>0.89558643531563964</v>
      </c>
      <c r="H287" s="54">
        <v>11962.096681538225</v>
      </c>
      <c r="I287" s="54">
        <v>6</v>
      </c>
      <c r="J287" s="54">
        <v>3</v>
      </c>
      <c r="K287" s="54">
        <v>858</v>
      </c>
      <c r="L287" s="54">
        <v>790</v>
      </c>
      <c r="M287" s="54">
        <v>6.6998650697335155E-2</v>
      </c>
      <c r="N287" s="54">
        <v>5282.0903927705649</v>
      </c>
      <c r="O287" s="54">
        <v>32367.244071601748</v>
      </c>
      <c r="P287" s="54">
        <v>12.909970304664837</v>
      </c>
      <c r="Q287" s="54">
        <v>172434.85034000207</v>
      </c>
      <c r="R287" s="54">
        <v>10713.091525919861</v>
      </c>
      <c r="S287" s="54">
        <v>0</v>
      </c>
      <c r="T287" s="54">
        <v>0</v>
      </c>
      <c r="U287" s="54">
        <v>0.49873641130684232</v>
      </c>
      <c r="V287" s="54">
        <v>4.0622501244742573</v>
      </c>
      <c r="W287" s="54">
        <v>1.7613118661598561</v>
      </c>
      <c r="X287" s="54">
        <v>0</v>
      </c>
      <c r="Y287" s="54">
        <v>0</v>
      </c>
      <c r="Z287" s="54">
        <v>0</v>
      </c>
      <c r="AA287" s="54">
        <v>0</v>
      </c>
      <c r="AB287" s="54">
        <v>0</v>
      </c>
      <c r="AC287" s="54">
        <v>0</v>
      </c>
      <c r="AD287" s="54" t="e">
        <v>#REF!</v>
      </c>
      <c r="AE287" s="63" t="e">
        <v>#REF!</v>
      </c>
      <c r="AF287" s="63" t="e">
        <v>#REF!</v>
      </c>
      <c r="AG287" s="63" t="e">
        <v>#REF!</v>
      </c>
      <c r="AH287" s="54" t="e">
        <v>#REF!</v>
      </c>
      <c r="AI287" s="63" t="e">
        <v>#REF!</v>
      </c>
      <c r="AJ287" s="63" t="e">
        <v>#REF!</v>
      </c>
      <c r="AK287" s="63" t="e">
        <v>#REF!</v>
      </c>
      <c r="AL287" s="63" t="e">
        <v>#REF!</v>
      </c>
      <c r="AM287" s="63" t="e">
        <v>#REF!</v>
      </c>
      <c r="AN287" s="54" t="e">
        <v>#REF!</v>
      </c>
      <c r="AO287" s="54">
        <v>0.10452578847492089</v>
      </c>
      <c r="AP287" s="54">
        <v>0.76303046962024168</v>
      </c>
      <c r="AQ287" s="54">
        <v>7.9756361467444928E-2</v>
      </c>
    </row>
    <row r="288" spans="2:43" x14ac:dyDescent="0.3">
      <c r="B288" s="52">
        <v>285</v>
      </c>
      <c r="C288" s="54">
        <v>0.25127781719119563</v>
      </c>
      <c r="D288" s="54">
        <v>0.60663777160348131</v>
      </c>
      <c r="E288" s="54">
        <v>49437.539111939055</v>
      </c>
      <c r="F288" s="54">
        <v>13.376529180104962</v>
      </c>
      <c r="G288" s="54">
        <v>0.88425279542257607</v>
      </c>
      <c r="H288" s="54">
        <v>18573.249268035994</v>
      </c>
      <c r="I288" s="54">
        <v>7</v>
      </c>
      <c r="J288" s="54">
        <v>4</v>
      </c>
      <c r="K288" s="54">
        <v>841</v>
      </c>
      <c r="L288" s="54">
        <v>794</v>
      </c>
      <c r="M288" s="54">
        <v>0.15243461507425388</v>
      </c>
      <c r="N288" s="54">
        <v>12422.556915352407</v>
      </c>
      <c r="O288" s="54">
        <v>29990.678560426659</v>
      </c>
      <c r="P288" s="54">
        <v>11.828233320559471</v>
      </c>
      <c r="Q288" s="54">
        <v>248445.61080324659</v>
      </c>
      <c r="R288" s="54">
        <v>16423.447585341142</v>
      </c>
      <c r="S288" s="54">
        <v>0</v>
      </c>
      <c r="T288" s="54">
        <v>0</v>
      </c>
      <c r="U288" s="54">
        <v>0.3373000883997031</v>
      </c>
      <c r="V288" s="54">
        <v>3.3270373567034426</v>
      </c>
      <c r="W288" s="54">
        <v>4.2091216312990536</v>
      </c>
      <c r="X288" s="54">
        <v>0</v>
      </c>
      <c r="Y288" s="54">
        <v>0</v>
      </c>
      <c r="Z288" s="54">
        <v>0</v>
      </c>
      <c r="AA288" s="54">
        <v>0</v>
      </c>
      <c r="AB288" s="54">
        <v>0</v>
      </c>
      <c r="AC288" s="54">
        <v>0</v>
      </c>
      <c r="AD288" s="54" t="e">
        <v>#REF!</v>
      </c>
      <c r="AE288" s="63" t="e">
        <v>#REF!</v>
      </c>
      <c r="AF288" s="63" t="e">
        <v>#REF!</v>
      </c>
      <c r="AG288" s="63" t="e">
        <v>#REF!</v>
      </c>
      <c r="AH288" s="54" t="e">
        <v>#REF!</v>
      </c>
      <c r="AI288" s="63" t="e">
        <v>#REF!</v>
      </c>
      <c r="AJ288" s="63" t="e">
        <v>#REF!</v>
      </c>
      <c r="AK288" s="63" t="e">
        <v>#REF!</v>
      </c>
      <c r="AL288" s="63" t="e">
        <v>#REF!</v>
      </c>
      <c r="AM288" s="63" t="e">
        <v>#REF!</v>
      </c>
      <c r="AN288" s="54" t="e">
        <v>#REF!</v>
      </c>
      <c r="AO288" s="54">
        <v>0.15911242123158262</v>
      </c>
      <c r="AP288" s="54">
        <v>0.71428885871264092</v>
      </c>
      <c r="AQ288" s="54">
        <v>0.11365222976851212</v>
      </c>
    </row>
    <row r="289" spans="2:43" x14ac:dyDescent="0.3">
      <c r="B289" s="52">
        <v>286</v>
      </c>
      <c r="C289" s="54">
        <v>0.26153458666644497</v>
      </c>
      <c r="D289" s="54">
        <v>0.70062029563154371</v>
      </c>
      <c r="E289" s="54">
        <v>53166.429602748234</v>
      </c>
      <c r="F289" s="54">
        <v>24.271843717030912</v>
      </c>
      <c r="G289" s="54">
        <v>0.8764162034482238</v>
      </c>
      <c r="H289" s="54">
        <v>20079.18153334811</v>
      </c>
      <c r="I289" s="54">
        <v>15</v>
      </c>
      <c r="J289" s="54">
        <v>4</v>
      </c>
      <c r="K289" s="54">
        <v>859</v>
      </c>
      <c r="L289" s="54">
        <v>794</v>
      </c>
      <c r="M289" s="54">
        <v>0.18323643942811826</v>
      </c>
      <c r="N289" s="54">
        <v>13904.860190685404</v>
      </c>
      <c r="O289" s="54">
        <v>37249.479625951128</v>
      </c>
      <c r="P289" s="54">
        <v>21.272237121168857</v>
      </c>
      <c r="Q289" s="54">
        <v>487358.75614331843</v>
      </c>
      <c r="R289" s="54">
        <v>17597.720047804636</v>
      </c>
      <c r="S289" s="54">
        <v>0</v>
      </c>
      <c r="T289" s="54">
        <v>0</v>
      </c>
      <c r="U289" s="54">
        <v>0.45120893958754676</v>
      </c>
      <c r="V289" s="54">
        <v>2.7048867205335645</v>
      </c>
      <c r="W289" s="54">
        <v>1.3575904522850186</v>
      </c>
      <c r="X289" s="54">
        <v>0</v>
      </c>
      <c r="Y289" s="54">
        <v>0</v>
      </c>
      <c r="Z289" s="54">
        <v>0</v>
      </c>
      <c r="AA289" s="54">
        <v>0</v>
      </c>
      <c r="AB289" s="54">
        <v>0</v>
      </c>
      <c r="AC289" s="54">
        <v>0</v>
      </c>
      <c r="AD289" s="54" t="e">
        <v>#REF!</v>
      </c>
      <c r="AE289" s="63" t="e">
        <v>#REF!</v>
      </c>
      <c r="AF289" s="63" t="e">
        <v>#REF!</v>
      </c>
      <c r="AG289" s="63" t="e">
        <v>#REF!</v>
      </c>
      <c r="AH289" s="54" t="e">
        <v>#REF!</v>
      </c>
      <c r="AI289" s="63" t="e">
        <v>#REF!</v>
      </c>
      <c r="AJ289" s="63" t="e">
        <v>#REF!</v>
      </c>
      <c r="AK289" s="63" t="e">
        <v>#REF!</v>
      </c>
      <c r="AL289" s="63" t="e">
        <v>#REF!</v>
      </c>
      <c r="AM289" s="63" t="e">
        <v>#REF!</v>
      </c>
      <c r="AN289" s="54" t="e">
        <v>#REF!</v>
      </c>
      <c r="AO289" s="54">
        <v>0.14359904239067828</v>
      </c>
      <c r="AP289" s="54">
        <v>0.70032949987253201</v>
      </c>
      <c r="AQ289" s="54">
        <v>0.10056664553963825</v>
      </c>
    </row>
    <row r="290" spans="2:43" x14ac:dyDescent="0.3">
      <c r="B290" s="52">
        <v>287</v>
      </c>
      <c r="C290" s="54">
        <v>0.21364624987128411</v>
      </c>
      <c r="D290" s="54">
        <v>0.73540109754085603</v>
      </c>
      <c r="E290" s="54">
        <v>47979.383224036166</v>
      </c>
      <c r="F290" s="54">
        <v>18.746497858181872</v>
      </c>
      <c r="G290" s="54">
        <v>0.86217235164484907</v>
      </c>
      <c r="H290" s="54">
        <v>8945.9459592287749</v>
      </c>
      <c r="I290" s="54">
        <v>4</v>
      </c>
      <c r="J290" s="54">
        <v>7</v>
      </c>
      <c r="K290" s="54">
        <v>854</v>
      </c>
      <c r="L290" s="54">
        <v>786</v>
      </c>
      <c r="M290" s="54">
        <v>0.15711568664083031</v>
      </c>
      <c r="N290" s="54">
        <v>10250.615296952528</v>
      </c>
      <c r="O290" s="54">
        <v>35284.091082289531</v>
      </c>
      <c r="P290" s="54">
        <v>16.162712143493792</v>
      </c>
      <c r="Q290" s="54">
        <v>167705.156764093</v>
      </c>
      <c r="R290" s="54">
        <v>7712.9472653560078</v>
      </c>
      <c r="S290" s="54">
        <v>0</v>
      </c>
      <c r="T290" s="54">
        <v>0</v>
      </c>
      <c r="U290" s="54">
        <v>0.34791193438927992</v>
      </c>
      <c r="V290" s="54">
        <v>6.7423660425122218</v>
      </c>
      <c r="W290" s="54">
        <v>2.2027850591852216</v>
      </c>
      <c r="X290" s="54">
        <v>0</v>
      </c>
      <c r="Y290" s="54">
        <v>0</v>
      </c>
      <c r="Z290" s="54">
        <v>0</v>
      </c>
      <c r="AA290" s="54">
        <v>0</v>
      </c>
      <c r="AB290" s="54">
        <v>0</v>
      </c>
      <c r="AC290" s="54">
        <v>0</v>
      </c>
      <c r="AD290" s="54" t="e">
        <v>#REF!</v>
      </c>
      <c r="AE290" s="63" t="e">
        <v>#REF!</v>
      </c>
      <c r="AF290" s="63" t="e">
        <v>#REF!</v>
      </c>
      <c r="AG290" s="63" t="e">
        <v>#REF!</v>
      </c>
      <c r="AH290" s="54" t="e">
        <v>#REF!</v>
      </c>
      <c r="AI290" s="63" t="e">
        <v>#REF!</v>
      </c>
      <c r="AJ290" s="63" t="e">
        <v>#REF!</v>
      </c>
      <c r="AK290" s="63" t="e">
        <v>#REF!</v>
      </c>
      <c r="AL290" s="63" t="e">
        <v>#REF!</v>
      </c>
      <c r="AM290" s="63" t="e">
        <v>#REF!</v>
      </c>
      <c r="AN290" s="54" t="e">
        <v>#REF!</v>
      </c>
      <c r="AO290" s="54">
        <v>0.20533852117945112</v>
      </c>
      <c r="AP290" s="54">
        <v>0.6939368434135007</v>
      </c>
      <c r="AQ290" s="54">
        <v>0.14249196521846458</v>
      </c>
    </row>
    <row r="291" spans="2:43" x14ac:dyDescent="0.3">
      <c r="B291" s="52">
        <v>288</v>
      </c>
      <c r="C291" s="54">
        <v>0.21764407187385376</v>
      </c>
      <c r="D291" s="54">
        <v>0.73243144620266443</v>
      </c>
      <c r="E291" s="54">
        <v>49512.352151320374</v>
      </c>
      <c r="F291" s="54">
        <v>17.547218661102043</v>
      </c>
      <c r="G291" s="54">
        <v>0.85195251020017082</v>
      </c>
      <c r="H291" s="54">
        <v>25612.527946595936</v>
      </c>
      <c r="I291" s="54">
        <v>10</v>
      </c>
      <c r="J291" s="54">
        <v>6</v>
      </c>
      <c r="K291" s="54">
        <v>850</v>
      </c>
      <c r="L291" s="54">
        <v>814</v>
      </c>
      <c r="M291" s="54">
        <v>0.15940936232000336</v>
      </c>
      <c r="N291" s="54">
        <v>10776.06993026553</v>
      </c>
      <c r="O291" s="54">
        <v>36264.403691087187</v>
      </c>
      <c r="P291" s="54">
        <v>14.949396985357167</v>
      </c>
      <c r="Q291" s="54">
        <v>449428.62834250578</v>
      </c>
      <c r="R291" s="54">
        <v>21820.657476674434</v>
      </c>
      <c r="S291" s="54">
        <v>0</v>
      </c>
      <c r="T291" s="54">
        <v>0</v>
      </c>
      <c r="U291" s="54">
        <v>0.52187917045839682</v>
      </c>
      <c r="V291" s="54">
        <v>4.6781518749702142</v>
      </c>
      <c r="W291" s="54">
        <v>1.4212564666574659</v>
      </c>
      <c r="X291" s="54">
        <v>0</v>
      </c>
      <c r="Y291" s="54">
        <v>0</v>
      </c>
      <c r="Z291" s="54">
        <v>0</v>
      </c>
      <c r="AA291" s="54">
        <v>0</v>
      </c>
      <c r="AB291" s="54">
        <v>0</v>
      </c>
      <c r="AC291" s="54">
        <v>0</v>
      </c>
      <c r="AD291" s="54" t="e">
        <v>#REF!</v>
      </c>
      <c r="AE291" s="63" t="e">
        <v>#REF!</v>
      </c>
      <c r="AF291" s="63" t="e">
        <v>#REF!</v>
      </c>
      <c r="AG291" s="63" t="e">
        <v>#REF!</v>
      </c>
      <c r="AH291" s="54" t="e">
        <v>#REF!</v>
      </c>
      <c r="AI291" s="63" t="e">
        <v>#REF!</v>
      </c>
      <c r="AJ291" s="63" t="e">
        <v>#REF!</v>
      </c>
      <c r="AK291" s="63" t="e">
        <v>#REF!</v>
      </c>
      <c r="AL291" s="63" t="e">
        <v>#REF!</v>
      </c>
      <c r="AM291" s="63" t="e">
        <v>#REF!</v>
      </c>
      <c r="AN291" s="54" t="e">
        <v>#REF!</v>
      </c>
      <c r="AO291" s="54">
        <v>0.2500204136124341</v>
      </c>
      <c r="AP291" s="54">
        <v>0.66115235107465076</v>
      </c>
      <c r="AQ291" s="54">
        <v>0.16530158427651742</v>
      </c>
    </row>
    <row r="292" spans="2:43" x14ac:dyDescent="0.3">
      <c r="B292" s="52">
        <v>289</v>
      </c>
      <c r="C292" s="54">
        <v>0.2426006531021262</v>
      </c>
      <c r="D292" s="54">
        <v>0.65295092521293574</v>
      </c>
      <c r="E292" s="54">
        <v>53115.052547911677</v>
      </c>
      <c r="F292" s="54">
        <v>16.232042005415927</v>
      </c>
      <c r="G292" s="54">
        <v>0.88646230674059745</v>
      </c>
      <c r="H292" s="54">
        <v>27011.84424436315</v>
      </c>
      <c r="I292" s="54">
        <v>12</v>
      </c>
      <c r="J292" s="54">
        <v>5</v>
      </c>
      <c r="K292" s="54">
        <v>848</v>
      </c>
      <c r="L292" s="54">
        <v>796</v>
      </c>
      <c r="M292" s="54">
        <v>0.15840632090029577</v>
      </c>
      <c r="N292" s="54">
        <v>12885.746437677124</v>
      </c>
      <c r="O292" s="54">
        <v>34681.522703892631</v>
      </c>
      <c r="P292" s="54">
        <v>14.389093399231276</v>
      </c>
      <c r="Q292" s="54">
        <v>438457.39041825512</v>
      </c>
      <c r="R292" s="54">
        <v>23944.981758175887</v>
      </c>
      <c r="S292" s="54">
        <v>0</v>
      </c>
      <c r="T292" s="54">
        <v>0</v>
      </c>
      <c r="U292" s="54">
        <v>0.22624235585041472</v>
      </c>
      <c r="V292" s="54">
        <v>5.4687905166505395</v>
      </c>
      <c r="W292" s="54">
        <v>3.4675649906388899</v>
      </c>
      <c r="X292" s="54">
        <v>0</v>
      </c>
      <c r="Y292" s="54">
        <v>0</v>
      </c>
      <c r="Z292" s="54">
        <v>0</v>
      </c>
      <c r="AA292" s="54">
        <v>0</v>
      </c>
      <c r="AB292" s="54">
        <v>0</v>
      </c>
      <c r="AC292" s="54">
        <v>0</v>
      </c>
      <c r="AD292" s="54" t="e">
        <v>#REF!</v>
      </c>
      <c r="AE292" s="63" t="e">
        <v>#REF!</v>
      </c>
      <c r="AF292" s="63" t="e">
        <v>#REF!</v>
      </c>
      <c r="AG292" s="63" t="e">
        <v>#REF!</v>
      </c>
      <c r="AH292" s="54" t="e">
        <v>#REF!</v>
      </c>
      <c r="AI292" s="63" t="e">
        <v>#REF!</v>
      </c>
      <c r="AJ292" s="63" t="e">
        <v>#REF!</v>
      </c>
      <c r="AK292" s="63" t="e">
        <v>#REF!</v>
      </c>
      <c r="AL292" s="63" t="e">
        <v>#REF!</v>
      </c>
      <c r="AM292" s="63" t="e">
        <v>#REF!</v>
      </c>
      <c r="AN292" s="54" t="e">
        <v>#REF!</v>
      </c>
      <c r="AO292" s="54">
        <v>0.20869795245161821</v>
      </c>
      <c r="AP292" s="54">
        <v>0.64145823425684179</v>
      </c>
      <c r="AQ292" s="54">
        <v>0.13387102007263335</v>
      </c>
    </row>
    <row r="293" spans="2:43" x14ac:dyDescent="0.3">
      <c r="B293" s="52">
        <v>290</v>
      </c>
      <c r="C293" s="54">
        <v>0.20845571207226254</v>
      </c>
      <c r="D293" s="54">
        <v>0.74313561270390061</v>
      </c>
      <c r="E293" s="54">
        <v>51602.053904743807</v>
      </c>
      <c r="F293" s="54">
        <v>17.896630993427301</v>
      </c>
      <c r="G293" s="54">
        <v>0.8932270689382702</v>
      </c>
      <c r="H293" s="54">
        <v>23487.435413369411</v>
      </c>
      <c r="I293" s="54">
        <v>9</v>
      </c>
      <c r="J293" s="54">
        <v>3</v>
      </c>
      <c r="K293" s="54">
        <v>842</v>
      </c>
      <c r="L293" s="54">
        <v>792</v>
      </c>
      <c r="M293" s="54">
        <v>0.15491086331244872</v>
      </c>
      <c r="N293" s="54">
        <v>10756.742891104646</v>
      </c>
      <c r="O293" s="54">
        <v>38347.323945281496</v>
      </c>
      <c r="P293" s="54">
        <v>15.985755246128871</v>
      </c>
      <c r="Q293" s="54">
        <v>420345.96457502898</v>
      </c>
      <c r="R293" s="54">
        <v>20979.613091160889</v>
      </c>
      <c r="S293" s="54">
        <v>0</v>
      </c>
      <c r="T293" s="54">
        <v>0</v>
      </c>
      <c r="U293" s="54">
        <v>0.59935757643610899</v>
      </c>
      <c r="V293" s="54">
        <v>2.9698752202716356</v>
      </c>
      <c r="W293" s="54">
        <v>2.0422804789370703</v>
      </c>
      <c r="X293" s="54">
        <v>0</v>
      </c>
      <c r="Y293" s="54">
        <v>0</v>
      </c>
      <c r="Z293" s="54">
        <v>0</v>
      </c>
      <c r="AA293" s="54">
        <v>0</v>
      </c>
      <c r="AB293" s="54">
        <v>0</v>
      </c>
      <c r="AC293" s="54">
        <v>0</v>
      </c>
      <c r="AD293" s="54" t="e">
        <v>#REF!</v>
      </c>
      <c r="AE293" s="63" t="e">
        <v>#REF!</v>
      </c>
      <c r="AF293" s="63" t="e">
        <v>#REF!</v>
      </c>
      <c r="AG293" s="63" t="e">
        <v>#REF!</v>
      </c>
      <c r="AH293" s="54" t="e">
        <v>#REF!</v>
      </c>
      <c r="AI293" s="63" t="e">
        <v>#REF!</v>
      </c>
      <c r="AJ293" s="63" t="e">
        <v>#REF!</v>
      </c>
      <c r="AK293" s="63" t="e">
        <v>#REF!</v>
      </c>
      <c r="AL293" s="63" t="e">
        <v>#REF!</v>
      </c>
      <c r="AM293" s="63" t="e">
        <v>#REF!</v>
      </c>
      <c r="AN293" s="54" t="e">
        <v>#REF!</v>
      </c>
      <c r="AO293" s="54">
        <v>0.19101756403611392</v>
      </c>
      <c r="AP293" s="54">
        <v>0.66489119673565367</v>
      </c>
      <c r="AQ293" s="54">
        <v>0.12700589674950113</v>
      </c>
    </row>
    <row r="294" spans="2:43" x14ac:dyDescent="0.3">
      <c r="B294" s="52">
        <v>291</v>
      </c>
      <c r="C294" s="54">
        <v>0.20497008062644373</v>
      </c>
      <c r="D294" s="54">
        <v>0.71748569204564461</v>
      </c>
      <c r="E294" s="54">
        <v>49745.730172882737</v>
      </c>
      <c r="F294" s="54">
        <v>26.951998986616786</v>
      </c>
      <c r="G294" s="54">
        <v>0.86670958744703297</v>
      </c>
      <c r="H294" s="54">
        <v>10993.178958367411</v>
      </c>
      <c r="I294" s="54">
        <v>9</v>
      </c>
      <c r="J294" s="54">
        <v>4</v>
      </c>
      <c r="K294" s="54">
        <v>852</v>
      </c>
      <c r="L294" s="54">
        <v>804</v>
      </c>
      <c r="M294" s="54">
        <v>0.14706310014691557</v>
      </c>
      <c r="N294" s="54">
        <v>10196.386324357089</v>
      </c>
      <c r="O294" s="54">
        <v>35691.849639406675</v>
      </c>
      <c r="P294" s="54">
        <v>23.359555922563484</v>
      </c>
      <c r="Q294" s="54">
        <v>296288.14814561541</v>
      </c>
      <c r="R294" s="54">
        <v>9527.8935997380231</v>
      </c>
      <c r="S294" s="54">
        <v>0</v>
      </c>
      <c r="T294" s="54">
        <v>0</v>
      </c>
      <c r="U294" s="54">
        <v>0.57348767540013235</v>
      </c>
      <c r="V294" s="54">
        <v>5.5507462020779599</v>
      </c>
      <c r="W294" s="54">
        <v>2.3344578250274863</v>
      </c>
      <c r="X294" s="54">
        <v>0</v>
      </c>
      <c r="Y294" s="54">
        <v>0</v>
      </c>
      <c r="Z294" s="54">
        <v>0</v>
      </c>
      <c r="AA294" s="54">
        <v>0</v>
      </c>
      <c r="AB294" s="54">
        <v>0</v>
      </c>
      <c r="AC294" s="54">
        <v>0</v>
      </c>
      <c r="AD294" s="54" t="e">
        <v>#REF!</v>
      </c>
      <c r="AE294" s="63" t="e">
        <v>#REF!</v>
      </c>
      <c r="AF294" s="63" t="e">
        <v>#REF!</v>
      </c>
      <c r="AG294" s="63" t="e">
        <v>#REF!</v>
      </c>
      <c r="AH294" s="54" t="e">
        <v>#REF!</v>
      </c>
      <c r="AI294" s="63" t="e">
        <v>#REF!</v>
      </c>
      <c r="AJ294" s="63" t="e">
        <v>#REF!</v>
      </c>
      <c r="AK294" s="63" t="e">
        <v>#REF!</v>
      </c>
      <c r="AL294" s="63" t="e">
        <v>#REF!</v>
      </c>
      <c r="AM294" s="63" t="e">
        <v>#REF!</v>
      </c>
      <c r="AN294" s="54" t="e">
        <v>#REF!</v>
      </c>
      <c r="AO294" s="54">
        <v>0.15310682805960318</v>
      </c>
      <c r="AP294" s="54">
        <v>0.76021015167399075</v>
      </c>
      <c r="AQ294" s="54">
        <v>0.11639336498151456</v>
      </c>
    </row>
    <row r="295" spans="2:43" x14ac:dyDescent="0.3">
      <c r="B295" s="52">
        <v>292</v>
      </c>
      <c r="C295" s="54">
        <v>0.23374834466966102</v>
      </c>
      <c r="D295" s="54">
        <v>0.61590568333135864</v>
      </c>
      <c r="E295" s="54">
        <v>48981.601110203774</v>
      </c>
      <c r="F295" s="54">
        <v>29.81479804163363</v>
      </c>
      <c r="G295" s="54">
        <v>0.8931287277055554</v>
      </c>
      <c r="H295" s="54">
        <v>13151.726941006627</v>
      </c>
      <c r="I295" s="54">
        <v>12</v>
      </c>
      <c r="J295" s="54">
        <v>6</v>
      </c>
      <c r="K295" s="54">
        <v>862</v>
      </c>
      <c r="L295" s="54">
        <v>780</v>
      </c>
      <c r="M295" s="54">
        <v>0.14396693395134152</v>
      </c>
      <c r="N295" s="54">
        <v>11449.368178779763</v>
      </c>
      <c r="O295" s="54">
        <v>30168.046502444089</v>
      </c>
      <c r="P295" s="54">
        <v>26.62845264172233</v>
      </c>
      <c r="Q295" s="54">
        <v>392116.08264482464</v>
      </c>
      <c r="R295" s="54">
        <v>11746.185149952125</v>
      </c>
      <c r="S295" s="54">
        <v>0</v>
      </c>
      <c r="T295" s="54">
        <v>0</v>
      </c>
      <c r="U295" s="54">
        <v>0.47679707007601563</v>
      </c>
      <c r="V295" s="54">
        <v>5.8302666452177032</v>
      </c>
      <c r="W295" s="54">
        <v>3.6520168208241315</v>
      </c>
      <c r="X295" s="54">
        <v>0</v>
      </c>
      <c r="Y295" s="54">
        <v>0</v>
      </c>
      <c r="Z295" s="54">
        <v>0</v>
      </c>
      <c r="AA295" s="54">
        <v>0</v>
      </c>
      <c r="AB295" s="54">
        <v>0</v>
      </c>
      <c r="AC295" s="54">
        <v>0</v>
      </c>
      <c r="AD295" s="54" t="e">
        <v>#REF!</v>
      </c>
      <c r="AE295" s="63" t="e">
        <v>#REF!</v>
      </c>
      <c r="AF295" s="63" t="e">
        <v>#REF!</v>
      </c>
      <c r="AG295" s="63" t="e">
        <v>#REF!</v>
      </c>
      <c r="AH295" s="54" t="e">
        <v>#REF!</v>
      </c>
      <c r="AI295" s="63" t="e">
        <v>#REF!</v>
      </c>
      <c r="AJ295" s="63" t="e">
        <v>#REF!</v>
      </c>
      <c r="AK295" s="63" t="e">
        <v>#REF!</v>
      </c>
      <c r="AL295" s="63" t="e">
        <v>#REF!</v>
      </c>
      <c r="AM295" s="63" t="e">
        <v>#REF!</v>
      </c>
      <c r="AN295" s="54" t="e">
        <v>#REF!</v>
      </c>
      <c r="AO295" s="54">
        <v>0.1976039172259455</v>
      </c>
      <c r="AP295" s="54">
        <v>0.70575718051838399</v>
      </c>
      <c r="AQ295" s="54">
        <v>0.13946038348077142</v>
      </c>
    </row>
    <row r="296" spans="2:43" x14ac:dyDescent="0.3">
      <c r="B296" s="52">
        <v>293</v>
      </c>
      <c r="C296" s="54">
        <v>0.14160934639025308</v>
      </c>
      <c r="D296" s="54">
        <v>0.63879005909006359</v>
      </c>
      <c r="E296" s="54">
        <v>49959.695342677303</v>
      </c>
      <c r="F296" s="54">
        <v>26.661045711336534</v>
      </c>
      <c r="G296" s="54">
        <v>0.89885610414650441</v>
      </c>
      <c r="H296" s="54">
        <v>30340.585482037517</v>
      </c>
      <c r="I296" s="54">
        <v>12</v>
      </c>
      <c r="J296" s="54">
        <v>7</v>
      </c>
      <c r="K296" s="54">
        <v>851</v>
      </c>
      <c r="L296" s="54">
        <v>817</v>
      </c>
      <c r="M296" s="54">
        <v>9.0458642748335052E-2</v>
      </c>
      <c r="N296" s="54">
        <v>7074.759803332704</v>
      </c>
      <c r="O296" s="54">
        <v>31913.75674007041</v>
      </c>
      <c r="P296" s="54">
        <v>23.964443680563825</v>
      </c>
      <c r="Q296" s="54">
        <v>808911.73644531588</v>
      </c>
      <c r="R296" s="54">
        <v>27271.820463908232</v>
      </c>
      <c r="S296" s="54">
        <v>0</v>
      </c>
      <c r="T296" s="54">
        <v>0</v>
      </c>
      <c r="U296" s="54">
        <v>0.5600680154588662</v>
      </c>
      <c r="V296" s="54">
        <v>5.4361975109348446</v>
      </c>
      <c r="W296" s="54">
        <v>3.5992327297154185</v>
      </c>
      <c r="X296" s="54">
        <v>0</v>
      </c>
      <c r="Y296" s="54">
        <v>0</v>
      </c>
      <c r="Z296" s="54">
        <v>0</v>
      </c>
      <c r="AA296" s="54">
        <v>0</v>
      </c>
      <c r="AB296" s="54">
        <v>0</v>
      </c>
      <c r="AC296" s="54">
        <v>0</v>
      </c>
      <c r="AD296" s="54" t="e">
        <v>#REF!</v>
      </c>
      <c r="AE296" s="63" t="e">
        <v>#REF!</v>
      </c>
      <c r="AF296" s="63" t="e">
        <v>#REF!</v>
      </c>
      <c r="AG296" s="63" t="e">
        <v>#REF!</v>
      </c>
      <c r="AH296" s="54" t="e">
        <v>#REF!</v>
      </c>
      <c r="AI296" s="63" t="e">
        <v>#REF!</v>
      </c>
      <c r="AJ296" s="63" t="e">
        <v>#REF!</v>
      </c>
      <c r="AK296" s="63" t="e">
        <v>#REF!</v>
      </c>
      <c r="AL296" s="63" t="e">
        <v>#REF!</v>
      </c>
      <c r="AM296" s="63" t="e">
        <v>#REF!</v>
      </c>
      <c r="AN296" s="54" t="e">
        <v>#REF!</v>
      </c>
      <c r="AO296" s="54">
        <v>0.26905148353257641</v>
      </c>
      <c r="AP296" s="54">
        <v>0.71637947580090267</v>
      </c>
      <c r="AQ296" s="54">
        <v>0.19274296073652228</v>
      </c>
    </row>
    <row r="297" spans="2:43" x14ac:dyDescent="0.3">
      <c r="B297" s="52">
        <v>294</v>
      </c>
      <c r="C297" s="54">
        <v>0.12456342455612342</v>
      </c>
      <c r="D297" s="54">
        <v>0.69506986948204041</v>
      </c>
      <c r="E297" s="54">
        <v>51136.119805336777</v>
      </c>
      <c r="F297" s="54">
        <v>22.527136458614503</v>
      </c>
      <c r="G297" s="54">
        <v>0.88373422012142189</v>
      </c>
      <c r="H297" s="54">
        <v>13237.513011537891</v>
      </c>
      <c r="I297" s="54">
        <v>10</v>
      </c>
      <c r="J297" s="54">
        <v>8</v>
      </c>
      <c r="K297" s="54">
        <v>838</v>
      </c>
      <c r="L297" s="54">
        <v>804</v>
      </c>
      <c r="M297" s="54">
        <v>8.658028324846069E-2</v>
      </c>
      <c r="N297" s="54">
        <v>6369.6902014649559</v>
      </c>
      <c r="O297" s="54">
        <v>35543.176118913412</v>
      </c>
      <c r="P297" s="54">
        <v>19.908001369822539</v>
      </c>
      <c r="Q297" s="54">
        <v>298203.26198359911</v>
      </c>
      <c r="R297" s="54">
        <v>11698.443237598613</v>
      </c>
      <c r="S297" s="54">
        <v>0</v>
      </c>
      <c r="T297" s="54">
        <v>0</v>
      </c>
      <c r="U297" s="54">
        <v>0.57673039565641848</v>
      </c>
      <c r="V297" s="54">
        <v>4.7791574975491073</v>
      </c>
      <c r="W297" s="54">
        <v>1.6441435787009537</v>
      </c>
      <c r="X297" s="54">
        <v>0</v>
      </c>
      <c r="Y297" s="54">
        <v>0</v>
      </c>
      <c r="Z297" s="54">
        <v>0</v>
      </c>
      <c r="AA297" s="54">
        <v>0</v>
      </c>
      <c r="AB297" s="54">
        <v>0</v>
      </c>
      <c r="AC297" s="54">
        <v>0</v>
      </c>
      <c r="AD297" s="54" t="e">
        <v>#REF!</v>
      </c>
      <c r="AE297" s="63" t="e">
        <v>#REF!</v>
      </c>
      <c r="AF297" s="63" t="e">
        <v>#REF!</v>
      </c>
      <c r="AG297" s="63" t="e">
        <v>#REF!</v>
      </c>
      <c r="AH297" s="54" t="e">
        <v>#REF!</v>
      </c>
      <c r="AI297" s="63" t="e">
        <v>#REF!</v>
      </c>
      <c r="AJ297" s="63" t="e">
        <v>#REF!</v>
      </c>
      <c r="AK297" s="63" t="e">
        <v>#REF!</v>
      </c>
      <c r="AL297" s="63" t="e">
        <v>#REF!</v>
      </c>
      <c r="AM297" s="63" t="e">
        <v>#REF!</v>
      </c>
      <c r="AN297" s="54" t="e">
        <v>#REF!</v>
      </c>
      <c r="AO297" s="54">
        <v>0.22144827339741319</v>
      </c>
      <c r="AP297" s="54">
        <v>0.64502489315072209</v>
      </c>
      <c r="AQ297" s="54">
        <v>0.14283964888657832</v>
      </c>
    </row>
    <row r="298" spans="2:43" x14ac:dyDescent="0.3">
      <c r="B298" s="52">
        <v>295</v>
      </c>
      <c r="C298" s="54">
        <v>0.23627227158743153</v>
      </c>
      <c r="D298" s="54">
        <v>0.71233536519038199</v>
      </c>
      <c r="E298" s="54">
        <v>53318.407733615131</v>
      </c>
      <c r="F298" s="54">
        <v>7.8098967538655018</v>
      </c>
      <c r="G298" s="54">
        <v>0.84223062998909182</v>
      </c>
      <c r="H298" s="54">
        <v>12865.526147497938</v>
      </c>
      <c r="I298" s="54">
        <v>8</v>
      </c>
      <c r="J298" s="54">
        <v>5</v>
      </c>
      <c r="K298" s="54">
        <v>868</v>
      </c>
      <c r="L298" s="54">
        <v>803</v>
      </c>
      <c r="M298" s="54">
        <v>0.16830509486559414</v>
      </c>
      <c r="N298" s="54">
        <v>12597.661312646123</v>
      </c>
      <c r="O298" s="54">
        <v>37980.587444294419</v>
      </c>
      <c r="P298" s="54">
        <v>6.5777342631579048</v>
      </c>
      <c r="Q298" s="54">
        <v>100478.43089611588</v>
      </c>
      <c r="R298" s="54">
        <v>10835.740192348321</v>
      </c>
      <c r="S298" s="54">
        <v>0</v>
      </c>
      <c r="T298" s="54">
        <v>0</v>
      </c>
      <c r="U298" s="54">
        <v>0.41692800807683833</v>
      </c>
      <c r="V298" s="54">
        <v>4.9484082497130153</v>
      </c>
      <c r="W298" s="54">
        <v>0.90642749460754446</v>
      </c>
      <c r="X298" s="54">
        <v>0</v>
      </c>
      <c r="Y298" s="54">
        <v>0</v>
      </c>
      <c r="Z298" s="54">
        <v>0</v>
      </c>
      <c r="AA298" s="54">
        <v>0</v>
      </c>
      <c r="AB298" s="54">
        <v>0</v>
      </c>
      <c r="AC298" s="54">
        <v>0</v>
      </c>
      <c r="AD298" s="54" t="e">
        <v>#REF!</v>
      </c>
      <c r="AE298" s="63" t="e">
        <v>#REF!</v>
      </c>
      <c r="AF298" s="63" t="e">
        <v>#REF!</v>
      </c>
      <c r="AG298" s="63" t="e">
        <v>#REF!</v>
      </c>
      <c r="AH298" s="54" t="e">
        <v>#REF!</v>
      </c>
      <c r="AI298" s="63" t="e">
        <v>#REF!</v>
      </c>
      <c r="AJ298" s="63" t="e">
        <v>#REF!</v>
      </c>
      <c r="AK298" s="63" t="e">
        <v>#REF!</v>
      </c>
      <c r="AL298" s="63" t="e">
        <v>#REF!</v>
      </c>
      <c r="AM298" s="63" t="e">
        <v>#REF!</v>
      </c>
      <c r="AN298" s="54" t="e">
        <v>#REF!</v>
      </c>
      <c r="AO298" s="54">
        <v>0.24233305596316504</v>
      </c>
      <c r="AP298" s="54">
        <v>0.7100652809925726</v>
      </c>
      <c r="AQ298" s="54">
        <v>0.17207228947627359</v>
      </c>
    </row>
    <row r="299" spans="2:43" x14ac:dyDescent="0.3">
      <c r="B299" s="52">
        <v>296</v>
      </c>
      <c r="C299" s="54">
        <v>0.17976582336996577</v>
      </c>
      <c r="D299" s="54">
        <v>0.68289596313413981</v>
      </c>
      <c r="E299" s="54">
        <v>50357.616846990451</v>
      </c>
      <c r="F299" s="54">
        <v>27.095194791770204</v>
      </c>
      <c r="G299" s="54">
        <v>0.85471928808501052</v>
      </c>
      <c r="H299" s="54">
        <v>3440.3011468244422</v>
      </c>
      <c r="I299" s="54">
        <v>14</v>
      </c>
      <c r="J299" s="54">
        <v>5</v>
      </c>
      <c r="K299" s="54">
        <v>847</v>
      </c>
      <c r="L299" s="54">
        <v>787</v>
      </c>
      <c r="M299" s="54">
        <v>0.12276135508883443</v>
      </c>
      <c r="N299" s="54">
        <v>9052.5784554484981</v>
      </c>
      <c r="O299" s="54">
        <v>34389.013257865532</v>
      </c>
      <c r="P299" s="54">
        <v>23.158785602946512</v>
      </c>
      <c r="Q299" s="54">
        <v>93215.62971555868</v>
      </c>
      <c r="R299" s="54">
        <v>2940.4917470118326</v>
      </c>
      <c r="S299" s="54">
        <v>0</v>
      </c>
      <c r="T299" s="54">
        <v>0</v>
      </c>
      <c r="U299" s="54">
        <v>0.52421146944610508</v>
      </c>
      <c r="V299" s="54">
        <v>6.688663500116065</v>
      </c>
      <c r="W299" s="54">
        <v>2.3517022825748977</v>
      </c>
      <c r="X299" s="54">
        <v>0</v>
      </c>
      <c r="Y299" s="54">
        <v>0</v>
      </c>
      <c r="Z299" s="54">
        <v>0</v>
      </c>
      <c r="AA299" s="54">
        <v>0</v>
      </c>
      <c r="AB299" s="54">
        <v>0</v>
      </c>
      <c r="AC299" s="54">
        <v>0</v>
      </c>
      <c r="AD299" s="54" t="e">
        <v>#REF!</v>
      </c>
      <c r="AE299" s="63" t="e">
        <v>#REF!</v>
      </c>
      <c r="AF299" s="63" t="e">
        <v>#REF!</v>
      </c>
      <c r="AG299" s="63" t="e">
        <v>#REF!</v>
      </c>
      <c r="AH299" s="54" t="e">
        <v>#REF!</v>
      </c>
      <c r="AI299" s="63" t="e">
        <v>#REF!</v>
      </c>
      <c r="AJ299" s="63" t="e">
        <v>#REF!</v>
      </c>
      <c r="AK299" s="63" t="e">
        <v>#REF!</v>
      </c>
      <c r="AL299" s="63" t="e">
        <v>#REF!</v>
      </c>
      <c r="AM299" s="63" t="e">
        <v>#REF!</v>
      </c>
      <c r="AN299" s="54" t="e">
        <v>#REF!</v>
      </c>
      <c r="AO299" s="54">
        <v>0.20700772703512094</v>
      </c>
      <c r="AP299" s="54">
        <v>0.71581096240578612</v>
      </c>
      <c r="AQ299" s="54">
        <v>0.14817840031444418</v>
      </c>
    </row>
    <row r="300" spans="2:43" x14ac:dyDescent="0.3">
      <c r="B300" s="52">
        <v>297</v>
      </c>
      <c r="C300" s="54">
        <v>0.20915195766647388</v>
      </c>
      <c r="D300" s="54">
        <v>0.69437267606671416</v>
      </c>
      <c r="E300" s="54">
        <v>50972.586634891413</v>
      </c>
      <c r="F300" s="54">
        <v>17.519792479248537</v>
      </c>
      <c r="G300" s="54">
        <v>0.85507525888856128</v>
      </c>
      <c r="H300" s="54">
        <v>27060.226944350201</v>
      </c>
      <c r="I300" s="54">
        <v>16</v>
      </c>
      <c r="J300" s="54">
        <v>4</v>
      </c>
      <c r="K300" s="54">
        <v>855</v>
      </c>
      <c r="L300" s="54">
        <v>801</v>
      </c>
      <c r="M300" s="54">
        <v>0.14522940454946157</v>
      </c>
      <c r="N300" s="54">
        <v>10661.01628201148</v>
      </c>
      <c r="O300" s="54">
        <v>35393.971387711979</v>
      </c>
      <c r="P300" s="54">
        <v>14.980741089867312</v>
      </c>
      <c r="Q300" s="54">
        <v>474089.56050638529</v>
      </c>
      <c r="R300" s="54">
        <v>23138.530560023471</v>
      </c>
      <c r="S300" s="54">
        <v>0</v>
      </c>
      <c r="T300" s="54">
        <v>0</v>
      </c>
      <c r="U300" s="54">
        <v>0.36170710327448363</v>
      </c>
      <c r="V300" s="54">
        <v>5.7168313915254814</v>
      </c>
      <c r="W300" s="54">
        <v>2.3189257561427148</v>
      </c>
      <c r="X300" s="54">
        <v>0</v>
      </c>
      <c r="Y300" s="54">
        <v>0</v>
      </c>
      <c r="Z300" s="54">
        <v>0</v>
      </c>
      <c r="AA300" s="54">
        <v>0</v>
      </c>
      <c r="AB300" s="54">
        <v>0</v>
      </c>
      <c r="AC300" s="54">
        <v>0</v>
      </c>
      <c r="AD300" s="54" t="e">
        <v>#REF!</v>
      </c>
      <c r="AE300" s="63" t="e">
        <v>#REF!</v>
      </c>
      <c r="AF300" s="63" t="e">
        <v>#REF!</v>
      </c>
      <c r="AG300" s="63" t="e">
        <v>#REF!</v>
      </c>
      <c r="AH300" s="54" t="e">
        <v>#REF!</v>
      </c>
      <c r="AI300" s="63" t="e">
        <v>#REF!</v>
      </c>
      <c r="AJ300" s="63" t="e">
        <v>#REF!</v>
      </c>
      <c r="AK300" s="63" t="e">
        <v>#REF!</v>
      </c>
      <c r="AL300" s="63" t="e">
        <v>#REF!</v>
      </c>
      <c r="AM300" s="63" t="e">
        <v>#REF!</v>
      </c>
      <c r="AN300" s="54" t="e">
        <v>#REF!</v>
      </c>
      <c r="AO300" s="54">
        <v>0.15773973773248759</v>
      </c>
      <c r="AP300" s="54">
        <v>0.61728565200536534</v>
      </c>
      <c r="AQ300" s="54">
        <v>9.7370476853353927E-2</v>
      </c>
    </row>
    <row r="301" spans="2:43" x14ac:dyDescent="0.3">
      <c r="B301" s="52">
        <v>298</v>
      </c>
      <c r="C301" s="54">
        <v>0.16698390845934807</v>
      </c>
      <c r="D301" s="54">
        <v>0.74940485787182676</v>
      </c>
      <c r="E301" s="54">
        <v>48668.699875653234</v>
      </c>
      <c r="F301" s="54">
        <v>16.986651163842666</v>
      </c>
      <c r="G301" s="54">
        <v>0.82121370128628035</v>
      </c>
      <c r="H301" s="54">
        <v>5377.9127605560343</v>
      </c>
      <c r="I301" s="54">
        <v>5</v>
      </c>
      <c r="J301" s="54">
        <v>4</v>
      </c>
      <c r="K301" s="54">
        <v>860</v>
      </c>
      <c r="L301" s="54">
        <v>797</v>
      </c>
      <c r="M301" s="54">
        <v>0.12513855218585987</v>
      </c>
      <c r="N301" s="54">
        <v>8126.8897248715648</v>
      </c>
      <c r="O301" s="54">
        <v>36472.560113120504</v>
      </c>
      <c r="P301" s="54">
        <v>13.949670674718137</v>
      </c>
      <c r="Q301" s="54">
        <v>91352.728053143481</v>
      </c>
      <c r="R301" s="54">
        <v>4416.4156432909385</v>
      </c>
      <c r="S301" s="54">
        <v>0</v>
      </c>
      <c r="T301" s="54">
        <v>0</v>
      </c>
      <c r="U301" s="54">
        <v>0.36102045008714712</v>
      </c>
      <c r="V301" s="54">
        <v>5.510310090836974</v>
      </c>
      <c r="W301" s="54">
        <v>3.0170572797345749</v>
      </c>
      <c r="X301" s="54">
        <v>0</v>
      </c>
      <c r="Y301" s="54">
        <v>0</v>
      </c>
      <c r="Z301" s="54">
        <v>0</v>
      </c>
      <c r="AA301" s="54">
        <v>0</v>
      </c>
      <c r="AB301" s="54">
        <v>0</v>
      </c>
      <c r="AC301" s="54">
        <v>0</v>
      </c>
      <c r="AD301" s="54" t="e">
        <v>#REF!</v>
      </c>
      <c r="AE301" s="63" t="e">
        <v>#REF!</v>
      </c>
      <c r="AF301" s="63" t="e">
        <v>#REF!</v>
      </c>
      <c r="AG301" s="63" t="e">
        <v>#REF!</v>
      </c>
      <c r="AH301" s="54" t="e">
        <v>#REF!</v>
      </c>
      <c r="AI301" s="63" t="e">
        <v>#REF!</v>
      </c>
      <c r="AJ301" s="63" t="e">
        <v>#REF!</v>
      </c>
      <c r="AK301" s="63" t="e">
        <v>#REF!</v>
      </c>
      <c r="AL301" s="63" t="e">
        <v>#REF!</v>
      </c>
      <c r="AM301" s="63" t="e">
        <v>#REF!</v>
      </c>
      <c r="AN301" s="54" t="e">
        <v>#REF!</v>
      </c>
      <c r="AO301" s="54">
        <v>0.21544824314008387</v>
      </c>
      <c r="AP301" s="54">
        <v>0.76406955130576348</v>
      </c>
      <c r="AQ301" s="54">
        <v>0.16461744246565893</v>
      </c>
    </row>
    <row r="302" spans="2:43" x14ac:dyDescent="0.3">
      <c r="B302" s="52">
        <v>299</v>
      </c>
      <c r="C302" s="54">
        <v>0.21689174464299618</v>
      </c>
      <c r="D302" s="54">
        <v>0.68432674823303374</v>
      </c>
      <c r="E302" s="54">
        <v>50124.936700779683</v>
      </c>
      <c r="F302" s="54">
        <v>17.053243290804261</v>
      </c>
      <c r="G302" s="54">
        <v>0.84953313724118795</v>
      </c>
      <c r="H302" s="54">
        <v>19795.971780057989</v>
      </c>
      <c r="I302" s="54">
        <v>18</v>
      </c>
      <c r="J302" s="54">
        <v>5</v>
      </c>
      <c r="K302" s="54">
        <v>835</v>
      </c>
      <c r="L302" s="54">
        <v>799</v>
      </c>
      <c r="M302" s="54">
        <v>0.1484248223301311</v>
      </c>
      <c r="N302" s="54">
        <v>10871.684971151855</v>
      </c>
      <c r="O302" s="54">
        <v>34301.834937831212</v>
      </c>
      <c r="P302" s="54">
        <v>14.487295272974183</v>
      </c>
      <c r="Q302" s="54">
        <v>337585.52294322441</v>
      </c>
      <c r="R302" s="54">
        <v>16817.334011050687</v>
      </c>
      <c r="S302" s="54">
        <v>0</v>
      </c>
      <c r="T302" s="54">
        <v>0</v>
      </c>
      <c r="U302" s="54">
        <v>0.37706558483591424</v>
      </c>
      <c r="V302" s="54">
        <v>3.3510218521378654</v>
      </c>
      <c r="W302" s="54">
        <v>1.4038084518933505</v>
      </c>
      <c r="X302" s="54">
        <v>0</v>
      </c>
      <c r="Y302" s="54">
        <v>0</v>
      </c>
      <c r="Z302" s="54">
        <v>0</v>
      </c>
      <c r="AA302" s="54">
        <v>0</v>
      </c>
      <c r="AB302" s="54">
        <v>0</v>
      </c>
      <c r="AC302" s="54">
        <v>0</v>
      </c>
      <c r="AD302" s="54" t="e">
        <v>#REF!</v>
      </c>
      <c r="AE302" s="63" t="e">
        <v>#REF!</v>
      </c>
      <c r="AF302" s="63" t="e">
        <v>#REF!</v>
      </c>
      <c r="AG302" s="63" t="e">
        <v>#REF!</v>
      </c>
      <c r="AH302" s="54" t="e">
        <v>#REF!</v>
      </c>
      <c r="AI302" s="63" t="e">
        <v>#REF!</v>
      </c>
      <c r="AJ302" s="63" t="e">
        <v>#REF!</v>
      </c>
      <c r="AK302" s="63" t="e">
        <v>#REF!</v>
      </c>
      <c r="AL302" s="63" t="e">
        <v>#REF!</v>
      </c>
      <c r="AM302" s="63" t="e">
        <v>#REF!</v>
      </c>
      <c r="AN302" s="54" t="e">
        <v>#REF!</v>
      </c>
      <c r="AO302" s="54">
        <v>0.22737775082104628</v>
      </c>
      <c r="AP302" s="54">
        <v>0.78217931408240693</v>
      </c>
      <c r="AQ302" s="54">
        <v>0.17785017317480642</v>
      </c>
    </row>
    <row r="303" spans="2:43" x14ac:dyDescent="0.3">
      <c r="B303" s="52">
        <v>300</v>
      </c>
      <c r="C303" s="54">
        <v>0.24409276927727525</v>
      </c>
      <c r="D303" s="54">
        <v>0.70792701877851361</v>
      </c>
      <c r="E303" s="54">
        <v>48982.539201784777</v>
      </c>
      <c r="F303" s="54">
        <v>23.702653543450246</v>
      </c>
      <c r="G303" s="54">
        <v>0.8506492786724309</v>
      </c>
      <c r="H303" s="54">
        <v>7609.7812691509189</v>
      </c>
      <c r="I303" s="54">
        <v>9</v>
      </c>
      <c r="J303" s="54">
        <v>5</v>
      </c>
      <c r="K303" s="54">
        <v>837</v>
      </c>
      <c r="L303" s="54">
        <v>797</v>
      </c>
      <c r="M303" s="54">
        <v>0.17279986645985301</v>
      </c>
      <c r="N303" s="54">
        <v>11956.283639996342</v>
      </c>
      <c r="O303" s="54">
        <v>34676.062949321167</v>
      </c>
      <c r="P303" s="54">
        <v>20.162645139358489</v>
      </c>
      <c r="Q303" s="54">
        <v>180372.00896412134</v>
      </c>
      <c r="R303" s="54">
        <v>6473.2549474582047</v>
      </c>
      <c r="S303" s="54">
        <v>0</v>
      </c>
      <c r="T303" s="54">
        <v>0</v>
      </c>
      <c r="U303" s="54">
        <v>0.44853736787673948</v>
      </c>
      <c r="V303" s="54">
        <v>6.8954112067656324</v>
      </c>
      <c r="W303" s="54">
        <v>2.1253164099886401</v>
      </c>
      <c r="X303" s="54">
        <v>0</v>
      </c>
      <c r="Y303" s="54">
        <v>0</v>
      </c>
      <c r="Z303" s="54">
        <v>0</v>
      </c>
      <c r="AA303" s="54">
        <v>0</v>
      </c>
      <c r="AB303" s="54">
        <v>0</v>
      </c>
      <c r="AC303" s="54">
        <v>0</v>
      </c>
      <c r="AD303" s="54" t="e">
        <v>#REF!</v>
      </c>
      <c r="AE303" s="63" t="e">
        <v>#REF!</v>
      </c>
      <c r="AF303" s="63" t="e">
        <v>#REF!</v>
      </c>
      <c r="AG303" s="63" t="e">
        <v>#REF!</v>
      </c>
      <c r="AH303" s="54" t="e">
        <v>#REF!</v>
      </c>
      <c r="AI303" s="63" t="e">
        <v>#REF!</v>
      </c>
      <c r="AJ303" s="63" t="e">
        <v>#REF!</v>
      </c>
      <c r="AK303" s="63" t="e">
        <v>#REF!</v>
      </c>
      <c r="AL303" s="63" t="e">
        <v>#REF!</v>
      </c>
      <c r="AM303" s="63" t="e">
        <v>#REF!</v>
      </c>
      <c r="AN303" s="54" t="e">
        <v>#REF!</v>
      </c>
      <c r="AO303" s="54">
        <v>0.24427291654299915</v>
      </c>
      <c r="AP303" s="54">
        <v>0.70362465102044236</v>
      </c>
      <c r="AQ303" s="54">
        <v>0.17187644565631341</v>
      </c>
    </row>
    <row r="304" spans="2:43" x14ac:dyDescent="0.3">
      <c r="B304" s="52">
        <v>301</v>
      </c>
      <c r="C304" s="54">
        <v>0.26611698412032692</v>
      </c>
      <c r="D304" s="54">
        <v>0.67154890244556387</v>
      </c>
      <c r="E304" s="54">
        <v>50027.073941396979</v>
      </c>
      <c r="F304" s="54">
        <v>16.535431047616207</v>
      </c>
      <c r="G304" s="54">
        <v>0.91965884430850597</v>
      </c>
      <c r="H304" s="54">
        <v>33688.416506656707</v>
      </c>
      <c r="I304" s="54">
        <v>11</v>
      </c>
      <c r="J304" s="54">
        <v>6</v>
      </c>
      <c r="K304" s="54">
        <v>851</v>
      </c>
      <c r="L304" s="54">
        <v>788</v>
      </c>
      <c r="M304" s="54">
        <v>0.17871056860812909</v>
      </c>
      <c r="N304" s="54">
        <v>13313.05404164916</v>
      </c>
      <c r="O304" s="54">
        <v>33595.626597908209</v>
      </c>
      <c r="P304" s="54">
        <v>15.206955407393709</v>
      </c>
      <c r="Q304" s="54">
        <v>557052.4882491976</v>
      </c>
      <c r="R304" s="54">
        <v>30981.850191095502</v>
      </c>
      <c r="S304" s="54">
        <v>0</v>
      </c>
      <c r="T304" s="54">
        <v>0</v>
      </c>
      <c r="U304" s="54">
        <v>0.28322123973412139</v>
      </c>
      <c r="V304" s="54">
        <v>3.6880564374364466</v>
      </c>
      <c r="W304" s="54">
        <v>1.619830290503335</v>
      </c>
      <c r="X304" s="54">
        <v>0</v>
      </c>
      <c r="Y304" s="54">
        <v>0</v>
      </c>
      <c r="Z304" s="54">
        <v>0</v>
      </c>
      <c r="AA304" s="54">
        <v>0</v>
      </c>
      <c r="AB304" s="54">
        <v>0</v>
      </c>
      <c r="AC304" s="54">
        <v>0</v>
      </c>
      <c r="AD304" s="54" t="e">
        <v>#REF!</v>
      </c>
      <c r="AE304" s="63" t="e">
        <v>#REF!</v>
      </c>
      <c r="AF304" s="63" t="e">
        <v>#REF!</v>
      </c>
      <c r="AG304" s="63" t="e">
        <v>#REF!</v>
      </c>
      <c r="AH304" s="54" t="e">
        <v>#REF!</v>
      </c>
      <c r="AI304" s="63" t="e">
        <v>#REF!</v>
      </c>
      <c r="AJ304" s="63" t="e">
        <v>#REF!</v>
      </c>
      <c r="AK304" s="63" t="e">
        <v>#REF!</v>
      </c>
      <c r="AL304" s="63" t="e">
        <v>#REF!</v>
      </c>
      <c r="AM304" s="63" t="e">
        <v>#REF!</v>
      </c>
      <c r="AN304" s="54" t="e">
        <v>#REF!</v>
      </c>
      <c r="AO304" s="54">
        <v>0.17366718720216667</v>
      </c>
      <c r="AP304" s="54">
        <v>0.77005075179948934</v>
      </c>
      <c r="AQ304" s="54">
        <v>0.13373254806793111</v>
      </c>
    </row>
    <row r="305" spans="2:43" x14ac:dyDescent="0.3">
      <c r="B305" s="52">
        <v>302</v>
      </c>
      <c r="C305" s="54">
        <v>0.20207560442323058</v>
      </c>
      <c r="D305" s="54">
        <v>0.65369781136512062</v>
      </c>
      <c r="E305" s="54">
        <v>52020.331518897976</v>
      </c>
      <c r="F305" s="54">
        <v>24.016141184095371</v>
      </c>
      <c r="G305" s="54">
        <v>0.92441494997963058</v>
      </c>
      <c r="H305" s="54">
        <v>25740.855399824268</v>
      </c>
      <c r="I305" s="54">
        <v>12</v>
      </c>
      <c r="J305" s="54">
        <v>7</v>
      </c>
      <c r="K305" s="54">
        <v>854</v>
      </c>
      <c r="L305" s="54">
        <v>804</v>
      </c>
      <c r="M305" s="54">
        <v>0.13209638034174973</v>
      </c>
      <c r="N305" s="54">
        <v>10512.039933978142</v>
      </c>
      <c r="O305" s="54">
        <v>34005.576860391608</v>
      </c>
      <c r="P305" s="54">
        <v>22.200879951399269</v>
      </c>
      <c r="Q305" s="54">
        <v>618196.01748156326</v>
      </c>
      <c r="R305" s="54">
        <v>23795.231556861454</v>
      </c>
      <c r="S305" s="54">
        <v>0</v>
      </c>
      <c r="T305" s="54">
        <v>0</v>
      </c>
      <c r="U305" s="54">
        <v>0.48048939803013746</v>
      </c>
      <c r="V305" s="54">
        <v>5.4256405178966975</v>
      </c>
      <c r="W305" s="54">
        <v>1.7413463670703566</v>
      </c>
      <c r="X305" s="54">
        <v>0</v>
      </c>
      <c r="Y305" s="54">
        <v>0</v>
      </c>
      <c r="Z305" s="54">
        <v>0</v>
      </c>
      <c r="AA305" s="54">
        <v>0</v>
      </c>
      <c r="AB305" s="54">
        <v>0</v>
      </c>
      <c r="AC305" s="54">
        <v>0</v>
      </c>
      <c r="AD305" s="54" t="e">
        <v>#REF!</v>
      </c>
      <c r="AE305" s="63" t="e">
        <v>#REF!</v>
      </c>
      <c r="AF305" s="63" t="e">
        <v>#REF!</v>
      </c>
      <c r="AG305" s="63" t="e">
        <v>#REF!</v>
      </c>
      <c r="AH305" s="54" t="e">
        <v>#REF!</v>
      </c>
      <c r="AI305" s="63" t="e">
        <v>#REF!</v>
      </c>
      <c r="AJ305" s="63" t="e">
        <v>#REF!</v>
      </c>
      <c r="AK305" s="63" t="e">
        <v>#REF!</v>
      </c>
      <c r="AL305" s="63" t="e">
        <v>#REF!</v>
      </c>
      <c r="AM305" s="63" t="e">
        <v>#REF!</v>
      </c>
      <c r="AN305" s="54" t="e">
        <v>#REF!</v>
      </c>
      <c r="AO305" s="54">
        <v>0.15429502407270743</v>
      </c>
      <c r="AP305" s="54">
        <v>0.75010497598059656</v>
      </c>
      <c r="AQ305" s="54">
        <v>0.11573746532598377</v>
      </c>
    </row>
    <row r="306" spans="2:43" x14ac:dyDescent="0.3">
      <c r="B306" s="52">
        <v>303</v>
      </c>
      <c r="C306" s="54">
        <v>0.19706662909093281</v>
      </c>
      <c r="D306" s="54">
        <v>0.68331756650481301</v>
      </c>
      <c r="E306" s="54">
        <v>49654.357200837709</v>
      </c>
      <c r="F306" s="54">
        <v>30.712242159154584</v>
      </c>
      <c r="G306" s="54">
        <v>0.85286392848907377</v>
      </c>
      <c r="H306" s="54">
        <v>10688.297199987628</v>
      </c>
      <c r="I306" s="54">
        <v>8</v>
      </c>
      <c r="J306" s="54">
        <v>4</v>
      </c>
      <c r="K306" s="54">
        <v>858</v>
      </c>
      <c r="L306" s="54">
        <v>796</v>
      </c>
      <c r="M306" s="54">
        <v>0.13465908942972279</v>
      </c>
      <c r="N306" s="54">
        <v>9785.2167932461743</v>
      </c>
      <c r="O306" s="54">
        <v>33929.694528837164</v>
      </c>
      <c r="P306" s="54">
        <v>26.193363500564331</v>
      </c>
      <c r="Q306" s="54">
        <v>328261.57187503396</v>
      </c>
      <c r="R306" s="54">
        <v>9115.6631388402166</v>
      </c>
      <c r="S306" s="54">
        <v>0</v>
      </c>
      <c r="T306" s="54">
        <v>0</v>
      </c>
      <c r="U306" s="54">
        <v>0.54542074291734044</v>
      </c>
      <c r="V306" s="54">
        <v>5.8153576153759099</v>
      </c>
      <c r="W306" s="54">
        <v>4.2897436826119426</v>
      </c>
      <c r="X306" s="54">
        <v>0</v>
      </c>
      <c r="Y306" s="54">
        <v>0</v>
      </c>
      <c r="Z306" s="54">
        <v>0</v>
      </c>
      <c r="AA306" s="54">
        <v>0</v>
      </c>
      <c r="AB306" s="54">
        <v>0</v>
      </c>
      <c r="AC306" s="54">
        <v>0</v>
      </c>
      <c r="AD306" s="54" t="e">
        <v>#REF!</v>
      </c>
      <c r="AE306" s="63" t="e">
        <v>#REF!</v>
      </c>
      <c r="AF306" s="63" t="e">
        <v>#REF!</v>
      </c>
      <c r="AG306" s="63" t="e">
        <v>#REF!</v>
      </c>
      <c r="AH306" s="54" t="e">
        <v>#REF!</v>
      </c>
      <c r="AI306" s="63" t="e">
        <v>#REF!</v>
      </c>
      <c r="AJ306" s="63" t="e">
        <v>#REF!</v>
      </c>
      <c r="AK306" s="63" t="e">
        <v>#REF!</v>
      </c>
      <c r="AL306" s="63" t="e">
        <v>#REF!</v>
      </c>
      <c r="AM306" s="63" t="e">
        <v>#REF!</v>
      </c>
      <c r="AN306" s="54" t="e">
        <v>#REF!</v>
      </c>
      <c r="AO306" s="54">
        <v>0.21538868265882255</v>
      </c>
      <c r="AP306" s="54">
        <v>0.73141221795336597</v>
      </c>
      <c r="AQ306" s="54">
        <v>0.1575379141055431</v>
      </c>
    </row>
    <row r="307" spans="2:43" x14ac:dyDescent="0.3">
      <c r="B307" s="52">
        <v>304</v>
      </c>
      <c r="C307" s="54">
        <v>0.17408072368949823</v>
      </c>
      <c r="D307" s="54">
        <v>0.72700017116323079</v>
      </c>
      <c r="E307" s="54">
        <v>52171.826794372268</v>
      </c>
      <c r="F307" s="54">
        <v>15.574837428399148</v>
      </c>
      <c r="G307" s="54">
        <v>0.86620951474618402</v>
      </c>
      <c r="H307" s="54">
        <v>31119.352401870245</v>
      </c>
      <c r="I307" s="54">
        <v>13</v>
      </c>
      <c r="J307" s="54">
        <v>7</v>
      </c>
      <c r="K307" s="54">
        <v>861</v>
      </c>
      <c r="L307" s="54">
        <v>792</v>
      </c>
      <c r="M307" s="54">
        <v>0.1265567159184843</v>
      </c>
      <c r="N307" s="54">
        <v>9082.1093645674791</v>
      </c>
      <c r="O307" s="54">
        <v>37928.927009407067</v>
      </c>
      <c r="P307" s="54">
        <v>13.49107237110433</v>
      </c>
      <c r="Q307" s="54">
        <v>484678.85453619162</v>
      </c>
      <c r="R307" s="54">
        <v>26955.879143239519</v>
      </c>
      <c r="S307" s="54">
        <v>0</v>
      </c>
      <c r="T307" s="54">
        <v>0</v>
      </c>
      <c r="U307" s="54">
        <v>0.39796391370583439</v>
      </c>
      <c r="V307" s="54">
        <v>2.7713949298936469</v>
      </c>
      <c r="W307" s="54">
        <v>3.0638458468432921</v>
      </c>
      <c r="X307" s="54">
        <v>0</v>
      </c>
      <c r="Y307" s="54">
        <v>0</v>
      </c>
      <c r="Z307" s="54">
        <v>0</v>
      </c>
      <c r="AA307" s="54">
        <v>0</v>
      </c>
      <c r="AB307" s="54">
        <v>0</v>
      </c>
      <c r="AC307" s="54">
        <v>0</v>
      </c>
      <c r="AD307" s="54" t="e">
        <v>#REF!</v>
      </c>
      <c r="AE307" s="63" t="e">
        <v>#REF!</v>
      </c>
      <c r="AF307" s="63" t="e">
        <v>#REF!</v>
      </c>
      <c r="AG307" s="63" t="e">
        <v>#REF!</v>
      </c>
      <c r="AH307" s="54" t="e">
        <v>#REF!</v>
      </c>
      <c r="AI307" s="63" t="e">
        <v>#REF!</v>
      </c>
      <c r="AJ307" s="63" t="e">
        <v>#REF!</v>
      </c>
      <c r="AK307" s="63" t="e">
        <v>#REF!</v>
      </c>
      <c r="AL307" s="63" t="e">
        <v>#REF!</v>
      </c>
      <c r="AM307" s="63" t="e">
        <v>#REF!</v>
      </c>
      <c r="AN307" s="54" t="e">
        <v>#REF!</v>
      </c>
      <c r="AO307" s="54">
        <v>0.13074171479290703</v>
      </c>
      <c r="AP307" s="54">
        <v>0.73095432110444158</v>
      </c>
      <c r="AQ307" s="54">
        <v>9.5566221376479882E-2</v>
      </c>
    </row>
    <row r="308" spans="2:43" x14ac:dyDescent="0.3">
      <c r="B308" s="52">
        <v>305</v>
      </c>
      <c r="C308" s="54">
        <v>0.23087766757653744</v>
      </c>
      <c r="D308" s="54">
        <v>0.69734123717207808</v>
      </c>
      <c r="E308" s="54">
        <v>46122.101362407178</v>
      </c>
      <c r="F308" s="54">
        <v>27.580605833022872</v>
      </c>
      <c r="G308" s="54">
        <v>0.91094982241047662</v>
      </c>
      <c r="H308" s="54">
        <v>30729.829507969775</v>
      </c>
      <c r="I308" s="54">
        <v>9</v>
      </c>
      <c r="J308" s="54">
        <v>9</v>
      </c>
      <c r="K308" s="54">
        <v>854</v>
      </c>
      <c r="L308" s="54">
        <v>799</v>
      </c>
      <c r="M308" s="54">
        <v>0.1610005183432264</v>
      </c>
      <c r="N308" s="54">
        <v>10648.56318628121</v>
      </c>
      <c r="O308" s="54">
        <v>32162.84322503701</v>
      </c>
      <c r="P308" s="54">
        <v>25.124547985565542</v>
      </c>
      <c r="Q308" s="54">
        <v>847547.31497530953</v>
      </c>
      <c r="R308" s="54">
        <v>27993.332732989289</v>
      </c>
      <c r="S308" s="54">
        <v>0</v>
      </c>
      <c r="T308" s="54">
        <v>0</v>
      </c>
      <c r="U308" s="54">
        <v>0.39443118403225219</v>
      </c>
      <c r="V308" s="54">
        <v>4.4422021077795666</v>
      </c>
      <c r="W308" s="54">
        <v>2.6514470426418337</v>
      </c>
      <c r="X308" s="54">
        <v>0</v>
      </c>
      <c r="Y308" s="54">
        <v>0</v>
      </c>
      <c r="Z308" s="54">
        <v>0</v>
      </c>
      <c r="AA308" s="54">
        <v>0</v>
      </c>
      <c r="AB308" s="54">
        <v>0</v>
      </c>
      <c r="AC308" s="54">
        <v>0</v>
      </c>
      <c r="AD308" s="54" t="e">
        <v>#REF!</v>
      </c>
      <c r="AE308" s="63" t="e">
        <v>#REF!</v>
      </c>
      <c r="AF308" s="63" t="e">
        <v>#REF!</v>
      </c>
      <c r="AG308" s="63" t="e">
        <v>#REF!</v>
      </c>
      <c r="AH308" s="54" t="e">
        <v>#REF!</v>
      </c>
      <c r="AI308" s="63" t="e">
        <v>#REF!</v>
      </c>
      <c r="AJ308" s="63" t="e">
        <v>#REF!</v>
      </c>
      <c r="AK308" s="63" t="e">
        <v>#REF!</v>
      </c>
      <c r="AL308" s="63" t="e">
        <v>#REF!</v>
      </c>
      <c r="AM308" s="63" t="e">
        <v>#REF!</v>
      </c>
      <c r="AN308" s="54" t="e">
        <v>#REF!</v>
      </c>
      <c r="AO308" s="54">
        <v>0.19928499645738162</v>
      </c>
      <c r="AP308" s="54">
        <v>0.70033092954032761</v>
      </c>
      <c r="AQ308" s="54">
        <v>0.13956544681243896</v>
      </c>
    </row>
    <row r="309" spans="2:43" x14ac:dyDescent="0.3">
      <c r="B309" s="52">
        <v>306</v>
      </c>
      <c r="C309" s="54">
        <v>0.22496975300117039</v>
      </c>
      <c r="D309" s="54">
        <v>0.65778389282146976</v>
      </c>
      <c r="E309" s="54">
        <v>53405.630770989046</v>
      </c>
      <c r="F309" s="54">
        <v>20.348299546851564</v>
      </c>
      <c r="G309" s="54">
        <v>0.82066616525980896</v>
      </c>
      <c r="H309" s="54">
        <v>17880.045495142145</v>
      </c>
      <c r="I309" s="54">
        <v>10</v>
      </c>
      <c r="J309" s="54">
        <v>6</v>
      </c>
      <c r="K309" s="54">
        <v>869</v>
      </c>
      <c r="L309" s="54">
        <v>816</v>
      </c>
      <c r="M309" s="54">
        <v>0.1479814798961944</v>
      </c>
      <c r="N309" s="54">
        <v>12014.65156342111</v>
      </c>
      <c r="O309" s="54">
        <v>35129.363707127246</v>
      </c>
      <c r="P309" s="54">
        <v>16.699160958672582</v>
      </c>
      <c r="Q309" s="54">
        <v>363828.52164648625</v>
      </c>
      <c r="R309" s="54">
        <v>14673.548371169227</v>
      </c>
      <c r="S309" s="54">
        <v>0</v>
      </c>
      <c r="T309" s="54">
        <v>0</v>
      </c>
      <c r="U309" s="54">
        <v>0.60615127774201283</v>
      </c>
      <c r="V309" s="54">
        <v>5.5235106006993799</v>
      </c>
      <c r="W309" s="54">
        <v>3.844215041509798</v>
      </c>
      <c r="X309" s="54">
        <v>0</v>
      </c>
      <c r="Y309" s="54">
        <v>0</v>
      </c>
      <c r="Z309" s="54">
        <v>0</v>
      </c>
      <c r="AA309" s="54">
        <v>0</v>
      </c>
      <c r="AB309" s="54">
        <v>0</v>
      </c>
      <c r="AC309" s="54">
        <v>0</v>
      </c>
      <c r="AD309" s="54" t="e">
        <v>#REF!</v>
      </c>
      <c r="AE309" s="63" t="e">
        <v>#REF!</v>
      </c>
      <c r="AF309" s="63" t="e">
        <v>#REF!</v>
      </c>
      <c r="AG309" s="63" t="e">
        <v>#REF!</v>
      </c>
      <c r="AH309" s="54" t="e">
        <v>#REF!</v>
      </c>
      <c r="AI309" s="63" t="e">
        <v>#REF!</v>
      </c>
      <c r="AJ309" s="63" t="e">
        <v>#REF!</v>
      </c>
      <c r="AK309" s="63" t="e">
        <v>#REF!</v>
      </c>
      <c r="AL309" s="63" t="e">
        <v>#REF!</v>
      </c>
      <c r="AM309" s="63" t="e">
        <v>#REF!</v>
      </c>
      <c r="AN309" s="54" t="e">
        <v>#REF!</v>
      </c>
      <c r="AO309" s="54">
        <v>0.18118030931835138</v>
      </c>
      <c r="AP309" s="54">
        <v>0.72375462643852428</v>
      </c>
      <c r="AQ309" s="54">
        <v>0.13113008708871968</v>
      </c>
    </row>
    <row r="310" spans="2:43" x14ac:dyDescent="0.3">
      <c r="B310" s="52">
        <v>307</v>
      </c>
      <c r="C310" s="54">
        <v>0.23867785574453651</v>
      </c>
      <c r="D310" s="54">
        <v>0.71366098641704201</v>
      </c>
      <c r="E310" s="54">
        <v>47961.272301946243</v>
      </c>
      <c r="F310" s="54">
        <v>12.333263975203156</v>
      </c>
      <c r="G310" s="54">
        <v>0.85392623722656091</v>
      </c>
      <c r="H310" s="54">
        <v>8233.7237971727445</v>
      </c>
      <c r="I310" s="54">
        <v>14</v>
      </c>
      <c r="J310" s="54">
        <v>2</v>
      </c>
      <c r="K310" s="54">
        <v>856</v>
      </c>
      <c r="L310" s="54">
        <v>802</v>
      </c>
      <c r="M310" s="54">
        <v>0.17033507396655037</v>
      </c>
      <c r="N310" s="54">
        <v>11447.293631808359</v>
      </c>
      <c r="O310" s="54">
        <v>34228.088900823313</v>
      </c>
      <c r="P310" s="54">
        <v>10.531697699067127</v>
      </c>
      <c r="Q310" s="54">
        <v>101548.68908944355</v>
      </c>
      <c r="R310" s="54">
        <v>7030.9927804825129</v>
      </c>
      <c r="S310" s="54">
        <v>0</v>
      </c>
      <c r="T310" s="54">
        <v>0</v>
      </c>
      <c r="U310" s="54">
        <v>0.41905633297389466</v>
      </c>
      <c r="V310" s="54">
        <v>1.4376019008995027</v>
      </c>
      <c r="W310" s="54">
        <v>1.4649754630338476</v>
      </c>
      <c r="X310" s="54">
        <v>0</v>
      </c>
      <c r="Y310" s="54">
        <v>0</v>
      </c>
      <c r="Z310" s="54">
        <v>0</v>
      </c>
      <c r="AA310" s="54">
        <v>0</v>
      </c>
      <c r="AB310" s="54">
        <v>0</v>
      </c>
      <c r="AC310" s="54">
        <v>0</v>
      </c>
      <c r="AD310" s="54" t="e">
        <v>#REF!</v>
      </c>
      <c r="AE310" s="63" t="e">
        <v>#REF!</v>
      </c>
      <c r="AF310" s="63" t="e">
        <v>#REF!</v>
      </c>
      <c r="AG310" s="63" t="e">
        <v>#REF!</v>
      </c>
      <c r="AH310" s="54" t="e">
        <v>#REF!</v>
      </c>
      <c r="AI310" s="63" t="e">
        <v>#REF!</v>
      </c>
      <c r="AJ310" s="63" t="e">
        <v>#REF!</v>
      </c>
      <c r="AK310" s="63" t="e">
        <v>#REF!</v>
      </c>
      <c r="AL310" s="63" t="e">
        <v>#REF!</v>
      </c>
      <c r="AM310" s="63" t="e">
        <v>#REF!</v>
      </c>
      <c r="AN310" s="54" t="e">
        <v>#REF!</v>
      </c>
      <c r="AO310" s="54">
        <v>0.23040678009529819</v>
      </c>
      <c r="AP310" s="54">
        <v>0.71685465068706566</v>
      </c>
      <c r="AQ310" s="54">
        <v>0.16516817186114655</v>
      </c>
    </row>
    <row r="311" spans="2:43" x14ac:dyDescent="0.3">
      <c r="B311" s="52">
        <v>308</v>
      </c>
      <c r="C311" s="54">
        <v>0.15488627822036891</v>
      </c>
      <c r="D311" s="54">
        <v>0.73859714162904355</v>
      </c>
      <c r="E311" s="54">
        <v>48741.925829913969</v>
      </c>
      <c r="F311" s="54">
        <v>20.552892342648899</v>
      </c>
      <c r="G311" s="54">
        <v>0.82675653312762487</v>
      </c>
      <c r="H311" s="54">
        <v>19099.666093697633</v>
      </c>
      <c r="I311" s="54">
        <v>11</v>
      </c>
      <c r="J311" s="54">
        <v>11</v>
      </c>
      <c r="K311" s="54">
        <v>843</v>
      </c>
      <c r="L311" s="54">
        <v>788</v>
      </c>
      <c r="M311" s="54">
        <v>0.11439856237112525</v>
      </c>
      <c r="N311" s="54">
        <v>7549.4554850886407</v>
      </c>
      <c r="O311" s="54">
        <v>36000.647095469307</v>
      </c>
      <c r="P311" s="54">
        <v>16.992238018953714</v>
      </c>
      <c r="Q311" s="54">
        <v>392553.38100430887</v>
      </c>
      <c r="R311" s="54">
        <v>15790.773723520701</v>
      </c>
      <c r="S311" s="54">
        <v>0</v>
      </c>
      <c r="T311" s="54">
        <v>0</v>
      </c>
      <c r="U311" s="54">
        <v>0.43883802758553458</v>
      </c>
      <c r="V311" s="54">
        <v>5.0059201254051127</v>
      </c>
      <c r="W311" s="54">
        <v>3.8712381282858459</v>
      </c>
      <c r="X311" s="54">
        <v>0</v>
      </c>
      <c r="Y311" s="54">
        <v>0</v>
      </c>
      <c r="Z311" s="54">
        <v>0</v>
      </c>
      <c r="AA311" s="54">
        <v>0</v>
      </c>
      <c r="AB311" s="54">
        <v>0</v>
      </c>
      <c r="AC311" s="54">
        <v>0</v>
      </c>
      <c r="AD311" s="54" t="e">
        <v>#REF!</v>
      </c>
      <c r="AE311" s="63" t="e">
        <v>#REF!</v>
      </c>
      <c r="AF311" s="63" t="e">
        <v>#REF!</v>
      </c>
      <c r="AG311" s="63" t="e">
        <v>#REF!</v>
      </c>
      <c r="AH311" s="54" t="e">
        <v>#REF!</v>
      </c>
      <c r="AI311" s="63" t="e">
        <v>#REF!</v>
      </c>
      <c r="AJ311" s="63" t="e">
        <v>#REF!</v>
      </c>
      <c r="AK311" s="63" t="e">
        <v>#REF!</v>
      </c>
      <c r="AL311" s="63" t="e">
        <v>#REF!</v>
      </c>
      <c r="AM311" s="63" t="e">
        <v>#REF!</v>
      </c>
      <c r="AN311" s="54" t="e">
        <v>#REF!</v>
      </c>
      <c r="AO311" s="54">
        <v>0.19540045230337105</v>
      </c>
      <c r="AP311" s="54">
        <v>0.69980539119392127</v>
      </c>
      <c r="AQ311" s="54">
        <v>0.13674228996362972</v>
      </c>
    </row>
    <row r="312" spans="2:43" x14ac:dyDescent="0.3">
      <c r="B312" s="52">
        <v>309</v>
      </c>
      <c r="C312" s="54">
        <v>0.16669142614379523</v>
      </c>
      <c r="D312" s="54">
        <v>0.70203043058263126</v>
      </c>
      <c r="E312" s="54">
        <v>53809.489067247225</v>
      </c>
      <c r="F312" s="54">
        <v>23.081845054196691</v>
      </c>
      <c r="G312" s="54">
        <v>0.8626257917382224</v>
      </c>
      <c r="H312" s="54">
        <v>2769.5080788852506</v>
      </c>
      <c r="I312" s="54">
        <v>14</v>
      </c>
      <c r="J312" s="54">
        <v>4</v>
      </c>
      <c r="K312" s="54">
        <v>845</v>
      </c>
      <c r="L312" s="54">
        <v>800</v>
      </c>
      <c r="M312" s="54">
        <v>0.11702245367016144</v>
      </c>
      <c r="N312" s="54">
        <v>8969.580472688398</v>
      </c>
      <c r="O312" s="54">
        <v>37775.898779310955</v>
      </c>
      <c r="P312" s="54">
        <v>19.910994864655393</v>
      </c>
      <c r="Q312" s="54">
        <v>63925.356353175303</v>
      </c>
      <c r="R312" s="54">
        <v>2389.0490992737928</v>
      </c>
      <c r="S312" s="54">
        <v>0</v>
      </c>
      <c r="T312" s="54">
        <v>0</v>
      </c>
      <c r="U312" s="54">
        <v>0.42569547497388466</v>
      </c>
      <c r="V312" s="54">
        <v>3.952003539252313</v>
      </c>
      <c r="W312" s="54">
        <v>2.6137904080781884</v>
      </c>
      <c r="X312" s="54">
        <v>0</v>
      </c>
      <c r="Y312" s="54">
        <v>0</v>
      </c>
      <c r="Z312" s="54">
        <v>0</v>
      </c>
      <c r="AA312" s="54">
        <v>0</v>
      </c>
      <c r="AB312" s="54">
        <v>0</v>
      </c>
      <c r="AC312" s="54">
        <v>0</v>
      </c>
      <c r="AD312" s="54" t="e">
        <v>#REF!</v>
      </c>
      <c r="AE312" s="63" t="e">
        <v>#REF!</v>
      </c>
      <c r="AF312" s="63" t="e">
        <v>#REF!</v>
      </c>
      <c r="AG312" s="63" t="e">
        <v>#REF!</v>
      </c>
      <c r="AH312" s="54" t="e">
        <v>#REF!</v>
      </c>
      <c r="AI312" s="63" t="e">
        <v>#REF!</v>
      </c>
      <c r="AJ312" s="63" t="e">
        <v>#REF!</v>
      </c>
      <c r="AK312" s="63" t="e">
        <v>#REF!</v>
      </c>
      <c r="AL312" s="63" t="e">
        <v>#REF!</v>
      </c>
      <c r="AM312" s="63" t="e">
        <v>#REF!</v>
      </c>
      <c r="AN312" s="54" t="e">
        <v>#REF!</v>
      </c>
      <c r="AO312" s="54">
        <v>0.1209706927390338</v>
      </c>
      <c r="AP312" s="54">
        <v>0.66550568524357445</v>
      </c>
      <c r="AQ312" s="54">
        <v>8.0506683765680584E-2</v>
      </c>
    </row>
    <row r="313" spans="2:43" x14ac:dyDescent="0.3">
      <c r="B313" s="52">
        <v>310</v>
      </c>
      <c r="C313" s="54">
        <v>0.20589468304096206</v>
      </c>
      <c r="D313" s="54">
        <v>0.68973261094487004</v>
      </c>
      <c r="E313" s="54">
        <v>48681.02390163517</v>
      </c>
      <c r="F313" s="54">
        <v>28.582186693943395</v>
      </c>
      <c r="G313" s="54">
        <v>0.83757897706891382</v>
      </c>
      <c r="H313" s="54">
        <v>15444.864961515725</v>
      </c>
      <c r="I313" s="54">
        <v>11</v>
      </c>
      <c r="J313" s="54">
        <v>4</v>
      </c>
      <c r="K313" s="54">
        <v>855</v>
      </c>
      <c r="L313" s="54">
        <v>794</v>
      </c>
      <c r="M313" s="54">
        <v>0.14201227731350921</v>
      </c>
      <c r="N313" s="54">
        <v>10023.163986336671</v>
      </c>
      <c r="O313" s="54">
        <v>33576.889719144448</v>
      </c>
      <c r="P313" s="54">
        <v>23.93983869350583</v>
      </c>
      <c r="Q313" s="54">
        <v>441448.01379278733</v>
      </c>
      <c r="R313" s="54">
        <v>12936.294195433849</v>
      </c>
      <c r="S313" s="54">
        <v>0</v>
      </c>
      <c r="T313" s="54">
        <v>0</v>
      </c>
      <c r="U313" s="54">
        <v>0.3575419463303805</v>
      </c>
      <c r="V313" s="54">
        <v>3.3783521041059457</v>
      </c>
      <c r="W313" s="54">
        <v>2.4287682999456797</v>
      </c>
      <c r="X313" s="54">
        <v>0</v>
      </c>
      <c r="Y313" s="54">
        <v>0</v>
      </c>
      <c r="Z313" s="54">
        <v>0</v>
      </c>
      <c r="AA313" s="54">
        <v>0</v>
      </c>
      <c r="AB313" s="54">
        <v>0</v>
      </c>
      <c r="AC313" s="54">
        <v>0</v>
      </c>
      <c r="AD313" s="54" t="e">
        <v>#REF!</v>
      </c>
      <c r="AE313" s="63" t="e">
        <v>#REF!</v>
      </c>
      <c r="AF313" s="63" t="e">
        <v>#REF!</v>
      </c>
      <c r="AG313" s="63" t="e">
        <v>#REF!</v>
      </c>
      <c r="AH313" s="54" t="e">
        <v>#REF!</v>
      </c>
      <c r="AI313" s="63" t="e">
        <v>#REF!</v>
      </c>
      <c r="AJ313" s="63" t="e">
        <v>#REF!</v>
      </c>
      <c r="AK313" s="63" t="e">
        <v>#REF!</v>
      </c>
      <c r="AL313" s="63" t="e">
        <v>#REF!</v>
      </c>
      <c r="AM313" s="63" t="e">
        <v>#REF!</v>
      </c>
      <c r="AN313" s="54" t="e">
        <v>#REF!</v>
      </c>
      <c r="AO313" s="54">
        <v>0.27758979436653086</v>
      </c>
      <c r="AP313" s="54">
        <v>0.71023951098244276</v>
      </c>
      <c r="AQ313" s="54">
        <v>0.19715523980460173</v>
      </c>
    </row>
    <row r="314" spans="2:43" x14ac:dyDescent="0.3">
      <c r="B314" s="52">
        <v>311</v>
      </c>
      <c r="C314" s="54">
        <v>0.23966931043170464</v>
      </c>
      <c r="D314" s="54">
        <v>0.74902572744313356</v>
      </c>
      <c r="E314" s="54">
        <v>54641.759401446499</v>
      </c>
      <c r="F314" s="54">
        <v>20.940702829828115</v>
      </c>
      <c r="G314" s="54">
        <v>0.83100285210430636</v>
      </c>
      <c r="H314" s="54">
        <v>19945.090384680167</v>
      </c>
      <c r="I314" s="54">
        <v>13</v>
      </c>
      <c r="J314" s="54">
        <v>6</v>
      </c>
      <c r="K314" s="54">
        <v>849</v>
      </c>
      <c r="L314" s="54">
        <v>802</v>
      </c>
      <c r="M314" s="54">
        <v>0.17951847959190176</v>
      </c>
      <c r="N314" s="54">
        <v>13095.952796519796</v>
      </c>
      <c r="O314" s="54">
        <v>40928.083584441149</v>
      </c>
      <c r="P314" s="54">
        <v>17.401783776655883</v>
      </c>
      <c r="Q314" s="54">
        <v>417664.21065964951</v>
      </c>
      <c r="R314" s="54">
        <v>16574.426995147394</v>
      </c>
      <c r="S314" s="54">
        <v>0</v>
      </c>
      <c r="T314" s="54">
        <v>0</v>
      </c>
      <c r="U314" s="54">
        <v>0.27512789272049326</v>
      </c>
      <c r="V314" s="54">
        <v>3.3845109556584143</v>
      </c>
      <c r="W314" s="54">
        <v>1.4211382589471939</v>
      </c>
      <c r="X314" s="54">
        <v>0</v>
      </c>
      <c r="Y314" s="54">
        <v>0</v>
      </c>
      <c r="Z314" s="54">
        <v>0</v>
      </c>
      <c r="AA314" s="54">
        <v>0</v>
      </c>
      <c r="AB314" s="54">
        <v>0</v>
      </c>
      <c r="AC314" s="54">
        <v>0</v>
      </c>
      <c r="AD314" s="54" t="e">
        <v>#REF!</v>
      </c>
      <c r="AE314" s="63" t="e">
        <v>#REF!</v>
      </c>
      <c r="AF314" s="63" t="e">
        <v>#REF!</v>
      </c>
      <c r="AG314" s="63" t="e">
        <v>#REF!</v>
      </c>
      <c r="AH314" s="54" t="e">
        <v>#REF!</v>
      </c>
      <c r="AI314" s="63" t="e">
        <v>#REF!</v>
      </c>
      <c r="AJ314" s="63" t="e">
        <v>#REF!</v>
      </c>
      <c r="AK314" s="63" t="e">
        <v>#REF!</v>
      </c>
      <c r="AL314" s="63" t="e">
        <v>#REF!</v>
      </c>
      <c r="AM314" s="63" t="e">
        <v>#REF!</v>
      </c>
      <c r="AN314" s="54" t="e">
        <v>#REF!</v>
      </c>
      <c r="AO314" s="54">
        <v>0.17650560935715026</v>
      </c>
      <c r="AP314" s="54">
        <v>0.78946062825125041</v>
      </c>
      <c r="AQ314" s="54">
        <v>0.13934422925296563</v>
      </c>
    </row>
    <row r="315" spans="2:43" x14ac:dyDescent="0.3">
      <c r="B315" s="52">
        <v>312</v>
      </c>
      <c r="C315" s="54">
        <v>0.22009033560283048</v>
      </c>
      <c r="D315" s="54">
        <v>0.74074744645903356</v>
      </c>
      <c r="E315" s="54">
        <v>47350.822413706672</v>
      </c>
      <c r="F315" s="54">
        <v>11.453651833163136</v>
      </c>
      <c r="G315" s="54">
        <v>0.88118658867004895</v>
      </c>
      <c r="H315" s="54">
        <v>14047.64927923404</v>
      </c>
      <c r="I315" s="54">
        <v>18</v>
      </c>
      <c r="J315" s="54">
        <v>3</v>
      </c>
      <c r="K315" s="54">
        <v>845</v>
      </c>
      <c r="L315" s="54">
        <v>831</v>
      </c>
      <c r="M315" s="54">
        <v>0.1630313540881084</v>
      </c>
      <c r="N315" s="54">
        <v>10421.458396102729</v>
      </c>
      <c r="O315" s="54">
        <v>35075.000790688391</v>
      </c>
      <c r="P315" s="54">
        <v>10.092804386679477</v>
      </c>
      <c r="Q315" s="54">
        <v>160896.88391873176</v>
      </c>
      <c r="R315" s="54">
        <v>12378.600147201516</v>
      </c>
      <c r="S315" s="54">
        <v>0</v>
      </c>
      <c r="T315" s="54">
        <v>0</v>
      </c>
      <c r="U315" s="54">
        <v>0.52160817717165242</v>
      </c>
      <c r="V315" s="54">
        <v>6.014897701975884</v>
      </c>
      <c r="W315" s="54">
        <v>3.3724655656163263</v>
      </c>
      <c r="X315" s="54">
        <v>0</v>
      </c>
      <c r="Y315" s="54">
        <v>0</v>
      </c>
      <c r="Z315" s="54">
        <v>0</v>
      </c>
      <c r="AA315" s="54">
        <v>0</v>
      </c>
      <c r="AB315" s="54">
        <v>0</v>
      </c>
      <c r="AC315" s="54">
        <v>0</v>
      </c>
      <c r="AD315" s="54" t="e">
        <v>#REF!</v>
      </c>
      <c r="AE315" s="63" t="e">
        <v>#REF!</v>
      </c>
      <c r="AF315" s="63" t="e">
        <v>#REF!</v>
      </c>
      <c r="AG315" s="63" t="e">
        <v>#REF!</v>
      </c>
      <c r="AH315" s="54" t="e">
        <v>#REF!</v>
      </c>
      <c r="AI315" s="63" t="e">
        <v>#REF!</v>
      </c>
      <c r="AJ315" s="63" t="e">
        <v>#REF!</v>
      </c>
      <c r="AK315" s="63" t="e">
        <v>#REF!</v>
      </c>
      <c r="AL315" s="63" t="e">
        <v>#REF!</v>
      </c>
      <c r="AM315" s="63" t="e">
        <v>#REF!</v>
      </c>
      <c r="AN315" s="54" t="e">
        <v>#REF!</v>
      </c>
      <c r="AO315" s="54">
        <v>0.22339728875233733</v>
      </c>
      <c r="AP315" s="54">
        <v>0.70585110254792194</v>
      </c>
      <c r="AQ315" s="54">
        <v>0.15768522257205378</v>
      </c>
    </row>
    <row r="316" spans="2:43" x14ac:dyDescent="0.3">
      <c r="B316" s="52">
        <v>313</v>
      </c>
      <c r="C316" s="54">
        <v>0.21076333542472489</v>
      </c>
      <c r="D316" s="54">
        <v>0.75059009965795798</v>
      </c>
      <c r="E316" s="54">
        <v>52809.122498541466</v>
      </c>
      <c r="F316" s="54">
        <v>16.2245491501257</v>
      </c>
      <c r="G316" s="54">
        <v>0.86176739433564709</v>
      </c>
      <c r="H316" s="54">
        <v>19491.650477384879</v>
      </c>
      <c r="I316" s="54">
        <v>14</v>
      </c>
      <c r="J316" s="54">
        <v>4</v>
      </c>
      <c r="K316" s="54">
        <v>834</v>
      </c>
      <c r="L316" s="54">
        <v>822</v>
      </c>
      <c r="M316" s="54">
        <v>0.15819687294068788</v>
      </c>
      <c r="N316" s="54">
        <v>11130.226798645481</v>
      </c>
      <c r="O316" s="54">
        <v>39638.00451902955</v>
      </c>
      <c r="P316" s="54">
        <v>13.981787445374461</v>
      </c>
      <c r="Q316" s="54">
        <v>316243.24118740205</v>
      </c>
      <c r="R316" s="54">
        <v>16797.26884319714</v>
      </c>
      <c r="S316" s="54">
        <v>0</v>
      </c>
      <c r="T316" s="54">
        <v>0</v>
      </c>
      <c r="U316" s="54">
        <v>0.35034332073878227</v>
      </c>
      <c r="V316" s="54">
        <v>3.5090834492968295</v>
      </c>
      <c r="W316" s="54">
        <v>3.7810983020810855</v>
      </c>
      <c r="X316" s="54">
        <v>0</v>
      </c>
      <c r="Y316" s="54">
        <v>0</v>
      </c>
      <c r="Z316" s="54">
        <v>0</v>
      </c>
      <c r="AA316" s="54">
        <v>0</v>
      </c>
      <c r="AB316" s="54">
        <v>0</v>
      </c>
      <c r="AC316" s="54">
        <v>0</v>
      </c>
      <c r="AD316" s="54" t="e">
        <v>#REF!</v>
      </c>
      <c r="AE316" s="63" t="e">
        <v>#REF!</v>
      </c>
      <c r="AF316" s="63" t="e">
        <v>#REF!</v>
      </c>
      <c r="AG316" s="63" t="e">
        <v>#REF!</v>
      </c>
      <c r="AH316" s="54" t="e">
        <v>#REF!</v>
      </c>
      <c r="AI316" s="63" t="e">
        <v>#REF!</v>
      </c>
      <c r="AJ316" s="63" t="e">
        <v>#REF!</v>
      </c>
      <c r="AK316" s="63" t="e">
        <v>#REF!</v>
      </c>
      <c r="AL316" s="63" t="e">
        <v>#REF!</v>
      </c>
      <c r="AM316" s="63" t="e">
        <v>#REF!</v>
      </c>
      <c r="AN316" s="54" t="e">
        <v>#REF!</v>
      </c>
      <c r="AO316" s="54">
        <v>0.18453397073252006</v>
      </c>
      <c r="AP316" s="54">
        <v>0.68021734514451027</v>
      </c>
      <c r="AQ316" s="54">
        <v>0.12552320766064956</v>
      </c>
    </row>
    <row r="317" spans="2:43" x14ac:dyDescent="0.3">
      <c r="B317" s="52">
        <v>314</v>
      </c>
      <c r="C317" s="54">
        <v>0.21262655915883905</v>
      </c>
      <c r="D317" s="54">
        <v>0.72334949819954641</v>
      </c>
      <c r="E317" s="54">
        <v>47445.846259849408</v>
      </c>
      <c r="F317" s="54">
        <v>24.705541488796548</v>
      </c>
      <c r="G317" s="54">
        <v>0.88313315111124835</v>
      </c>
      <c r="H317" s="54">
        <v>19193.114672033356</v>
      </c>
      <c r="I317" s="54">
        <v>18</v>
      </c>
      <c r="J317" s="54">
        <v>0</v>
      </c>
      <c r="K317" s="54">
        <v>868</v>
      </c>
      <c r="L317" s="54">
        <v>810</v>
      </c>
      <c r="M317" s="54">
        <v>0.15380331487144239</v>
      </c>
      <c r="N317" s="54">
        <v>10088.247036611052</v>
      </c>
      <c r="O317" s="54">
        <v>34319.929083714895</v>
      </c>
      <c r="P317" s="54">
        <v>21.818282704910576</v>
      </c>
      <c r="Q317" s="54">
        <v>474176.29082914983</v>
      </c>
      <c r="R317" s="54">
        <v>16950.075839952351</v>
      </c>
      <c r="S317" s="54">
        <v>0</v>
      </c>
      <c r="T317" s="54">
        <v>0</v>
      </c>
      <c r="U317" s="54">
        <v>0.39123206213883177</v>
      </c>
      <c r="V317" s="54">
        <v>5.3172037945230564</v>
      </c>
      <c r="W317" s="54">
        <v>3.4958543068153869</v>
      </c>
      <c r="X317" s="54">
        <v>0</v>
      </c>
      <c r="Y317" s="54">
        <v>0</v>
      </c>
      <c r="Z317" s="54">
        <v>0</v>
      </c>
      <c r="AA317" s="54">
        <v>0</v>
      </c>
      <c r="AB317" s="54">
        <v>0</v>
      </c>
      <c r="AC317" s="54">
        <v>0</v>
      </c>
      <c r="AD317" s="54" t="e">
        <v>#REF!</v>
      </c>
      <c r="AE317" s="63" t="e">
        <v>#REF!</v>
      </c>
      <c r="AF317" s="63" t="e">
        <v>#REF!</v>
      </c>
      <c r="AG317" s="63" t="e">
        <v>#REF!</v>
      </c>
      <c r="AH317" s="54" t="e">
        <v>#REF!</v>
      </c>
      <c r="AI317" s="63" t="e">
        <v>#REF!</v>
      </c>
      <c r="AJ317" s="63" t="e">
        <v>#REF!</v>
      </c>
      <c r="AK317" s="63" t="e">
        <v>#REF!</v>
      </c>
      <c r="AL317" s="63" t="e">
        <v>#REF!</v>
      </c>
      <c r="AM317" s="63" t="e">
        <v>#REF!</v>
      </c>
      <c r="AN317" s="54" t="e">
        <v>#REF!</v>
      </c>
      <c r="AO317" s="54">
        <v>0.23201865350290607</v>
      </c>
      <c r="AP317" s="54">
        <v>0.65867576448209719</v>
      </c>
      <c r="AQ317" s="54">
        <v>0.15282506397013348</v>
      </c>
    </row>
    <row r="318" spans="2:43" x14ac:dyDescent="0.3">
      <c r="B318" s="52">
        <v>315</v>
      </c>
      <c r="C318" s="54">
        <v>0.2761134130511953</v>
      </c>
      <c r="D318" s="54">
        <v>0.70262321246123149</v>
      </c>
      <c r="E318" s="54">
        <v>50705.248081805039</v>
      </c>
      <c r="F318" s="54">
        <v>30.159108499317156</v>
      </c>
      <c r="G318" s="54">
        <v>0.88717400086549192</v>
      </c>
      <c r="H318" s="54">
        <v>27376.657103359499</v>
      </c>
      <c r="I318" s="54">
        <v>16</v>
      </c>
      <c r="J318" s="54">
        <v>6</v>
      </c>
      <c r="K318" s="54">
        <v>856</v>
      </c>
      <c r="L318" s="54">
        <v>780</v>
      </c>
      <c r="M318" s="54">
        <v>0.19400369328166575</v>
      </c>
      <c r="N318" s="54">
        <v>14000.399107474763</v>
      </c>
      <c r="O318" s="54">
        <v>35626.684295881554</v>
      </c>
      <c r="P318" s="54">
        <v>26.756376949875662</v>
      </c>
      <c r="Q318" s="54">
        <v>825655.57192882092</v>
      </c>
      <c r="R318" s="54">
        <v>24287.858412710135</v>
      </c>
      <c r="S318" s="54">
        <v>0</v>
      </c>
      <c r="T318" s="54">
        <v>0</v>
      </c>
      <c r="U318" s="54">
        <v>0.49986522448273318</v>
      </c>
      <c r="V318" s="54">
        <v>1.9795974936788872</v>
      </c>
      <c r="W318" s="54">
        <v>1.9535163822223127</v>
      </c>
      <c r="X318" s="54">
        <v>0</v>
      </c>
      <c r="Y318" s="54">
        <v>0</v>
      </c>
      <c r="Z318" s="54">
        <v>0</v>
      </c>
      <c r="AA318" s="54">
        <v>0</v>
      </c>
      <c r="AB318" s="54">
        <v>0</v>
      </c>
      <c r="AC318" s="54">
        <v>0</v>
      </c>
      <c r="AD318" s="54" t="e">
        <v>#REF!</v>
      </c>
      <c r="AE318" s="63" t="e">
        <v>#REF!</v>
      </c>
      <c r="AF318" s="63" t="e">
        <v>#REF!</v>
      </c>
      <c r="AG318" s="63" t="e">
        <v>#REF!</v>
      </c>
      <c r="AH318" s="54" t="e">
        <v>#REF!</v>
      </c>
      <c r="AI318" s="63" t="e">
        <v>#REF!</v>
      </c>
      <c r="AJ318" s="63" t="e">
        <v>#REF!</v>
      </c>
      <c r="AK318" s="63" t="e">
        <v>#REF!</v>
      </c>
      <c r="AL318" s="63" t="e">
        <v>#REF!</v>
      </c>
      <c r="AM318" s="63" t="e">
        <v>#REF!</v>
      </c>
      <c r="AN318" s="54" t="e">
        <v>#REF!</v>
      </c>
      <c r="AO318" s="54">
        <v>0.2084968287920882</v>
      </c>
      <c r="AP318" s="54">
        <v>0.70883422236015248</v>
      </c>
      <c r="AQ318" s="54">
        <v>0.14778968750139768</v>
      </c>
    </row>
    <row r="319" spans="2:43" x14ac:dyDescent="0.3">
      <c r="B319" s="52">
        <v>316</v>
      </c>
      <c r="C319" s="54">
        <v>0.19231258205564411</v>
      </c>
      <c r="D319" s="54">
        <v>0.75442763083366748</v>
      </c>
      <c r="E319" s="54">
        <v>53076.779952091456</v>
      </c>
      <c r="F319" s="54">
        <v>20.575809034455499</v>
      </c>
      <c r="G319" s="54">
        <v>0.85862952523232028</v>
      </c>
      <c r="H319" s="54">
        <v>8937.4133264997563</v>
      </c>
      <c r="I319" s="54">
        <v>8</v>
      </c>
      <c r="J319" s="54">
        <v>7</v>
      </c>
      <c r="K319" s="54">
        <v>849</v>
      </c>
      <c r="L319" s="54">
        <v>782</v>
      </c>
      <c r="M319" s="54">
        <v>0.14508592565974487</v>
      </c>
      <c r="N319" s="54">
        <v>10207.332599785954</v>
      </c>
      <c r="O319" s="54">
        <v>40042.589351536255</v>
      </c>
      <c r="P319" s="54">
        <v>17.66699714252541</v>
      </c>
      <c r="Q319" s="54">
        <v>183894.50986805666</v>
      </c>
      <c r="R319" s="54">
        <v>7673.9269613374981</v>
      </c>
      <c r="S319" s="54">
        <v>0</v>
      </c>
      <c r="T319" s="54">
        <v>0</v>
      </c>
      <c r="U319" s="54">
        <v>0.51531286038885149</v>
      </c>
      <c r="V319" s="54">
        <v>3.3472242127399947</v>
      </c>
      <c r="W319" s="54">
        <v>2.8977667657915811</v>
      </c>
      <c r="X319" s="54">
        <v>0</v>
      </c>
      <c r="Y319" s="54">
        <v>0</v>
      </c>
      <c r="Z319" s="54">
        <v>0</v>
      </c>
      <c r="AA319" s="54">
        <v>0</v>
      </c>
      <c r="AB319" s="54">
        <v>0</v>
      </c>
      <c r="AC319" s="54">
        <v>0</v>
      </c>
      <c r="AD319" s="54" t="e">
        <v>#REF!</v>
      </c>
      <c r="AE319" s="63" t="e">
        <v>#REF!</v>
      </c>
      <c r="AF319" s="63" t="e">
        <v>#REF!</v>
      </c>
      <c r="AG319" s="63" t="e">
        <v>#REF!</v>
      </c>
      <c r="AH319" s="54" t="e">
        <v>#REF!</v>
      </c>
      <c r="AI319" s="63" t="e">
        <v>#REF!</v>
      </c>
      <c r="AJ319" s="63" t="e">
        <v>#REF!</v>
      </c>
      <c r="AK319" s="63" t="e">
        <v>#REF!</v>
      </c>
      <c r="AL319" s="63" t="e">
        <v>#REF!</v>
      </c>
      <c r="AM319" s="63" t="e">
        <v>#REF!</v>
      </c>
      <c r="AN319" s="54" t="e">
        <v>#REF!</v>
      </c>
      <c r="AO319" s="54">
        <v>0.19393844117148312</v>
      </c>
      <c r="AP319" s="54">
        <v>0.72569344013405002</v>
      </c>
      <c r="AQ319" s="54">
        <v>0.14073985454796867</v>
      </c>
    </row>
    <row r="320" spans="2:43" x14ac:dyDescent="0.3">
      <c r="B320" s="52">
        <v>317</v>
      </c>
      <c r="C320" s="54">
        <v>0.1915480706489347</v>
      </c>
      <c r="D320" s="54">
        <v>0.6997056338060994</v>
      </c>
      <c r="E320" s="54">
        <v>45511.515742038682</v>
      </c>
      <c r="F320" s="54">
        <v>21.360018751966638</v>
      </c>
      <c r="G320" s="54">
        <v>0.88367262251080669</v>
      </c>
      <c r="H320" s="54">
        <v>12589.343879396927</v>
      </c>
      <c r="I320" s="54">
        <v>7</v>
      </c>
      <c r="J320" s="54">
        <v>5</v>
      </c>
      <c r="K320" s="54">
        <v>828</v>
      </c>
      <c r="L320" s="54">
        <v>807</v>
      </c>
      <c r="M320" s="54">
        <v>0.13402726417774835</v>
      </c>
      <c r="N320" s="54">
        <v>8717.643032696129</v>
      </c>
      <c r="O320" s="54">
        <v>31844.663967759447</v>
      </c>
      <c r="P320" s="54">
        <v>18.875263787430367</v>
      </c>
      <c r="Q320" s="54">
        <v>268908.6213388748</v>
      </c>
      <c r="R320" s="54">
        <v>11124.858521597056</v>
      </c>
      <c r="S320" s="54">
        <v>0</v>
      </c>
      <c r="T320" s="54">
        <v>0</v>
      </c>
      <c r="U320" s="54">
        <v>0.43018626017678274</v>
      </c>
      <c r="V320" s="54">
        <v>2.7698316691445504</v>
      </c>
      <c r="W320" s="54">
        <v>1.8432974079539122</v>
      </c>
      <c r="X320" s="54">
        <v>0</v>
      </c>
      <c r="Y320" s="54">
        <v>0</v>
      </c>
      <c r="Z320" s="54">
        <v>0</v>
      </c>
      <c r="AA320" s="54">
        <v>0</v>
      </c>
      <c r="AB320" s="54">
        <v>0</v>
      </c>
      <c r="AC320" s="54">
        <v>0</v>
      </c>
      <c r="AD320" s="54" t="e">
        <v>#REF!</v>
      </c>
      <c r="AE320" s="63" t="e">
        <v>#REF!</v>
      </c>
      <c r="AF320" s="63" t="e">
        <v>#REF!</v>
      </c>
      <c r="AG320" s="63" t="e">
        <v>#REF!</v>
      </c>
      <c r="AH320" s="54" t="e">
        <v>#REF!</v>
      </c>
      <c r="AI320" s="63" t="e">
        <v>#REF!</v>
      </c>
      <c r="AJ320" s="63" t="e">
        <v>#REF!</v>
      </c>
      <c r="AK320" s="63" t="e">
        <v>#REF!</v>
      </c>
      <c r="AL320" s="63" t="e">
        <v>#REF!</v>
      </c>
      <c r="AM320" s="63" t="e">
        <v>#REF!</v>
      </c>
      <c r="AN320" s="54" t="e">
        <v>#REF!</v>
      </c>
      <c r="AO320" s="54">
        <v>0.20295127708418728</v>
      </c>
      <c r="AP320" s="54">
        <v>0.7191268343954561</v>
      </c>
      <c r="AQ320" s="54">
        <v>0.14594770942606666</v>
      </c>
    </row>
    <row r="321" spans="2:43" x14ac:dyDescent="0.3">
      <c r="B321" s="52">
        <v>318</v>
      </c>
      <c r="C321" s="54">
        <v>0.17287777975142293</v>
      </c>
      <c r="D321" s="54">
        <v>0.71021559038082649</v>
      </c>
      <c r="E321" s="54">
        <v>50457.92159152808</v>
      </c>
      <c r="F321" s="54">
        <v>18.566609975940381</v>
      </c>
      <c r="G321" s="54">
        <v>0.88028978643155453</v>
      </c>
      <c r="H321" s="54">
        <v>7858.0761878000494</v>
      </c>
      <c r="I321" s="54">
        <v>10</v>
      </c>
      <c r="J321" s="54">
        <v>4</v>
      </c>
      <c r="K321" s="54">
        <v>843</v>
      </c>
      <c r="L321" s="54">
        <v>792</v>
      </c>
      <c r="M321" s="54">
        <v>0.12278049440988333</v>
      </c>
      <c r="N321" s="54">
        <v>8723.0534556147595</v>
      </c>
      <c r="O321" s="54">
        <v>35836.002572516569</v>
      </c>
      <c r="P321" s="54">
        <v>16.343997130478527</v>
      </c>
      <c r="Q321" s="54">
        <v>145897.83574010796</v>
      </c>
      <c r="R321" s="54">
        <v>6917.3842091213901</v>
      </c>
      <c r="S321" s="54">
        <v>0</v>
      </c>
      <c r="T321" s="54">
        <v>0</v>
      </c>
      <c r="U321" s="54">
        <v>0.54040339830646478</v>
      </c>
      <c r="V321" s="54">
        <v>4.1537573107111125</v>
      </c>
      <c r="W321" s="54">
        <v>2.6240942413453134</v>
      </c>
      <c r="X321" s="54">
        <v>0</v>
      </c>
      <c r="Y321" s="54">
        <v>0</v>
      </c>
      <c r="Z321" s="54">
        <v>0</v>
      </c>
      <c r="AA321" s="54">
        <v>0</v>
      </c>
      <c r="AB321" s="54">
        <v>0</v>
      </c>
      <c r="AC321" s="54">
        <v>0</v>
      </c>
      <c r="AD321" s="54" t="e">
        <v>#REF!</v>
      </c>
      <c r="AE321" s="63" t="e">
        <v>#REF!</v>
      </c>
      <c r="AF321" s="63" t="e">
        <v>#REF!</v>
      </c>
      <c r="AG321" s="63" t="e">
        <v>#REF!</v>
      </c>
      <c r="AH321" s="54" t="e">
        <v>#REF!</v>
      </c>
      <c r="AI321" s="63" t="e">
        <v>#REF!</v>
      </c>
      <c r="AJ321" s="63" t="e">
        <v>#REF!</v>
      </c>
      <c r="AK321" s="63" t="e">
        <v>#REF!</v>
      </c>
      <c r="AL321" s="63" t="e">
        <v>#REF!</v>
      </c>
      <c r="AM321" s="63" t="e">
        <v>#REF!</v>
      </c>
      <c r="AN321" s="54" t="e">
        <v>#REF!</v>
      </c>
      <c r="AO321" s="54">
        <v>0.22567241399707139</v>
      </c>
      <c r="AP321" s="54">
        <v>0.65150174674087846</v>
      </c>
      <c r="AQ321" s="54">
        <v>0.14702597191032268</v>
      </c>
    </row>
    <row r="322" spans="2:43" x14ac:dyDescent="0.3">
      <c r="B322" s="52">
        <v>319</v>
      </c>
      <c r="C322" s="54">
        <v>0.2034715189928602</v>
      </c>
      <c r="D322" s="54">
        <v>0.68035620707089306</v>
      </c>
      <c r="E322" s="54">
        <v>48924.484076429762</v>
      </c>
      <c r="F322" s="54">
        <v>18.335161440379927</v>
      </c>
      <c r="G322" s="54">
        <v>0.83879804365698807</v>
      </c>
      <c r="H322" s="54">
        <v>45284.029710125753</v>
      </c>
      <c r="I322" s="54">
        <v>13</v>
      </c>
      <c r="J322" s="54">
        <v>6</v>
      </c>
      <c r="K322" s="54">
        <v>850</v>
      </c>
      <c r="L322" s="54">
        <v>810</v>
      </c>
      <c r="M322" s="54">
        <v>0.13843311090893554</v>
      </c>
      <c r="N322" s="54">
        <v>9954.7390909731657</v>
      </c>
      <c r="O322" s="54">
        <v>33286.076419140059</v>
      </c>
      <c r="P322" s="54">
        <v>15.379497546325727</v>
      </c>
      <c r="Q322" s="54">
        <v>830289.99540611671</v>
      </c>
      <c r="R322" s="54">
        <v>37984.155529758405</v>
      </c>
      <c r="S322" s="54">
        <v>0</v>
      </c>
      <c r="T322" s="54">
        <v>0</v>
      </c>
      <c r="U322" s="54">
        <v>0.37593036076836495</v>
      </c>
      <c r="V322" s="54">
        <v>4.2812843713350937</v>
      </c>
      <c r="W322" s="54">
        <v>2.1971712692187864</v>
      </c>
      <c r="X322" s="54">
        <v>0</v>
      </c>
      <c r="Y322" s="54">
        <v>0</v>
      </c>
      <c r="Z322" s="54">
        <v>0</v>
      </c>
      <c r="AA322" s="54">
        <v>0</v>
      </c>
      <c r="AB322" s="54">
        <v>0</v>
      </c>
      <c r="AC322" s="54">
        <v>0</v>
      </c>
      <c r="AD322" s="54" t="e">
        <v>#REF!</v>
      </c>
      <c r="AE322" s="63" t="e">
        <v>#REF!</v>
      </c>
      <c r="AF322" s="63" t="e">
        <v>#REF!</v>
      </c>
      <c r="AG322" s="63" t="e">
        <v>#REF!</v>
      </c>
      <c r="AH322" s="54" t="e">
        <v>#REF!</v>
      </c>
      <c r="AI322" s="63" t="e">
        <v>#REF!</v>
      </c>
      <c r="AJ322" s="63" t="e">
        <v>#REF!</v>
      </c>
      <c r="AK322" s="63" t="e">
        <v>#REF!</v>
      </c>
      <c r="AL322" s="63" t="e">
        <v>#REF!</v>
      </c>
      <c r="AM322" s="63" t="e">
        <v>#REF!</v>
      </c>
      <c r="AN322" s="54" t="e">
        <v>#REF!</v>
      </c>
      <c r="AO322" s="54">
        <v>0.20509063282857889</v>
      </c>
      <c r="AP322" s="54">
        <v>0.69309924534245471</v>
      </c>
      <c r="AQ322" s="54">
        <v>0.1421481628402945</v>
      </c>
    </row>
    <row r="323" spans="2:43" x14ac:dyDescent="0.3">
      <c r="B323" s="52">
        <v>320</v>
      </c>
      <c r="C323" s="54">
        <v>0.26007452145065052</v>
      </c>
      <c r="D323" s="54">
        <v>0.62898292605519845</v>
      </c>
      <c r="E323" s="54">
        <v>52535.59959214319</v>
      </c>
      <c r="F323" s="54">
        <v>23.91532228858782</v>
      </c>
      <c r="G323" s="54">
        <v>0.84978472697044283</v>
      </c>
      <c r="H323" s="54">
        <v>28859.621348242723</v>
      </c>
      <c r="I323" s="54">
        <v>10</v>
      </c>
      <c r="J323" s="54">
        <v>6</v>
      </c>
      <c r="K323" s="54">
        <v>859</v>
      </c>
      <c r="L323" s="54">
        <v>780</v>
      </c>
      <c r="M323" s="54">
        <v>0.16358243349443563</v>
      </c>
      <c r="N323" s="54">
        <v>13663.170923049631</v>
      </c>
      <c r="O323" s="54">
        <v>33043.995153530515</v>
      </c>
      <c r="P323" s="54">
        <v>20.322875621417747</v>
      </c>
      <c r="Q323" s="54">
        <v>690187.14566983411</v>
      </c>
      <c r="R323" s="54">
        <v>24524.465447886807</v>
      </c>
      <c r="S323" s="54">
        <v>0</v>
      </c>
      <c r="T323" s="54">
        <v>0</v>
      </c>
      <c r="U323" s="54">
        <v>0.49401521985539304</v>
      </c>
      <c r="V323" s="54">
        <v>4.4409074708056604</v>
      </c>
      <c r="W323" s="54">
        <v>2.401683890802162</v>
      </c>
      <c r="X323" s="54">
        <v>0</v>
      </c>
      <c r="Y323" s="54">
        <v>0</v>
      </c>
      <c r="Z323" s="54">
        <v>0</v>
      </c>
      <c r="AA323" s="54">
        <v>0</v>
      </c>
      <c r="AB323" s="54">
        <v>0</v>
      </c>
      <c r="AC323" s="54">
        <v>0</v>
      </c>
      <c r="AD323" s="54" t="e">
        <v>#REF!</v>
      </c>
      <c r="AE323" s="63" t="e">
        <v>#REF!</v>
      </c>
      <c r="AF323" s="63" t="e">
        <v>#REF!</v>
      </c>
      <c r="AG323" s="63" t="e">
        <v>#REF!</v>
      </c>
      <c r="AH323" s="54" t="e">
        <v>#REF!</v>
      </c>
      <c r="AI323" s="63" t="e">
        <v>#REF!</v>
      </c>
      <c r="AJ323" s="63" t="e">
        <v>#REF!</v>
      </c>
      <c r="AK323" s="63" t="e">
        <v>#REF!</v>
      </c>
      <c r="AL323" s="63" t="e">
        <v>#REF!</v>
      </c>
      <c r="AM323" s="63" t="e">
        <v>#REF!</v>
      </c>
      <c r="AN323" s="54" t="e">
        <v>#REF!</v>
      </c>
      <c r="AO323" s="54">
        <v>0.21563195409281122</v>
      </c>
      <c r="AP323" s="54">
        <v>0.67768732944927357</v>
      </c>
      <c r="AQ323" s="54">
        <v>0.14613104311308558</v>
      </c>
    </row>
    <row r="324" spans="2:43" x14ac:dyDescent="0.3">
      <c r="B324" s="52">
        <v>321</v>
      </c>
      <c r="C324" s="54">
        <v>0.18620852687243455</v>
      </c>
      <c r="D324" s="54">
        <v>0.71877044637835075</v>
      </c>
      <c r="E324" s="54">
        <v>49352.181415149811</v>
      </c>
      <c r="F324" s="54">
        <v>17.812850627550716</v>
      </c>
      <c r="G324" s="54">
        <v>0.92515110240762621</v>
      </c>
      <c r="H324" s="54">
        <v>15624.869119084757</v>
      </c>
      <c r="I324" s="54">
        <v>5</v>
      </c>
      <c r="J324" s="54">
        <v>3</v>
      </c>
      <c r="K324" s="54">
        <v>841</v>
      </c>
      <c r="L324" s="54">
        <v>822</v>
      </c>
      <c r="M324" s="54">
        <v>0.13384118597955491</v>
      </c>
      <c r="N324" s="54">
        <v>9189.7969992561884</v>
      </c>
      <c r="O324" s="54">
        <v>35472.889465512577</v>
      </c>
      <c r="P324" s="54">
        <v>16.479578395100923</v>
      </c>
      <c r="Q324" s="54">
        <v>278323.45969328674</v>
      </c>
      <c r="R324" s="54">
        <v>14455.364890496137</v>
      </c>
      <c r="S324" s="54">
        <v>0</v>
      </c>
      <c r="T324" s="54">
        <v>0</v>
      </c>
      <c r="U324" s="54">
        <v>0.49342958592946218</v>
      </c>
      <c r="V324" s="54">
        <v>2.0914355959373925</v>
      </c>
      <c r="W324" s="54">
        <v>1.6881815476408175</v>
      </c>
      <c r="X324" s="54">
        <v>0</v>
      </c>
      <c r="Y324" s="54">
        <v>0</v>
      </c>
      <c r="Z324" s="54">
        <v>0</v>
      </c>
      <c r="AA324" s="54">
        <v>0</v>
      </c>
      <c r="AB324" s="54">
        <v>0</v>
      </c>
      <c r="AC324" s="54">
        <v>0</v>
      </c>
      <c r="AD324" s="54" t="e">
        <v>#REF!</v>
      </c>
      <c r="AE324" s="63" t="e">
        <v>#REF!</v>
      </c>
      <c r="AF324" s="63" t="e">
        <v>#REF!</v>
      </c>
      <c r="AG324" s="63" t="e">
        <v>#REF!</v>
      </c>
      <c r="AH324" s="54" t="e">
        <v>#REF!</v>
      </c>
      <c r="AI324" s="63" t="e">
        <v>#REF!</v>
      </c>
      <c r="AJ324" s="63" t="e">
        <v>#REF!</v>
      </c>
      <c r="AK324" s="63" t="e">
        <v>#REF!</v>
      </c>
      <c r="AL324" s="63" t="e">
        <v>#REF!</v>
      </c>
      <c r="AM324" s="63" t="e">
        <v>#REF!</v>
      </c>
      <c r="AN324" s="54" t="e">
        <v>#REF!</v>
      </c>
      <c r="AO324" s="54">
        <v>0.17467048563009391</v>
      </c>
      <c r="AP324" s="54">
        <v>0.73365655336393776</v>
      </c>
      <c r="AQ324" s="54">
        <v>0.12814814646177991</v>
      </c>
    </row>
    <row r="325" spans="2:43" x14ac:dyDescent="0.3">
      <c r="B325" s="52">
        <v>322</v>
      </c>
      <c r="C325" s="54">
        <v>0.19721107280449013</v>
      </c>
      <c r="D325" s="54">
        <v>0.69660377574670918</v>
      </c>
      <c r="E325" s="54">
        <v>53097.649724036943</v>
      </c>
      <c r="F325" s="54">
        <v>13.910337222964362</v>
      </c>
      <c r="G325" s="54">
        <v>0.92824502451985191</v>
      </c>
      <c r="H325" s="54">
        <v>25494.398997009714</v>
      </c>
      <c r="I325" s="54">
        <v>19</v>
      </c>
      <c r="J325" s="54">
        <v>5</v>
      </c>
      <c r="K325" s="54">
        <v>843</v>
      </c>
      <c r="L325" s="54">
        <v>792</v>
      </c>
      <c r="M325" s="54">
        <v>0.13737797793466697</v>
      </c>
      <c r="N325" s="54">
        <v>10471.444465474364</v>
      </c>
      <c r="O325" s="54">
        <v>36988.023281040347</v>
      </c>
      <c r="P325" s="54">
        <v>12.912201316609963</v>
      </c>
      <c r="Q325" s="54">
        <v>354635.68734520953</v>
      </c>
      <c r="R325" s="54">
        <v>23665.04902209817</v>
      </c>
      <c r="S325" s="54">
        <v>0</v>
      </c>
      <c r="T325" s="54">
        <v>0</v>
      </c>
      <c r="U325" s="54">
        <v>0.49373573071472115</v>
      </c>
      <c r="V325" s="54">
        <v>3.4086083314327738</v>
      </c>
      <c r="W325" s="54">
        <v>2.1390121403933722</v>
      </c>
      <c r="X325" s="54">
        <v>0</v>
      </c>
      <c r="Y325" s="54">
        <v>0</v>
      </c>
      <c r="Z325" s="54">
        <v>0</v>
      </c>
      <c r="AA325" s="54">
        <v>0</v>
      </c>
      <c r="AB325" s="54">
        <v>0</v>
      </c>
      <c r="AC325" s="54">
        <v>0</v>
      </c>
      <c r="AD325" s="54" t="e">
        <v>#REF!</v>
      </c>
      <c r="AE325" s="63" t="e">
        <v>#REF!</v>
      </c>
      <c r="AF325" s="63" t="e">
        <v>#REF!</v>
      </c>
      <c r="AG325" s="63" t="e">
        <v>#REF!</v>
      </c>
      <c r="AH325" s="54" t="e">
        <v>#REF!</v>
      </c>
      <c r="AI325" s="63" t="e">
        <v>#REF!</v>
      </c>
      <c r="AJ325" s="63" t="e">
        <v>#REF!</v>
      </c>
      <c r="AK325" s="63" t="e">
        <v>#REF!</v>
      </c>
      <c r="AL325" s="63" t="e">
        <v>#REF!</v>
      </c>
      <c r="AM325" s="63" t="e">
        <v>#REF!</v>
      </c>
      <c r="AN325" s="54" t="e">
        <v>#REF!</v>
      </c>
      <c r="AO325" s="54">
        <v>0.23225749208661706</v>
      </c>
      <c r="AP325" s="54">
        <v>0.68455628168290572</v>
      </c>
      <c r="AQ325" s="54">
        <v>0.15899332517581147</v>
      </c>
    </row>
    <row r="326" spans="2:43" x14ac:dyDescent="0.3">
      <c r="B326" s="52">
        <v>323</v>
      </c>
      <c r="C326" s="54">
        <v>0.19487617614393471</v>
      </c>
      <c r="D326" s="54">
        <v>0.70341949245923885</v>
      </c>
      <c r="E326" s="54">
        <v>47048.168568787711</v>
      </c>
      <c r="F326" s="54">
        <v>19.282393589944164</v>
      </c>
      <c r="G326" s="54">
        <v>0.85395670023303083</v>
      </c>
      <c r="H326" s="54">
        <v>5768.9284862304667</v>
      </c>
      <c r="I326" s="54">
        <v>14</v>
      </c>
      <c r="J326" s="54">
        <v>8</v>
      </c>
      <c r="K326" s="54">
        <v>837</v>
      </c>
      <c r="L326" s="54">
        <v>804</v>
      </c>
      <c r="M326" s="54">
        <v>0.13707970091556379</v>
      </c>
      <c r="N326" s="54">
        <v>9168.5671852606065</v>
      </c>
      <c r="O326" s="54">
        <v>33094.598855793367</v>
      </c>
      <c r="P326" s="54">
        <v>16.466329202663264</v>
      </c>
      <c r="Q326" s="54">
        <v>111238.74966373664</v>
      </c>
      <c r="R326" s="54">
        <v>4926.4151339817026</v>
      </c>
      <c r="S326" s="54">
        <v>0</v>
      </c>
      <c r="T326" s="54">
        <v>0</v>
      </c>
      <c r="U326" s="54">
        <v>0.57875709544321774</v>
      </c>
      <c r="V326" s="54">
        <v>4.49977554080247</v>
      </c>
      <c r="W326" s="54">
        <v>2.9855374900915357</v>
      </c>
      <c r="X326" s="54">
        <v>0</v>
      </c>
      <c r="Y326" s="54">
        <v>0</v>
      </c>
      <c r="Z326" s="54">
        <v>0</v>
      </c>
      <c r="AA326" s="54">
        <v>0</v>
      </c>
      <c r="AB326" s="54">
        <v>0</v>
      </c>
      <c r="AC326" s="54">
        <v>0</v>
      </c>
      <c r="AD326" s="54" t="e">
        <v>#REF!</v>
      </c>
      <c r="AE326" s="63" t="e">
        <v>#REF!</v>
      </c>
      <c r="AF326" s="63" t="e">
        <v>#REF!</v>
      </c>
      <c r="AG326" s="63" t="e">
        <v>#REF!</v>
      </c>
      <c r="AH326" s="54" t="e">
        <v>#REF!</v>
      </c>
      <c r="AI326" s="63" t="e">
        <v>#REF!</v>
      </c>
      <c r="AJ326" s="63" t="e">
        <v>#REF!</v>
      </c>
      <c r="AK326" s="63" t="e">
        <v>#REF!</v>
      </c>
      <c r="AL326" s="63" t="e">
        <v>#REF!</v>
      </c>
      <c r="AM326" s="63" t="e">
        <v>#REF!</v>
      </c>
      <c r="AN326" s="54" t="e">
        <v>#REF!</v>
      </c>
      <c r="AO326" s="54">
        <v>0.22164365826895799</v>
      </c>
      <c r="AP326" s="54">
        <v>0.69987097259969877</v>
      </c>
      <c r="AQ326" s="54">
        <v>0.1551219626832509</v>
      </c>
    </row>
    <row r="327" spans="2:43" x14ac:dyDescent="0.3">
      <c r="B327" s="52">
        <v>324</v>
      </c>
      <c r="C327" s="54">
        <v>0.14607051679556368</v>
      </c>
      <c r="D327" s="54">
        <v>0.72573679575422612</v>
      </c>
      <c r="E327" s="54">
        <v>48425.152075426318</v>
      </c>
      <c r="F327" s="54">
        <v>18.723379384816617</v>
      </c>
      <c r="G327" s="54">
        <v>0.86287786262238808</v>
      </c>
      <c r="H327" s="54">
        <v>10813.340367369286</v>
      </c>
      <c r="I327" s="54">
        <v>14</v>
      </c>
      <c r="J327" s="54">
        <v>7</v>
      </c>
      <c r="K327" s="54">
        <v>847</v>
      </c>
      <c r="L327" s="54">
        <v>790</v>
      </c>
      <c r="M327" s="54">
        <v>0.10600874881337626</v>
      </c>
      <c r="N327" s="54">
        <v>7073.4869895612856</v>
      </c>
      <c r="O327" s="54">
        <v>35143.914701131012</v>
      </c>
      <c r="P327" s="54">
        <v>16.155989584638647</v>
      </c>
      <c r="Q327" s="54">
        <v>202462.27411540743</v>
      </c>
      <c r="R327" s="54">
        <v>9330.5920240039995</v>
      </c>
      <c r="S327" s="54">
        <v>0</v>
      </c>
      <c r="T327" s="54">
        <v>0</v>
      </c>
      <c r="U327" s="54">
        <v>0.38249841379914917</v>
      </c>
      <c r="V327" s="54">
        <v>2.4263733158726875</v>
      </c>
      <c r="W327" s="54">
        <v>2.670822506329217</v>
      </c>
      <c r="X327" s="54">
        <v>0</v>
      </c>
      <c r="Y327" s="54">
        <v>0</v>
      </c>
      <c r="Z327" s="54">
        <v>0</v>
      </c>
      <c r="AA327" s="54">
        <v>0</v>
      </c>
      <c r="AB327" s="54">
        <v>0</v>
      </c>
      <c r="AC327" s="54">
        <v>0</v>
      </c>
      <c r="AD327" s="54" t="e">
        <v>#REF!</v>
      </c>
      <c r="AE327" s="63" t="e">
        <v>#REF!</v>
      </c>
      <c r="AF327" s="63" t="e">
        <v>#REF!</v>
      </c>
      <c r="AG327" s="63" t="e">
        <v>#REF!</v>
      </c>
      <c r="AH327" s="54" t="e">
        <v>#REF!</v>
      </c>
      <c r="AI327" s="63" t="e">
        <v>#REF!</v>
      </c>
      <c r="AJ327" s="63" t="e">
        <v>#REF!</v>
      </c>
      <c r="AK327" s="63" t="e">
        <v>#REF!</v>
      </c>
      <c r="AL327" s="63" t="e">
        <v>#REF!</v>
      </c>
      <c r="AM327" s="63" t="e">
        <v>#REF!</v>
      </c>
      <c r="AN327" s="54" t="e">
        <v>#REF!</v>
      </c>
      <c r="AO327" s="54">
        <v>0.18000268591191793</v>
      </c>
      <c r="AP327" s="54">
        <v>0.73129889798998238</v>
      </c>
      <c r="AQ327" s="54">
        <v>0.13163576584262252</v>
      </c>
    </row>
    <row r="328" spans="2:43" x14ac:dyDescent="0.3">
      <c r="B328" s="52">
        <v>325</v>
      </c>
      <c r="C328" s="54">
        <v>0.20232189512423188</v>
      </c>
      <c r="D328" s="54">
        <v>0.68368968493083571</v>
      </c>
      <c r="E328" s="54">
        <v>50685.917090745439</v>
      </c>
      <c r="F328" s="54">
        <v>8.6966829285753793</v>
      </c>
      <c r="G328" s="54">
        <v>0.92303344344670935</v>
      </c>
      <c r="H328" s="54">
        <v>25442.640348568068</v>
      </c>
      <c r="I328" s="54">
        <v>13</v>
      </c>
      <c r="J328" s="54">
        <v>5</v>
      </c>
      <c r="K328" s="54">
        <v>844</v>
      </c>
      <c r="L328" s="54">
        <v>791</v>
      </c>
      <c r="M328" s="54">
        <v>0.13832539273209568</v>
      </c>
      <c r="N328" s="54">
        <v>10254.87080190931</v>
      </c>
      <c r="O328" s="54">
        <v>34653.438686202207</v>
      </c>
      <c r="P328" s="54">
        <v>8.0273291901271442</v>
      </c>
      <c r="Q328" s="54">
        <v>221266.57597727506</v>
      </c>
      <c r="R328" s="54">
        <v>23484.40793131497</v>
      </c>
      <c r="S328" s="54">
        <v>0</v>
      </c>
      <c r="T328" s="54">
        <v>0</v>
      </c>
      <c r="U328" s="54">
        <v>0.60308349684692608</v>
      </c>
      <c r="V328" s="54">
        <v>3.6289547997047271</v>
      </c>
      <c r="W328" s="54">
        <v>1.9720898842014321</v>
      </c>
      <c r="X328" s="54">
        <v>0</v>
      </c>
      <c r="Y328" s="54">
        <v>0</v>
      </c>
      <c r="Z328" s="54">
        <v>0</v>
      </c>
      <c r="AA328" s="54">
        <v>0</v>
      </c>
      <c r="AB328" s="54">
        <v>0</v>
      </c>
      <c r="AC328" s="54">
        <v>0</v>
      </c>
      <c r="AD328" s="54" t="e">
        <v>#REF!</v>
      </c>
      <c r="AE328" s="63" t="e">
        <v>#REF!</v>
      </c>
      <c r="AF328" s="63" t="e">
        <v>#REF!</v>
      </c>
      <c r="AG328" s="63" t="e">
        <v>#REF!</v>
      </c>
      <c r="AH328" s="54" t="e">
        <v>#REF!</v>
      </c>
      <c r="AI328" s="63" t="e">
        <v>#REF!</v>
      </c>
      <c r="AJ328" s="63" t="e">
        <v>#REF!</v>
      </c>
      <c r="AK328" s="63" t="e">
        <v>#REF!</v>
      </c>
      <c r="AL328" s="63" t="e">
        <v>#REF!</v>
      </c>
      <c r="AM328" s="63" t="e">
        <v>#REF!</v>
      </c>
      <c r="AN328" s="54" t="e">
        <v>#REF!</v>
      </c>
      <c r="AO328" s="54">
        <v>0.19716257230112111</v>
      </c>
      <c r="AP328" s="54">
        <v>0.68839402737270117</v>
      </c>
      <c r="AQ328" s="54">
        <v>0.13572553719353014</v>
      </c>
    </row>
    <row r="329" spans="2:43" x14ac:dyDescent="0.3">
      <c r="B329" s="52">
        <v>326</v>
      </c>
      <c r="C329" s="54">
        <v>0.17169345142460851</v>
      </c>
      <c r="D329" s="54">
        <v>0.66458607088099786</v>
      </c>
      <c r="E329" s="54">
        <v>49289.963040355608</v>
      </c>
      <c r="F329" s="54">
        <v>28.848620410558464</v>
      </c>
      <c r="G329" s="54">
        <v>0.87081306941179715</v>
      </c>
      <c r="H329" s="54">
        <v>12776.225661276017</v>
      </c>
      <c r="I329" s="54">
        <v>10</v>
      </c>
      <c r="J329" s="54">
        <v>9</v>
      </c>
      <c r="K329" s="54">
        <v>843</v>
      </c>
      <c r="L329" s="54">
        <v>827</v>
      </c>
      <c r="M329" s="54">
        <v>0.11410507627827804</v>
      </c>
      <c r="N329" s="54">
        <v>8462.7638749900452</v>
      </c>
      <c r="O329" s="54">
        <v>32757.422870859536</v>
      </c>
      <c r="P329" s="54">
        <v>25.121755688014236</v>
      </c>
      <c r="Q329" s="54">
        <v>368576.48438178812</v>
      </c>
      <c r="R329" s="54">
        <v>11125.704283593537</v>
      </c>
      <c r="S329" s="54">
        <v>0</v>
      </c>
      <c r="T329" s="54">
        <v>0</v>
      </c>
      <c r="U329" s="54">
        <v>0.48582091969248109</v>
      </c>
      <c r="V329" s="54">
        <v>5.4327664483308471</v>
      </c>
      <c r="W329" s="54">
        <v>2.5933265678744664</v>
      </c>
      <c r="X329" s="54">
        <v>0</v>
      </c>
      <c r="Y329" s="54">
        <v>0</v>
      </c>
      <c r="Z329" s="54">
        <v>0</v>
      </c>
      <c r="AA329" s="54">
        <v>0</v>
      </c>
      <c r="AB329" s="54">
        <v>0</v>
      </c>
      <c r="AC329" s="54">
        <v>0</v>
      </c>
      <c r="AD329" s="54" t="e">
        <v>#REF!</v>
      </c>
      <c r="AE329" s="63" t="e">
        <v>#REF!</v>
      </c>
      <c r="AF329" s="63" t="e">
        <v>#REF!</v>
      </c>
      <c r="AG329" s="63" t="e">
        <v>#REF!</v>
      </c>
      <c r="AH329" s="54" t="e">
        <v>#REF!</v>
      </c>
      <c r="AI329" s="63" t="e">
        <v>#REF!</v>
      </c>
      <c r="AJ329" s="63" t="e">
        <v>#REF!</v>
      </c>
      <c r="AK329" s="63" t="e">
        <v>#REF!</v>
      </c>
      <c r="AL329" s="63" t="e">
        <v>#REF!</v>
      </c>
      <c r="AM329" s="63" t="e">
        <v>#REF!</v>
      </c>
      <c r="AN329" s="54" t="e">
        <v>#REF!</v>
      </c>
      <c r="AO329" s="54">
        <v>0.16498783751652835</v>
      </c>
      <c r="AP329" s="54">
        <v>0.69186704803082411</v>
      </c>
      <c r="AQ329" s="54">
        <v>0.11414964810354972</v>
      </c>
    </row>
    <row r="330" spans="2:43" x14ac:dyDescent="0.3">
      <c r="B330" s="52">
        <v>327</v>
      </c>
      <c r="C330" s="54">
        <v>0.18457741213383497</v>
      </c>
      <c r="D330" s="54">
        <v>0.65422309068394202</v>
      </c>
      <c r="E330" s="54">
        <v>52231.494177176435</v>
      </c>
      <c r="F330" s="54">
        <v>19.741531860217737</v>
      </c>
      <c r="G330" s="54">
        <v>0.85893649048205156</v>
      </c>
      <c r="H330" s="54">
        <v>13127.166463653612</v>
      </c>
      <c r="I330" s="54">
        <v>9</v>
      </c>
      <c r="J330" s="54">
        <v>6</v>
      </c>
      <c r="K330" s="54">
        <v>844</v>
      </c>
      <c r="L330" s="54">
        <v>796</v>
      </c>
      <c r="M330" s="54">
        <v>0.12075480503664125</v>
      </c>
      <c r="N330" s="54">
        <v>9640.7540271066955</v>
      </c>
      <c r="O330" s="54">
        <v>34171.049551632692</v>
      </c>
      <c r="P330" s="54">
        <v>16.95672209275503</v>
      </c>
      <c r="Q330" s="54">
        <v>259150.37497659959</v>
      </c>
      <c r="R330" s="54">
        <v>11275.402292264316</v>
      </c>
      <c r="S330" s="54">
        <v>0</v>
      </c>
      <c r="T330" s="54">
        <v>0</v>
      </c>
      <c r="U330" s="54">
        <v>0.3889890445447442</v>
      </c>
      <c r="V330" s="54">
        <v>5.9762023957453527</v>
      </c>
      <c r="W330" s="54">
        <v>1.090103677501524</v>
      </c>
      <c r="X330" s="54">
        <v>0</v>
      </c>
      <c r="Y330" s="54">
        <v>0</v>
      </c>
      <c r="Z330" s="54">
        <v>0</v>
      </c>
      <c r="AA330" s="54">
        <v>0</v>
      </c>
      <c r="AB330" s="54">
        <v>0</v>
      </c>
      <c r="AC330" s="54">
        <v>0</v>
      </c>
      <c r="AD330" s="54" t="e">
        <v>#REF!</v>
      </c>
      <c r="AE330" s="63" t="e">
        <v>#REF!</v>
      </c>
      <c r="AF330" s="63" t="e">
        <v>#REF!</v>
      </c>
      <c r="AG330" s="63" t="e">
        <v>#REF!</v>
      </c>
      <c r="AH330" s="54" t="e">
        <v>#REF!</v>
      </c>
      <c r="AI330" s="63" t="e">
        <v>#REF!</v>
      </c>
      <c r="AJ330" s="63" t="e">
        <v>#REF!</v>
      </c>
      <c r="AK330" s="63" t="e">
        <v>#REF!</v>
      </c>
      <c r="AL330" s="63" t="e">
        <v>#REF!</v>
      </c>
      <c r="AM330" s="63" t="e">
        <v>#REF!</v>
      </c>
      <c r="AN330" s="54" t="e">
        <v>#REF!</v>
      </c>
      <c r="AO330" s="54">
        <v>0.11132068153122747</v>
      </c>
      <c r="AP330" s="54">
        <v>0.64905482544505955</v>
      </c>
      <c r="AQ330" s="54">
        <v>7.2253225519675904E-2</v>
      </c>
    </row>
    <row r="331" spans="2:43" x14ac:dyDescent="0.3">
      <c r="B331" s="52">
        <v>328</v>
      </c>
      <c r="C331" s="54">
        <v>0.21584428473882675</v>
      </c>
      <c r="D331" s="54">
        <v>0.68984296372059206</v>
      </c>
      <c r="E331" s="54">
        <v>52382.433220648192</v>
      </c>
      <c r="F331" s="54">
        <v>28.851789206612406</v>
      </c>
      <c r="G331" s="54">
        <v>0.8267626501820976</v>
      </c>
      <c r="H331" s="54">
        <v>22446.395192831569</v>
      </c>
      <c r="I331" s="54">
        <v>8</v>
      </c>
      <c r="J331" s="54">
        <v>4</v>
      </c>
      <c r="K331" s="54">
        <v>850</v>
      </c>
      <c r="L331" s="54">
        <v>800</v>
      </c>
      <c r="M331" s="54">
        <v>0.14889866108638361</v>
      </c>
      <c r="N331" s="54">
        <v>11306.448831390166</v>
      </c>
      <c r="O331" s="54">
        <v>36135.652979827944</v>
      </c>
      <c r="P331" s="54">
        <v>23.853581706954113</v>
      </c>
      <c r="Q331" s="54">
        <v>647618.66255189443</v>
      </c>
      <c r="R331" s="54">
        <v>18557.841176660124</v>
      </c>
      <c r="S331" s="54">
        <v>0</v>
      </c>
      <c r="T331" s="54">
        <v>0</v>
      </c>
      <c r="U331" s="54">
        <v>0.38854006221481552</v>
      </c>
      <c r="V331" s="54">
        <v>4.6725375313940631</v>
      </c>
      <c r="W331" s="54">
        <v>1.7523935352638598</v>
      </c>
      <c r="X331" s="54">
        <v>0</v>
      </c>
      <c r="Y331" s="54">
        <v>0</v>
      </c>
      <c r="Z331" s="54">
        <v>0</v>
      </c>
      <c r="AA331" s="54">
        <v>0</v>
      </c>
      <c r="AB331" s="54">
        <v>0</v>
      </c>
      <c r="AC331" s="54">
        <v>0</v>
      </c>
      <c r="AD331" s="54" t="e">
        <v>#REF!</v>
      </c>
      <c r="AE331" s="63" t="e">
        <v>#REF!</v>
      </c>
      <c r="AF331" s="63" t="e">
        <v>#REF!</v>
      </c>
      <c r="AG331" s="63" t="e">
        <v>#REF!</v>
      </c>
      <c r="AH331" s="54" t="e">
        <v>#REF!</v>
      </c>
      <c r="AI331" s="63" t="e">
        <v>#REF!</v>
      </c>
      <c r="AJ331" s="63" t="e">
        <v>#REF!</v>
      </c>
      <c r="AK331" s="63" t="e">
        <v>#REF!</v>
      </c>
      <c r="AL331" s="63" t="e">
        <v>#REF!</v>
      </c>
      <c r="AM331" s="63" t="e">
        <v>#REF!</v>
      </c>
      <c r="AN331" s="54" t="e">
        <v>#REF!</v>
      </c>
      <c r="AO331" s="54">
        <v>0.17021159400303518</v>
      </c>
      <c r="AP331" s="54">
        <v>0.67759749118771528</v>
      </c>
      <c r="AQ331" s="54">
        <v>0.11533494906751859</v>
      </c>
    </row>
    <row r="332" spans="2:43" x14ac:dyDescent="0.3">
      <c r="B332" s="52">
        <v>329</v>
      </c>
      <c r="C332" s="54">
        <v>0.23327667501250504</v>
      </c>
      <c r="D332" s="54">
        <v>0.68911089030902906</v>
      </c>
      <c r="E332" s="54">
        <v>51517.379117062119</v>
      </c>
      <c r="F332" s="54">
        <v>20.443610180282139</v>
      </c>
      <c r="G332" s="54">
        <v>0.91376316463363427</v>
      </c>
      <c r="H332" s="54">
        <v>29681.940616474887</v>
      </c>
      <c r="I332" s="54">
        <v>13</v>
      </c>
      <c r="J332" s="54">
        <v>3</v>
      </c>
      <c r="K332" s="54">
        <v>858</v>
      </c>
      <c r="L332" s="54">
        <v>814</v>
      </c>
      <c r="M332" s="54">
        <v>0.16075349720619739</v>
      </c>
      <c r="N332" s="54">
        <v>12017.802905786913</v>
      </c>
      <c r="O332" s="54">
        <v>35501.186989746457</v>
      </c>
      <c r="P332" s="54">
        <v>18.680617934870991</v>
      </c>
      <c r="Q332" s="54">
        <v>606806.0233574959</v>
      </c>
      <c r="R332" s="54">
        <v>27122.263990177697</v>
      </c>
      <c r="S332" s="54">
        <v>0</v>
      </c>
      <c r="T332" s="54">
        <v>0</v>
      </c>
      <c r="U332" s="54">
        <v>0.47761772558698995</v>
      </c>
      <c r="V332" s="54">
        <v>6.0720990175606548</v>
      </c>
      <c r="W332" s="54">
        <v>1.9727430698177923</v>
      </c>
      <c r="X332" s="54">
        <v>0</v>
      </c>
      <c r="Y332" s="54">
        <v>0</v>
      </c>
      <c r="Z332" s="54">
        <v>0</v>
      </c>
      <c r="AA332" s="54">
        <v>0</v>
      </c>
      <c r="AB332" s="54">
        <v>0</v>
      </c>
      <c r="AC332" s="54">
        <v>0</v>
      </c>
      <c r="AD332" s="54" t="e">
        <v>#REF!</v>
      </c>
      <c r="AE332" s="63" t="e">
        <v>#REF!</v>
      </c>
      <c r="AF332" s="63" t="e">
        <v>#REF!</v>
      </c>
      <c r="AG332" s="63" t="e">
        <v>#REF!</v>
      </c>
      <c r="AH332" s="54" t="e">
        <v>#REF!</v>
      </c>
      <c r="AI332" s="63" t="e">
        <v>#REF!</v>
      </c>
      <c r="AJ332" s="63" t="e">
        <v>#REF!</v>
      </c>
      <c r="AK332" s="63" t="e">
        <v>#REF!</v>
      </c>
      <c r="AL332" s="63" t="e">
        <v>#REF!</v>
      </c>
      <c r="AM332" s="63" t="e">
        <v>#REF!</v>
      </c>
      <c r="AN332" s="54" t="e">
        <v>#REF!</v>
      </c>
      <c r="AO332" s="54">
        <v>0.19287060862583968</v>
      </c>
      <c r="AP332" s="54">
        <v>0.63075833729672193</v>
      </c>
      <c r="AQ332" s="54">
        <v>0.12165474441024143</v>
      </c>
    </row>
    <row r="333" spans="2:43" x14ac:dyDescent="0.3">
      <c r="B333" s="52">
        <v>330</v>
      </c>
      <c r="C333" s="54">
        <v>0.24894229682297164</v>
      </c>
      <c r="D333" s="54">
        <v>0.72464464225298175</v>
      </c>
      <c r="E333" s="54">
        <v>50093.472226277096</v>
      </c>
      <c r="F333" s="54">
        <v>13.460477103190115</v>
      </c>
      <c r="G333" s="54">
        <v>0.85692710993931098</v>
      </c>
      <c r="H333" s="54">
        <v>5179.0484644775397</v>
      </c>
      <c r="I333" s="54">
        <v>13</v>
      </c>
      <c r="J333" s="54">
        <v>5</v>
      </c>
      <c r="K333" s="54">
        <v>856</v>
      </c>
      <c r="L333" s="54">
        <v>795</v>
      </c>
      <c r="M333" s="54">
        <v>0.18039470162291787</v>
      </c>
      <c r="N333" s="54">
        <v>12470.384031847159</v>
      </c>
      <c r="O333" s="54">
        <v>36299.96626062024</v>
      </c>
      <c r="P333" s="54">
        <v>11.534647742440974</v>
      </c>
      <c r="Q333" s="54">
        <v>69712.463272411842</v>
      </c>
      <c r="R333" s="54">
        <v>4438.0670329003642</v>
      </c>
      <c r="S333" s="54">
        <v>0</v>
      </c>
      <c r="T333" s="54">
        <v>0</v>
      </c>
      <c r="U333" s="54">
        <v>0.44144889993899827</v>
      </c>
      <c r="V333" s="54">
        <v>3.8549236431733029</v>
      </c>
      <c r="W333" s="54">
        <v>4.2894203334394447</v>
      </c>
      <c r="X333" s="54">
        <v>0</v>
      </c>
      <c r="Y333" s="54">
        <v>0</v>
      </c>
      <c r="Z333" s="54">
        <v>0</v>
      </c>
      <c r="AA333" s="54">
        <v>0</v>
      </c>
      <c r="AB333" s="54">
        <v>0</v>
      </c>
      <c r="AC333" s="54">
        <v>0</v>
      </c>
      <c r="AD333" s="54" t="e">
        <v>#REF!</v>
      </c>
      <c r="AE333" s="63" t="e">
        <v>#REF!</v>
      </c>
      <c r="AF333" s="63" t="e">
        <v>#REF!</v>
      </c>
      <c r="AG333" s="63" t="e">
        <v>#REF!</v>
      </c>
      <c r="AH333" s="54" t="e">
        <v>#REF!</v>
      </c>
      <c r="AI333" s="63" t="e">
        <v>#REF!</v>
      </c>
      <c r="AJ333" s="63" t="e">
        <v>#REF!</v>
      </c>
      <c r="AK333" s="63" t="e">
        <v>#REF!</v>
      </c>
      <c r="AL333" s="63" t="e">
        <v>#REF!</v>
      </c>
      <c r="AM333" s="63" t="e">
        <v>#REF!</v>
      </c>
      <c r="AN333" s="54" t="e">
        <v>#REF!</v>
      </c>
      <c r="AO333" s="54">
        <v>0.23174242622656391</v>
      </c>
      <c r="AP333" s="54">
        <v>0.66083139730989826</v>
      </c>
      <c r="AQ333" s="54">
        <v>0.15314267133928625</v>
      </c>
    </row>
    <row r="334" spans="2:43" x14ac:dyDescent="0.3">
      <c r="B334" s="52">
        <v>331</v>
      </c>
      <c r="C334" s="54">
        <v>0.2153424003569559</v>
      </c>
      <c r="D334" s="54">
        <v>0.71256114727263375</v>
      </c>
      <c r="E334" s="54">
        <v>47453.414186541857</v>
      </c>
      <c r="F334" s="54">
        <v>23.088588466544508</v>
      </c>
      <c r="G334" s="54">
        <v>0.86358261736450914</v>
      </c>
      <c r="H334" s="54">
        <v>25889.699542051385</v>
      </c>
      <c r="I334" s="54">
        <v>9</v>
      </c>
      <c r="J334" s="54">
        <v>4</v>
      </c>
      <c r="K334" s="54">
        <v>860</v>
      </c>
      <c r="L334" s="54">
        <v>807</v>
      </c>
      <c r="M334" s="54">
        <v>0.15344462785479532</v>
      </c>
      <c r="N334" s="54">
        <v>10218.732116062747</v>
      </c>
      <c r="O334" s="54">
        <v>33813.459254765738</v>
      </c>
      <c r="P334" s="54">
        <v>19.938903659190526</v>
      </c>
      <c r="Q334" s="54">
        <v>597756.61824891018</v>
      </c>
      <c r="R334" s="54">
        <v>22357.89449330547</v>
      </c>
      <c r="S334" s="54">
        <v>0</v>
      </c>
      <c r="T334" s="54">
        <v>0</v>
      </c>
      <c r="U334" s="54">
        <v>0.23018021159810773</v>
      </c>
      <c r="V334" s="54">
        <v>5.8817179548342224</v>
      </c>
      <c r="W334" s="54">
        <v>2.8914077192354002</v>
      </c>
      <c r="X334" s="54">
        <v>0</v>
      </c>
      <c r="Y334" s="54">
        <v>0</v>
      </c>
      <c r="Z334" s="54">
        <v>0</v>
      </c>
      <c r="AA334" s="54">
        <v>0</v>
      </c>
      <c r="AB334" s="54">
        <v>0</v>
      </c>
      <c r="AC334" s="54">
        <v>0</v>
      </c>
      <c r="AD334" s="54" t="e">
        <v>#REF!</v>
      </c>
      <c r="AE334" s="63" t="e">
        <v>#REF!</v>
      </c>
      <c r="AF334" s="63" t="e">
        <v>#REF!</v>
      </c>
      <c r="AG334" s="63" t="e">
        <v>#REF!</v>
      </c>
      <c r="AH334" s="54" t="e">
        <v>#REF!</v>
      </c>
      <c r="AI334" s="63" t="e">
        <v>#REF!</v>
      </c>
      <c r="AJ334" s="63" t="e">
        <v>#REF!</v>
      </c>
      <c r="AK334" s="63" t="e">
        <v>#REF!</v>
      </c>
      <c r="AL334" s="63" t="e">
        <v>#REF!</v>
      </c>
      <c r="AM334" s="63" t="e">
        <v>#REF!</v>
      </c>
      <c r="AN334" s="54" t="e">
        <v>#REF!</v>
      </c>
      <c r="AO334" s="54">
        <v>0.15186483818025698</v>
      </c>
      <c r="AP334" s="54">
        <v>0.71997380805263722</v>
      </c>
      <c r="AQ334" s="54">
        <v>0.10933870585393715</v>
      </c>
    </row>
    <row r="335" spans="2:43" x14ac:dyDescent="0.3">
      <c r="B335" s="52">
        <v>332</v>
      </c>
      <c r="C335" s="54">
        <v>0.18671847518724854</v>
      </c>
      <c r="D335" s="54">
        <v>0.65939867057993518</v>
      </c>
      <c r="E335" s="54">
        <v>51152.043979814058</v>
      </c>
      <c r="F335" s="54">
        <v>18.965442761531811</v>
      </c>
      <c r="G335" s="54">
        <v>0.85935627282032245</v>
      </c>
      <c r="H335" s="54">
        <v>20299.603344907409</v>
      </c>
      <c r="I335" s="54">
        <v>18</v>
      </c>
      <c r="J335" s="54">
        <v>4</v>
      </c>
      <c r="K335" s="54">
        <v>865</v>
      </c>
      <c r="L335" s="54">
        <v>793</v>
      </c>
      <c r="M335" s="54">
        <v>0.1231219143111843</v>
      </c>
      <c r="N335" s="54">
        <v>9551.0316546219583</v>
      </c>
      <c r="O335" s="54">
        <v>33729.589797735767</v>
      </c>
      <c r="P335" s="54">
        <v>16.298072203937142</v>
      </c>
      <c r="Q335" s="54">
        <v>384990.96531964117</v>
      </c>
      <c r="R335" s="54">
        <v>17444.59147021058</v>
      </c>
      <c r="S335" s="54">
        <v>0</v>
      </c>
      <c r="T335" s="54">
        <v>0</v>
      </c>
      <c r="U335" s="54">
        <v>0.43569262248972296</v>
      </c>
      <c r="V335" s="54">
        <v>3.4597056902121164</v>
      </c>
      <c r="W335" s="54">
        <v>3.1879129814198821</v>
      </c>
      <c r="X335" s="54">
        <v>0</v>
      </c>
      <c r="Y335" s="54">
        <v>0</v>
      </c>
      <c r="Z335" s="54">
        <v>0</v>
      </c>
      <c r="AA335" s="54">
        <v>0</v>
      </c>
      <c r="AB335" s="54">
        <v>0</v>
      </c>
      <c r="AC335" s="54">
        <v>0</v>
      </c>
      <c r="AD335" s="54" t="e">
        <v>#REF!</v>
      </c>
      <c r="AE335" s="63" t="e">
        <v>#REF!</v>
      </c>
      <c r="AF335" s="63" t="e">
        <v>#REF!</v>
      </c>
      <c r="AG335" s="63" t="e">
        <v>#REF!</v>
      </c>
      <c r="AH335" s="54" t="e">
        <v>#REF!</v>
      </c>
      <c r="AI335" s="63" t="e">
        <v>#REF!</v>
      </c>
      <c r="AJ335" s="63" t="e">
        <v>#REF!</v>
      </c>
      <c r="AK335" s="63" t="e">
        <v>#REF!</v>
      </c>
      <c r="AL335" s="63" t="e">
        <v>#REF!</v>
      </c>
      <c r="AM335" s="63" t="e">
        <v>#REF!</v>
      </c>
      <c r="AN335" s="54" t="e">
        <v>#REF!</v>
      </c>
      <c r="AO335" s="54">
        <v>0.15799637898158331</v>
      </c>
      <c r="AP335" s="54">
        <v>0.62376175194993055</v>
      </c>
      <c r="AQ335" s="54">
        <v>9.8552098155297585E-2</v>
      </c>
    </row>
    <row r="336" spans="2:43" x14ac:dyDescent="0.3">
      <c r="B336" s="52">
        <v>333</v>
      </c>
      <c r="C336" s="54">
        <v>0.12958837618036895</v>
      </c>
      <c r="D336" s="54">
        <v>0.67926070354045665</v>
      </c>
      <c r="E336" s="54">
        <v>47749.214981945574</v>
      </c>
      <c r="F336" s="54">
        <v>17.890801230855885</v>
      </c>
      <c r="G336" s="54">
        <v>0.89466664111494998</v>
      </c>
      <c r="H336" s="54">
        <v>18416.202416674099</v>
      </c>
      <c r="I336" s="54">
        <v>11</v>
      </c>
      <c r="J336" s="54">
        <v>6</v>
      </c>
      <c r="K336" s="54">
        <v>834</v>
      </c>
      <c r="L336" s="54">
        <v>800</v>
      </c>
      <c r="M336" s="54">
        <v>8.8024291574942765E-2</v>
      </c>
      <c r="N336" s="54">
        <v>6187.7432333976722</v>
      </c>
      <c r="O336" s="54">
        <v>32434.165362140862</v>
      </c>
      <c r="P336" s="54">
        <v>16.006303044065049</v>
      </c>
      <c r="Q336" s="54">
        <v>329480.61686392408</v>
      </c>
      <c r="R336" s="54">
        <v>16476.36195821884</v>
      </c>
      <c r="S336" s="54">
        <v>0</v>
      </c>
      <c r="T336" s="54">
        <v>0</v>
      </c>
      <c r="U336" s="54">
        <v>0.37734570922302269</v>
      </c>
      <c r="V336" s="54">
        <v>5.3490139204413003</v>
      </c>
      <c r="W336" s="54">
        <v>2.7611167268006347</v>
      </c>
      <c r="X336" s="54">
        <v>0</v>
      </c>
      <c r="Y336" s="54">
        <v>0</v>
      </c>
      <c r="Z336" s="54">
        <v>0</v>
      </c>
      <c r="AA336" s="54">
        <v>0</v>
      </c>
      <c r="AB336" s="54">
        <v>0</v>
      </c>
      <c r="AC336" s="54">
        <v>0</v>
      </c>
      <c r="AD336" s="54" t="e">
        <v>#REF!</v>
      </c>
      <c r="AE336" s="63" t="e">
        <v>#REF!</v>
      </c>
      <c r="AF336" s="63" t="e">
        <v>#REF!</v>
      </c>
      <c r="AG336" s="63" t="e">
        <v>#REF!</v>
      </c>
      <c r="AH336" s="54" t="e">
        <v>#REF!</v>
      </c>
      <c r="AI336" s="63" t="e">
        <v>#REF!</v>
      </c>
      <c r="AJ336" s="63" t="e">
        <v>#REF!</v>
      </c>
      <c r="AK336" s="63" t="e">
        <v>#REF!</v>
      </c>
      <c r="AL336" s="63" t="e">
        <v>#REF!</v>
      </c>
      <c r="AM336" s="63" t="e">
        <v>#REF!</v>
      </c>
      <c r="AN336" s="54" t="e">
        <v>#REF!</v>
      </c>
      <c r="AO336" s="54">
        <v>0.24292627083149174</v>
      </c>
      <c r="AP336" s="54">
        <v>0.67535122834307537</v>
      </c>
      <c r="AQ336" s="54">
        <v>0.16406055540285056</v>
      </c>
    </row>
    <row r="337" spans="2:43" x14ac:dyDescent="0.3">
      <c r="B337" s="52">
        <v>334</v>
      </c>
      <c r="C337" s="54">
        <v>0.14862491251941765</v>
      </c>
      <c r="D337" s="54">
        <v>0.64342340564127631</v>
      </c>
      <c r="E337" s="54">
        <v>47240.647927534621</v>
      </c>
      <c r="F337" s="54">
        <v>22.95726808493864</v>
      </c>
      <c r="G337" s="54">
        <v>0.8186261600773298</v>
      </c>
      <c r="H337" s="54">
        <v>23253.795160919854</v>
      </c>
      <c r="I337" s="54">
        <v>15</v>
      </c>
      <c r="J337" s="54">
        <v>3</v>
      </c>
      <c r="K337" s="54">
        <v>840</v>
      </c>
      <c r="L337" s="54">
        <v>776</v>
      </c>
      <c r="M337" s="54">
        <v>9.5628747376380469E-2</v>
      </c>
      <c r="N337" s="54">
        <v>7021.1371655904413</v>
      </c>
      <c r="O337" s="54">
        <v>30395.738574234827</v>
      </c>
      <c r="P337" s="54">
        <v>18.793420218239152</v>
      </c>
      <c r="Q337" s="54">
        <v>533843.60950148595</v>
      </c>
      <c r="R337" s="54">
        <v>19036.165039808613</v>
      </c>
      <c r="S337" s="54">
        <v>0</v>
      </c>
      <c r="T337" s="54">
        <v>0</v>
      </c>
      <c r="U337" s="54">
        <v>0.56330282030268397</v>
      </c>
      <c r="V337" s="54">
        <v>3.9057044567817876</v>
      </c>
      <c r="W337" s="54">
        <v>1.4563450756212195</v>
      </c>
      <c r="X337" s="54">
        <v>0</v>
      </c>
      <c r="Y337" s="54">
        <v>0</v>
      </c>
      <c r="Z337" s="54">
        <v>0</v>
      </c>
      <c r="AA337" s="54">
        <v>0</v>
      </c>
      <c r="AB337" s="54">
        <v>0</v>
      </c>
      <c r="AC337" s="54">
        <v>0</v>
      </c>
      <c r="AD337" s="54" t="e">
        <v>#REF!</v>
      </c>
      <c r="AE337" s="63" t="e">
        <v>#REF!</v>
      </c>
      <c r="AF337" s="63" t="e">
        <v>#REF!</v>
      </c>
      <c r="AG337" s="63" t="e">
        <v>#REF!</v>
      </c>
      <c r="AH337" s="54" t="e">
        <v>#REF!</v>
      </c>
      <c r="AI337" s="63" t="e">
        <v>#REF!</v>
      </c>
      <c r="AJ337" s="63" t="e">
        <v>#REF!</v>
      </c>
      <c r="AK337" s="63" t="e">
        <v>#REF!</v>
      </c>
      <c r="AL337" s="63" t="e">
        <v>#REF!</v>
      </c>
      <c r="AM337" s="63" t="e">
        <v>#REF!</v>
      </c>
      <c r="AN337" s="54" t="e">
        <v>#REF!</v>
      </c>
      <c r="AO337" s="54">
        <v>0.27498628766078115</v>
      </c>
      <c r="AP337" s="54">
        <v>0.60857218113694844</v>
      </c>
      <c r="AQ337" s="54">
        <v>0.1673490048644739</v>
      </c>
    </row>
    <row r="338" spans="2:43" x14ac:dyDescent="0.3">
      <c r="B338" s="52">
        <v>335</v>
      </c>
      <c r="C338" s="54">
        <v>0.17018019810615248</v>
      </c>
      <c r="D338" s="54">
        <v>0.75647123051094767</v>
      </c>
      <c r="E338" s="54">
        <v>49949.330419735757</v>
      </c>
      <c r="F338" s="54">
        <v>19.420545862609139</v>
      </c>
      <c r="G338" s="54">
        <v>0.90422083190502667</v>
      </c>
      <c r="H338" s="54">
        <v>34879.678144413105</v>
      </c>
      <c r="I338" s="54">
        <v>10</v>
      </c>
      <c r="J338" s="54">
        <v>1</v>
      </c>
      <c r="K338" s="54">
        <v>854</v>
      </c>
      <c r="L338" s="54">
        <v>814</v>
      </c>
      <c r="M338" s="54">
        <v>0.12873642386995801</v>
      </c>
      <c r="N338" s="54">
        <v>8500.3869461002996</v>
      </c>
      <c r="O338" s="54">
        <v>37785.231445815421</v>
      </c>
      <c r="P338" s="54">
        <v>17.56046213593816</v>
      </c>
      <c r="Q338" s="54">
        <v>677382.38907662034</v>
      </c>
      <c r="R338" s="54">
        <v>31538.931588320793</v>
      </c>
      <c r="S338" s="54">
        <v>0</v>
      </c>
      <c r="T338" s="54">
        <v>0</v>
      </c>
      <c r="U338" s="54">
        <v>0.45359522205050129</v>
      </c>
      <c r="V338" s="54">
        <v>5.9817426211684381</v>
      </c>
      <c r="W338" s="54">
        <v>2.6096276019571891</v>
      </c>
      <c r="X338" s="54">
        <v>0</v>
      </c>
      <c r="Y338" s="54">
        <v>0</v>
      </c>
      <c r="Z338" s="54">
        <v>0</v>
      </c>
      <c r="AA338" s="54">
        <v>0</v>
      </c>
      <c r="AB338" s="54">
        <v>0</v>
      </c>
      <c r="AC338" s="54">
        <v>0</v>
      </c>
      <c r="AD338" s="54" t="e">
        <v>#REF!</v>
      </c>
      <c r="AE338" s="63" t="e">
        <v>#REF!</v>
      </c>
      <c r="AF338" s="63" t="e">
        <v>#REF!</v>
      </c>
      <c r="AG338" s="63" t="e">
        <v>#REF!</v>
      </c>
      <c r="AH338" s="54" t="e">
        <v>#REF!</v>
      </c>
      <c r="AI338" s="63" t="e">
        <v>#REF!</v>
      </c>
      <c r="AJ338" s="63" t="e">
        <v>#REF!</v>
      </c>
      <c r="AK338" s="63" t="e">
        <v>#REF!</v>
      </c>
      <c r="AL338" s="63" t="e">
        <v>#REF!</v>
      </c>
      <c r="AM338" s="63" t="e">
        <v>#REF!</v>
      </c>
      <c r="AN338" s="54" t="e">
        <v>#REF!</v>
      </c>
      <c r="AO338" s="54">
        <v>0.12677755815022262</v>
      </c>
      <c r="AP338" s="54">
        <v>0.70254057528718095</v>
      </c>
      <c r="AQ338" s="54">
        <v>8.9066378636361437E-2</v>
      </c>
    </row>
    <row r="339" spans="2:43" x14ac:dyDescent="0.3">
      <c r="B339" s="52">
        <v>336</v>
      </c>
      <c r="C339" s="54">
        <v>0.21038238954379912</v>
      </c>
      <c r="D339" s="54">
        <v>0.67644651771590936</v>
      </c>
      <c r="E339" s="54">
        <v>51408.819297971073</v>
      </c>
      <c r="F339" s="54">
        <v>16.725113296443283</v>
      </c>
      <c r="G339" s="54">
        <v>0.83735463130656507</v>
      </c>
      <c r="H339" s="54">
        <v>10711.801908697507</v>
      </c>
      <c r="I339" s="54">
        <v>8</v>
      </c>
      <c r="J339" s="54">
        <v>3</v>
      </c>
      <c r="K339" s="54">
        <v>851</v>
      </c>
      <c r="L339" s="54">
        <v>809</v>
      </c>
      <c r="M339" s="54">
        <v>0.14231243479565486</v>
      </c>
      <c r="N339" s="54">
        <v>10815.510247532528</v>
      </c>
      <c r="O339" s="54">
        <v>34775.316793998973</v>
      </c>
      <c r="P339" s="54">
        <v>14.004851077903794</v>
      </c>
      <c r="Q339" s="54">
        <v>179156.10053202321</v>
      </c>
      <c r="R339" s="54">
        <v>8969.5769378863606</v>
      </c>
      <c r="S339" s="54">
        <v>0</v>
      </c>
      <c r="T339" s="54">
        <v>0</v>
      </c>
      <c r="U339" s="54">
        <v>0.3778118604738514</v>
      </c>
      <c r="V339" s="54">
        <v>4.4158098044722678</v>
      </c>
      <c r="W339" s="54">
        <v>1.831539175512765</v>
      </c>
      <c r="X339" s="54">
        <v>0</v>
      </c>
      <c r="Y339" s="54">
        <v>0</v>
      </c>
      <c r="Z339" s="54">
        <v>0</v>
      </c>
      <c r="AA339" s="54">
        <v>0</v>
      </c>
      <c r="AB339" s="54">
        <v>0</v>
      </c>
      <c r="AC339" s="54">
        <v>0</v>
      </c>
      <c r="AD339" s="54" t="e">
        <v>#REF!</v>
      </c>
      <c r="AE339" s="63" t="e">
        <v>#REF!</v>
      </c>
      <c r="AF339" s="63" t="e">
        <v>#REF!</v>
      </c>
      <c r="AG339" s="63" t="e">
        <v>#REF!</v>
      </c>
      <c r="AH339" s="54" t="e">
        <v>#REF!</v>
      </c>
      <c r="AI339" s="63" t="e">
        <v>#REF!</v>
      </c>
      <c r="AJ339" s="63" t="e">
        <v>#REF!</v>
      </c>
      <c r="AK339" s="63" t="e">
        <v>#REF!</v>
      </c>
      <c r="AL339" s="63" t="e">
        <v>#REF!</v>
      </c>
      <c r="AM339" s="63" t="e">
        <v>#REF!</v>
      </c>
      <c r="AN339" s="54" t="e">
        <v>#REF!</v>
      </c>
      <c r="AO339" s="54">
        <v>0.18357774889683159</v>
      </c>
      <c r="AP339" s="54">
        <v>0.67921907639589074</v>
      </c>
      <c r="AQ339" s="54">
        <v>0.12468950905254271</v>
      </c>
    </row>
    <row r="340" spans="2:43" x14ac:dyDescent="0.3">
      <c r="B340" s="52">
        <v>337</v>
      </c>
      <c r="C340" s="54">
        <v>0.21453464029716679</v>
      </c>
      <c r="D340" s="54">
        <v>0.61882267213890885</v>
      </c>
      <c r="E340" s="54">
        <v>48196.392533650825</v>
      </c>
      <c r="F340" s="54">
        <v>24.007495320238103</v>
      </c>
      <c r="G340" s="54">
        <v>0.90266156286251453</v>
      </c>
      <c r="H340" s="54">
        <v>20666.695723042569</v>
      </c>
      <c r="I340" s="54">
        <v>11</v>
      </c>
      <c r="J340" s="54">
        <v>6</v>
      </c>
      <c r="K340" s="54">
        <v>862</v>
      </c>
      <c r="L340" s="54">
        <v>806</v>
      </c>
      <c r="M340" s="54">
        <v>0.13275889937505239</v>
      </c>
      <c r="N340" s="54">
        <v>10339.795735827835</v>
      </c>
      <c r="O340" s="54">
        <v>29825.020415129558</v>
      </c>
      <c r="P340" s="54">
        <v>21.670643246180632</v>
      </c>
      <c r="Q340" s="54">
        <v>496155.60085572931</v>
      </c>
      <c r="R340" s="54">
        <v>18655.03186056565</v>
      </c>
      <c r="S340" s="54">
        <v>0</v>
      </c>
      <c r="T340" s="54">
        <v>0</v>
      </c>
      <c r="U340" s="54">
        <v>0.40927355703245838</v>
      </c>
      <c r="V340" s="54">
        <v>5.0012352382694152</v>
      </c>
      <c r="W340" s="54">
        <v>1.5610424914215233</v>
      </c>
      <c r="X340" s="54">
        <v>0</v>
      </c>
      <c r="Y340" s="54">
        <v>0</v>
      </c>
      <c r="Z340" s="54">
        <v>0</v>
      </c>
      <c r="AA340" s="54">
        <v>0</v>
      </c>
      <c r="AB340" s="54">
        <v>0</v>
      </c>
      <c r="AC340" s="54">
        <v>0</v>
      </c>
      <c r="AD340" s="54" t="e">
        <v>#REF!</v>
      </c>
      <c r="AE340" s="63" t="e">
        <v>#REF!</v>
      </c>
      <c r="AF340" s="63" t="e">
        <v>#REF!</v>
      </c>
      <c r="AG340" s="63" t="e">
        <v>#REF!</v>
      </c>
      <c r="AH340" s="54" t="e">
        <v>#REF!</v>
      </c>
      <c r="AI340" s="63" t="e">
        <v>#REF!</v>
      </c>
      <c r="AJ340" s="63" t="e">
        <v>#REF!</v>
      </c>
      <c r="AK340" s="63" t="e">
        <v>#REF!</v>
      </c>
      <c r="AL340" s="63" t="e">
        <v>#REF!</v>
      </c>
      <c r="AM340" s="63" t="e">
        <v>#REF!</v>
      </c>
      <c r="AN340" s="54" t="e">
        <v>#REF!</v>
      </c>
      <c r="AO340" s="54">
        <v>0.25827045206377774</v>
      </c>
      <c r="AP340" s="54">
        <v>0.71981506892094504</v>
      </c>
      <c r="AQ340" s="54">
        <v>0.18590696325253181</v>
      </c>
    </row>
    <row r="341" spans="2:43" x14ac:dyDescent="0.3">
      <c r="B341" s="52">
        <v>338</v>
      </c>
      <c r="C341" s="54">
        <v>0.15646919103039478</v>
      </c>
      <c r="D341" s="54">
        <v>0.71368588237835429</v>
      </c>
      <c r="E341" s="54">
        <v>48489.988132054539</v>
      </c>
      <c r="F341" s="54">
        <v>14.15122242884674</v>
      </c>
      <c r="G341" s="54">
        <v>0.82707757947181038</v>
      </c>
      <c r="H341" s="54">
        <v>17723.132887945496</v>
      </c>
      <c r="I341" s="54">
        <v>10</v>
      </c>
      <c r="J341" s="54">
        <v>3</v>
      </c>
      <c r="K341" s="54">
        <v>840</v>
      </c>
      <c r="L341" s="54">
        <v>799</v>
      </c>
      <c r="M341" s="54">
        <v>0.11166985266555457</v>
      </c>
      <c r="N341" s="54">
        <v>7587.1892160960169</v>
      </c>
      <c r="O341" s="54">
        <v>34606.619966541271</v>
      </c>
      <c r="P341" s="54">
        <v>11.704158793017756</v>
      </c>
      <c r="Q341" s="54">
        <v>250803.9956333256</v>
      </c>
      <c r="R341" s="54">
        <v>14658.405849619197</v>
      </c>
      <c r="S341" s="54">
        <v>0</v>
      </c>
      <c r="T341" s="54">
        <v>0</v>
      </c>
      <c r="U341" s="54">
        <v>0.24471181173423698</v>
      </c>
      <c r="V341" s="54">
        <v>4.7489305204859216</v>
      </c>
      <c r="W341" s="54">
        <v>3.1770031701601522</v>
      </c>
      <c r="X341" s="54">
        <v>0</v>
      </c>
      <c r="Y341" s="54">
        <v>0</v>
      </c>
      <c r="Z341" s="54">
        <v>0</v>
      </c>
      <c r="AA341" s="54">
        <v>0</v>
      </c>
      <c r="AB341" s="54">
        <v>0</v>
      </c>
      <c r="AC341" s="54">
        <v>0</v>
      </c>
      <c r="AD341" s="54" t="e">
        <v>#REF!</v>
      </c>
      <c r="AE341" s="63" t="e">
        <v>#REF!</v>
      </c>
      <c r="AF341" s="63" t="e">
        <v>#REF!</v>
      </c>
      <c r="AG341" s="63" t="e">
        <v>#REF!</v>
      </c>
      <c r="AH341" s="54" t="e">
        <v>#REF!</v>
      </c>
      <c r="AI341" s="63" t="e">
        <v>#REF!</v>
      </c>
      <c r="AJ341" s="63" t="e">
        <v>#REF!</v>
      </c>
      <c r="AK341" s="63" t="e">
        <v>#REF!</v>
      </c>
      <c r="AL341" s="63" t="e">
        <v>#REF!</v>
      </c>
      <c r="AM341" s="63" t="e">
        <v>#REF!</v>
      </c>
      <c r="AN341" s="54" t="e">
        <v>#REF!</v>
      </c>
      <c r="AO341" s="54">
        <v>0.13035013669425713</v>
      </c>
      <c r="AP341" s="54">
        <v>0.72603284843508009</v>
      </c>
      <c r="AQ341" s="54">
        <v>9.4638481038033559E-2</v>
      </c>
    </row>
    <row r="342" spans="2:43" x14ac:dyDescent="0.3">
      <c r="B342" s="52">
        <v>339</v>
      </c>
      <c r="C342" s="54">
        <v>0.25448365381034171</v>
      </c>
      <c r="D342" s="54">
        <v>0.7268620206682207</v>
      </c>
      <c r="E342" s="54">
        <v>46632.947154672816</v>
      </c>
      <c r="F342" s="54">
        <v>14.091047116510078</v>
      </c>
      <c r="G342" s="54">
        <v>0.89904789188322687</v>
      </c>
      <c r="H342" s="54">
        <v>27630.854804474566</v>
      </c>
      <c r="I342" s="54">
        <v>8</v>
      </c>
      <c r="J342" s="54">
        <v>4</v>
      </c>
      <c r="K342" s="54">
        <v>858</v>
      </c>
      <c r="L342" s="54">
        <v>810</v>
      </c>
      <c r="M342" s="54">
        <v>0.18497450283561692</v>
      </c>
      <c r="N342" s="54">
        <v>11867.322779865717</v>
      </c>
      <c r="O342" s="54">
        <v>33895.718198559836</v>
      </c>
      <c r="P342" s="54">
        <v>12.668526204525609</v>
      </c>
      <c r="Q342" s="54">
        <v>389347.67691929993</v>
      </c>
      <c r="R342" s="54">
        <v>24841.461762894389</v>
      </c>
      <c r="S342" s="54">
        <v>0</v>
      </c>
      <c r="T342" s="54">
        <v>0</v>
      </c>
      <c r="U342" s="54">
        <v>0.4875275647216652</v>
      </c>
      <c r="V342" s="54">
        <v>3.9357390898397027</v>
      </c>
      <c r="W342" s="54">
        <v>1.2771869551520085</v>
      </c>
      <c r="X342" s="54">
        <v>0</v>
      </c>
      <c r="Y342" s="54">
        <v>0</v>
      </c>
      <c r="Z342" s="54">
        <v>0</v>
      </c>
      <c r="AA342" s="54">
        <v>0</v>
      </c>
      <c r="AB342" s="54">
        <v>0</v>
      </c>
      <c r="AC342" s="54">
        <v>0</v>
      </c>
      <c r="AD342" s="54" t="e">
        <v>#REF!</v>
      </c>
      <c r="AE342" s="63" t="e">
        <v>#REF!</v>
      </c>
      <c r="AF342" s="63" t="e">
        <v>#REF!</v>
      </c>
      <c r="AG342" s="63" t="e">
        <v>#REF!</v>
      </c>
      <c r="AH342" s="54" t="e">
        <v>#REF!</v>
      </c>
      <c r="AI342" s="63" t="e">
        <v>#REF!</v>
      </c>
      <c r="AJ342" s="63" t="e">
        <v>#REF!</v>
      </c>
      <c r="AK342" s="63" t="e">
        <v>#REF!</v>
      </c>
      <c r="AL342" s="63" t="e">
        <v>#REF!</v>
      </c>
      <c r="AM342" s="63" t="e">
        <v>#REF!</v>
      </c>
      <c r="AN342" s="54" t="e">
        <v>#REF!</v>
      </c>
      <c r="AO342" s="54">
        <v>0.1429403244897047</v>
      </c>
      <c r="AP342" s="54">
        <v>0.63653452231368934</v>
      </c>
      <c r="AQ342" s="54">
        <v>9.0986451168417928E-2</v>
      </c>
    </row>
    <row r="343" spans="2:43" x14ac:dyDescent="0.3">
      <c r="B343" s="52">
        <v>340</v>
      </c>
      <c r="C343" s="54">
        <v>0.20032282653087014</v>
      </c>
      <c r="D343" s="54">
        <v>0.73235235491198625</v>
      </c>
      <c r="E343" s="54">
        <v>49904.933674297819</v>
      </c>
      <c r="F343" s="54">
        <v>13.625589223670714</v>
      </c>
      <c r="G343" s="54">
        <v>0.85946253412602969</v>
      </c>
      <c r="H343" s="54">
        <v>30686.320182810421</v>
      </c>
      <c r="I343" s="54">
        <v>17</v>
      </c>
      <c r="J343" s="54">
        <v>5</v>
      </c>
      <c r="K343" s="54">
        <v>861</v>
      </c>
      <c r="L343" s="54">
        <v>800</v>
      </c>
      <c r="M343" s="54">
        <v>0.14670689375250806</v>
      </c>
      <c r="N343" s="54">
        <v>9997.0973714709417</v>
      </c>
      <c r="O343" s="54">
        <v>36547.995698098493</v>
      </c>
      <c r="P343" s="54">
        <v>11.710683443136354</v>
      </c>
      <c r="Q343" s="54">
        <v>418119.1935970108</v>
      </c>
      <c r="R343" s="54">
        <v>26373.742507320974</v>
      </c>
      <c r="S343" s="54">
        <v>0</v>
      </c>
      <c r="T343" s="54">
        <v>0</v>
      </c>
      <c r="U343" s="54">
        <v>0.45779881646539705</v>
      </c>
      <c r="V343" s="54">
        <v>6.1220959732652842</v>
      </c>
      <c r="W343" s="54">
        <v>2.4341233265616404</v>
      </c>
      <c r="X343" s="54">
        <v>0</v>
      </c>
      <c r="Y343" s="54">
        <v>0</v>
      </c>
      <c r="Z343" s="54">
        <v>0</v>
      </c>
      <c r="AA343" s="54">
        <v>0</v>
      </c>
      <c r="AB343" s="54">
        <v>0</v>
      </c>
      <c r="AC343" s="54">
        <v>0</v>
      </c>
      <c r="AD343" s="54" t="e">
        <v>#REF!</v>
      </c>
      <c r="AE343" s="63" t="e">
        <v>#REF!</v>
      </c>
      <c r="AF343" s="63" t="e">
        <v>#REF!</v>
      </c>
      <c r="AG343" s="63" t="e">
        <v>#REF!</v>
      </c>
      <c r="AH343" s="54" t="e">
        <v>#REF!</v>
      </c>
      <c r="AI343" s="63" t="e">
        <v>#REF!</v>
      </c>
      <c r="AJ343" s="63" t="e">
        <v>#REF!</v>
      </c>
      <c r="AK343" s="63" t="e">
        <v>#REF!</v>
      </c>
      <c r="AL343" s="63" t="e">
        <v>#REF!</v>
      </c>
      <c r="AM343" s="63" t="e">
        <v>#REF!</v>
      </c>
      <c r="AN343" s="54" t="e">
        <v>#REF!</v>
      </c>
      <c r="AO343" s="54">
        <v>0.18935435793399863</v>
      </c>
      <c r="AP343" s="54">
        <v>0.75236967972488678</v>
      </c>
      <c r="AQ343" s="54">
        <v>0.14246447763331413</v>
      </c>
    </row>
    <row r="344" spans="2:43" x14ac:dyDescent="0.3">
      <c r="B344" s="52">
        <v>341</v>
      </c>
      <c r="C344" s="54">
        <v>0.21880134873451551</v>
      </c>
      <c r="D344" s="54">
        <v>0.68661938516970267</v>
      </c>
      <c r="E344" s="54">
        <v>47198.792010855897</v>
      </c>
      <c r="F344" s="54">
        <v>24.16398026888859</v>
      </c>
      <c r="G344" s="54">
        <v>0.85744104267392973</v>
      </c>
      <c r="H344" s="54">
        <v>25700.759625786071</v>
      </c>
      <c r="I344" s="54">
        <v>12</v>
      </c>
      <c r="J344" s="54">
        <v>4</v>
      </c>
      <c r="K344" s="54">
        <v>854</v>
      </c>
      <c r="L344" s="54">
        <v>770</v>
      </c>
      <c r="M344" s="54">
        <v>0.15023324754239475</v>
      </c>
      <c r="N344" s="54">
        <v>10327.159350615146</v>
      </c>
      <c r="O344" s="54">
        <v>32407.60555124655</v>
      </c>
      <c r="P344" s="54">
        <v>20.719188436908098</v>
      </c>
      <c r="Q344" s="54">
        <v>621032.64849294315</v>
      </c>
      <c r="R344" s="54">
        <v>22036.886131046045</v>
      </c>
      <c r="S344" s="54">
        <v>0</v>
      </c>
      <c r="T344" s="54">
        <v>0</v>
      </c>
      <c r="U344" s="54">
        <v>0.50490625008102619</v>
      </c>
      <c r="V344" s="54">
        <v>6.1203183851838086</v>
      </c>
      <c r="W344" s="54">
        <v>1.9992102685900333</v>
      </c>
      <c r="X344" s="54">
        <v>0</v>
      </c>
      <c r="Y344" s="54">
        <v>0</v>
      </c>
      <c r="Z344" s="54">
        <v>0</v>
      </c>
      <c r="AA344" s="54">
        <v>0</v>
      </c>
      <c r="AB344" s="54">
        <v>0</v>
      </c>
      <c r="AC344" s="54">
        <v>0</v>
      </c>
      <c r="AD344" s="54" t="e">
        <v>#REF!</v>
      </c>
      <c r="AE344" s="63" t="e">
        <v>#REF!</v>
      </c>
      <c r="AF344" s="63" t="e">
        <v>#REF!</v>
      </c>
      <c r="AG344" s="63" t="e">
        <v>#REF!</v>
      </c>
      <c r="AH344" s="54" t="e">
        <v>#REF!</v>
      </c>
      <c r="AI344" s="63" t="e">
        <v>#REF!</v>
      </c>
      <c r="AJ344" s="63" t="e">
        <v>#REF!</v>
      </c>
      <c r="AK344" s="63" t="e">
        <v>#REF!</v>
      </c>
      <c r="AL344" s="63" t="e">
        <v>#REF!</v>
      </c>
      <c r="AM344" s="63" t="e">
        <v>#REF!</v>
      </c>
      <c r="AN344" s="54" t="e">
        <v>#REF!</v>
      </c>
      <c r="AO344" s="54">
        <v>0.14166154284501351</v>
      </c>
      <c r="AP344" s="54">
        <v>0.62497284917109486</v>
      </c>
      <c r="AQ344" s="54">
        <v>8.8534618049821212E-2</v>
      </c>
    </row>
    <row r="345" spans="2:43" x14ac:dyDescent="0.3">
      <c r="B345" s="52">
        <v>342</v>
      </c>
      <c r="C345" s="54">
        <v>0.15916463297309233</v>
      </c>
      <c r="D345" s="54">
        <v>0.72277117361853027</v>
      </c>
      <c r="E345" s="54">
        <v>50335.745955895807</v>
      </c>
      <c r="F345" s="54">
        <v>14.886828289664541</v>
      </c>
      <c r="G345" s="54">
        <v>0.85257268600370351</v>
      </c>
      <c r="H345" s="54">
        <v>31337.455653366043</v>
      </c>
      <c r="I345" s="54">
        <v>18</v>
      </c>
      <c r="J345" s="54">
        <v>5</v>
      </c>
      <c r="K345" s="54">
        <v>873</v>
      </c>
      <c r="L345" s="54">
        <v>804</v>
      </c>
      <c r="M345" s="54">
        <v>0.11503960857252456</v>
      </c>
      <c r="N345" s="54">
        <v>8011.6705304969728</v>
      </c>
      <c r="O345" s="54">
        <v>36381.226179507001</v>
      </c>
      <c r="P345" s="54">
        <v>12.692103180995217</v>
      </c>
      <c r="Q345" s="54">
        <v>466515.32134663762</v>
      </c>
      <c r="R345" s="54">
        <v>26717.458738912232</v>
      </c>
      <c r="S345" s="54">
        <v>0</v>
      </c>
      <c r="T345" s="54">
        <v>0</v>
      </c>
      <c r="U345" s="54">
        <v>0.37801669726007309</v>
      </c>
      <c r="V345" s="54">
        <v>4.3960719958474748</v>
      </c>
      <c r="W345" s="54">
        <v>1.1363451100557465</v>
      </c>
      <c r="X345" s="54">
        <v>0</v>
      </c>
      <c r="Y345" s="54">
        <v>0</v>
      </c>
      <c r="Z345" s="54">
        <v>0</v>
      </c>
      <c r="AA345" s="54">
        <v>0</v>
      </c>
      <c r="AB345" s="54">
        <v>0</v>
      </c>
      <c r="AC345" s="54">
        <v>0</v>
      </c>
      <c r="AD345" s="54" t="e">
        <v>#REF!</v>
      </c>
      <c r="AE345" s="63" t="e">
        <v>#REF!</v>
      </c>
      <c r="AF345" s="63" t="e">
        <v>#REF!</v>
      </c>
      <c r="AG345" s="63" t="e">
        <v>#REF!</v>
      </c>
      <c r="AH345" s="54" t="e">
        <v>#REF!</v>
      </c>
      <c r="AI345" s="63" t="e">
        <v>#REF!</v>
      </c>
      <c r="AJ345" s="63" t="e">
        <v>#REF!</v>
      </c>
      <c r="AK345" s="63" t="e">
        <v>#REF!</v>
      </c>
      <c r="AL345" s="63" t="e">
        <v>#REF!</v>
      </c>
      <c r="AM345" s="63" t="e">
        <v>#REF!</v>
      </c>
      <c r="AN345" s="54" t="e">
        <v>#REF!</v>
      </c>
      <c r="AO345" s="54">
        <v>0.20142722256107837</v>
      </c>
      <c r="AP345" s="54">
        <v>0.64089803155904357</v>
      </c>
      <c r="AQ345" s="54">
        <v>0.1290943104418005</v>
      </c>
    </row>
    <row r="346" spans="2:43" x14ac:dyDescent="0.3">
      <c r="B346" s="52">
        <v>343</v>
      </c>
      <c r="C346" s="54">
        <v>0.1277664565264135</v>
      </c>
      <c r="D346" s="54">
        <v>0.68425413962373927</v>
      </c>
      <c r="E346" s="54">
        <v>53658.48090714695</v>
      </c>
      <c r="F346" s="54">
        <v>24.167935786149691</v>
      </c>
      <c r="G346" s="54">
        <v>0.80555022523375852</v>
      </c>
      <c r="H346" s="54">
        <v>14737.882046174733</v>
      </c>
      <c r="I346" s="54">
        <v>10</v>
      </c>
      <c r="J346" s="54">
        <v>2</v>
      </c>
      <c r="K346" s="54">
        <v>841</v>
      </c>
      <c r="L346" s="54">
        <v>779</v>
      </c>
      <c r="M346" s="54">
        <v>8.7424726783254955E-2</v>
      </c>
      <c r="N346" s="54">
        <v>6855.7539680963791</v>
      </c>
      <c r="O346" s="54">
        <v>36716.037686636679</v>
      </c>
      <c r="P346" s="54">
        <v>19.468486115967895</v>
      </c>
      <c r="Q346" s="54">
        <v>356184.18691579934</v>
      </c>
      <c r="R346" s="54">
        <v>11872.104201764621</v>
      </c>
      <c r="S346" s="54">
        <v>0</v>
      </c>
      <c r="T346" s="54">
        <v>0</v>
      </c>
      <c r="U346" s="54">
        <v>0.42946722705363616</v>
      </c>
      <c r="V346" s="54">
        <v>3.4182836751384387</v>
      </c>
      <c r="W346" s="54">
        <v>2.400147702926605</v>
      </c>
      <c r="X346" s="54">
        <v>0</v>
      </c>
      <c r="Y346" s="54">
        <v>0</v>
      </c>
      <c r="Z346" s="54">
        <v>0</v>
      </c>
      <c r="AA346" s="54">
        <v>0</v>
      </c>
      <c r="AB346" s="54">
        <v>0</v>
      </c>
      <c r="AC346" s="54">
        <v>0</v>
      </c>
      <c r="AD346" s="54" t="e">
        <v>#REF!</v>
      </c>
      <c r="AE346" s="63" t="e">
        <v>#REF!</v>
      </c>
      <c r="AF346" s="63" t="e">
        <v>#REF!</v>
      </c>
      <c r="AG346" s="63" t="e">
        <v>#REF!</v>
      </c>
      <c r="AH346" s="54" t="e">
        <v>#REF!</v>
      </c>
      <c r="AI346" s="63" t="e">
        <v>#REF!</v>
      </c>
      <c r="AJ346" s="63" t="e">
        <v>#REF!</v>
      </c>
      <c r="AK346" s="63" t="e">
        <v>#REF!</v>
      </c>
      <c r="AL346" s="63" t="e">
        <v>#REF!</v>
      </c>
      <c r="AM346" s="63" t="e">
        <v>#REF!</v>
      </c>
      <c r="AN346" s="54" t="e">
        <v>#REF!</v>
      </c>
      <c r="AO346" s="54">
        <v>0.21538175302978485</v>
      </c>
      <c r="AP346" s="54">
        <v>0.65538972210333157</v>
      </c>
      <c r="AQ346" s="54">
        <v>0.14115898726431908</v>
      </c>
    </row>
    <row r="347" spans="2:43" x14ac:dyDescent="0.3">
      <c r="B347" s="52">
        <v>344</v>
      </c>
      <c r="C347" s="54">
        <v>0.20446187766749691</v>
      </c>
      <c r="D347" s="54">
        <v>0.74522113345292051</v>
      </c>
      <c r="E347" s="54">
        <v>46041.929338847025</v>
      </c>
      <c r="F347" s="54">
        <v>27.471301239057023</v>
      </c>
      <c r="G347" s="54">
        <v>0.8642957057784918</v>
      </c>
      <c r="H347" s="54">
        <v>17579.081972158296</v>
      </c>
      <c r="I347" s="54">
        <v>9</v>
      </c>
      <c r="J347" s="54">
        <v>5</v>
      </c>
      <c r="K347" s="54">
        <v>851</v>
      </c>
      <c r="L347" s="54">
        <v>788</v>
      </c>
      <c r="M347" s="54">
        <v>0.15236931222328443</v>
      </c>
      <c r="N347" s="54">
        <v>9413.8193240548771</v>
      </c>
      <c r="O347" s="54">
        <v>34311.418768254858</v>
      </c>
      <c r="P347" s="54">
        <v>23.743327693064348</v>
      </c>
      <c r="Q347" s="54">
        <v>482920.25636323716</v>
      </c>
      <c r="R347" s="54">
        <v>15193.525060064516</v>
      </c>
      <c r="S347" s="54">
        <v>0</v>
      </c>
      <c r="T347" s="54">
        <v>0</v>
      </c>
      <c r="U347" s="54">
        <v>0.52090970868998898</v>
      </c>
      <c r="V347" s="54">
        <v>5.5006644362408164</v>
      </c>
      <c r="W347" s="54">
        <v>0.9898311048041476</v>
      </c>
      <c r="X347" s="54">
        <v>0</v>
      </c>
      <c r="Y347" s="54">
        <v>0</v>
      </c>
      <c r="Z347" s="54">
        <v>0</v>
      </c>
      <c r="AA347" s="54">
        <v>0</v>
      </c>
      <c r="AB347" s="54">
        <v>0</v>
      </c>
      <c r="AC347" s="54">
        <v>0</v>
      </c>
      <c r="AD347" s="54" t="e">
        <v>#REF!</v>
      </c>
      <c r="AE347" s="63" t="e">
        <v>#REF!</v>
      </c>
      <c r="AF347" s="63" t="e">
        <v>#REF!</v>
      </c>
      <c r="AG347" s="63" t="e">
        <v>#REF!</v>
      </c>
      <c r="AH347" s="54" t="e">
        <v>#REF!</v>
      </c>
      <c r="AI347" s="63" t="e">
        <v>#REF!</v>
      </c>
      <c r="AJ347" s="63" t="e">
        <v>#REF!</v>
      </c>
      <c r="AK347" s="63" t="e">
        <v>#REF!</v>
      </c>
      <c r="AL347" s="63" t="e">
        <v>#REF!</v>
      </c>
      <c r="AM347" s="63" t="e">
        <v>#REF!</v>
      </c>
      <c r="AN347" s="54" t="e">
        <v>#REF!</v>
      </c>
      <c r="AO347" s="54">
        <v>0.19839555111682161</v>
      </c>
      <c r="AP347" s="54">
        <v>0.73151956577673438</v>
      </c>
      <c r="AQ347" s="54">
        <v>0.14513022740501325</v>
      </c>
    </row>
    <row r="348" spans="2:43" x14ac:dyDescent="0.3">
      <c r="B348" s="52">
        <v>345</v>
      </c>
      <c r="C348" s="54">
        <v>0.21977207423742107</v>
      </c>
      <c r="D348" s="54">
        <v>0.69566981199278188</v>
      </c>
      <c r="E348" s="54">
        <v>47076.61921372002</v>
      </c>
      <c r="F348" s="54">
        <v>31.561976768091469</v>
      </c>
      <c r="G348" s="54">
        <v>0.91284887236671253</v>
      </c>
      <c r="H348" s="54">
        <v>16915.521971479982</v>
      </c>
      <c r="I348" s="54">
        <v>19</v>
      </c>
      <c r="J348" s="54">
        <v>7</v>
      </c>
      <c r="K348" s="54">
        <v>864</v>
      </c>
      <c r="L348" s="54">
        <v>808</v>
      </c>
      <c r="M348" s="54">
        <v>0.15288879756601043</v>
      </c>
      <c r="N348" s="54">
        <v>10346.126252684478</v>
      </c>
      <c r="O348" s="54">
        <v>32749.782837664388</v>
      </c>
      <c r="P348" s="54">
        <v>28.811314902416676</v>
      </c>
      <c r="Q348" s="54">
        <v>533887.31148399203</v>
      </c>
      <c r="R348" s="54">
        <v>15441.315157159852</v>
      </c>
      <c r="S348" s="54">
        <v>0</v>
      </c>
      <c r="T348" s="54">
        <v>0</v>
      </c>
      <c r="U348" s="54">
        <v>0.43441924908562779</v>
      </c>
      <c r="V348" s="54">
        <v>7.8933401459827595</v>
      </c>
      <c r="W348" s="54">
        <v>0.98321047620014257</v>
      </c>
      <c r="X348" s="54">
        <v>0</v>
      </c>
      <c r="Y348" s="54">
        <v>0</v>
      </c>
      <c r="Z348" s="54">
        <v>0</v>
      </c>
      <c r="AA348" s="54">
        <v>0</v>
      </c>
      <c r="AB348" s="54">
        <v>0</v>
      </c>
      <c r="AC348" s="54">
        <v>0</v>
      </c>
      <c r="AD348" s="54" t="e">
        <v>#REF!</v>
      </c>
      <c r="AE348" s="63" t="e">
        <v>#REF!</v>
      </c>
      <c r="AF348" s="63" t="e">
        <v>#REF!</v>
      </c>
      <c r="AG348" s="63" t="e">
        <v>#REF!</v>
      </c>
      <c r="AH348" s="54" t="e">
        <v>#REF!</v>
      </c>
      <c r="AI348" s="63" t="e">
        <v>#REF!</v>
      </c>
      <c r="AJ348" s="63" t="e">
        <v>#REF!</v>
      </c>
      <c r="AK348" s="63" t="e">
        <v>#REF!</v>
      </c>
      <c r="AL348" s="63" t="e">
        <v>#REF!</v>
      </c>
      <c r="AM348" s="63" t="e">
        <v>#REF!</v>
      </c>
      <c r="AN348" s="54" t="e">
        <v>#REF!</v>
      </c>
      <c r="AO348" s="54">
        <v>0.16737893247144964</v>
      </c>
      <c r="AP348" s="54">
        <v>0.71824376061128514</v>
      </c>
      <c r="AQ348" s="54">
        <v>0.12021887390539633</v>
      </c>
    </row>
    <row r="349" spans="2:43" x14ac:dyDescent="0.3">
      <c r="B349" s="52">
        <v>346</v>
      </c>
      <c r="C349" s="54">
        <v>0.21504610007209157</v>
      </c>
      <c r="D349" s="54">
        <v>0.73108180354067376</v>
      </c>
      <c r="E349" s="54">
        <v>52023.234696981475</v>
      </c>
      <c r="F349" s="54">
        <v>20.62298290699945</v>
      </c>
      <c r="G349" s="54">
        <v>0.86074713815725179</v>
      </c>
      <c r="H349" s="54">
        <v>10797.628867504491</v>
      </c>
      <c r="I349" s="54">
        <v>5</v>
      </c>
      <c r="J349" s="54">
        <v>7</v>
      </c>
      <c r="K349" s="54">
        <v>858</v>
      </c>
      <c r="L349" s="54">
        <v>788</v>
      </c>
      <c r="M349" s="54">
        <v>0.15721629068509291</v>
      </c>
      <c r="N349" s="54">
        <v>11187.393734720985</v>
      </c>
      <c r="O349" s="54">
        <v>38033.240248288974</v>
      </c>
      <c r="P349" s="54">
        <v>17.751173517465698</v>
      </c>
      <c r="Q349" s="54">
        <v>222679.31557066893</v>
      </c>
      <c r="R349" s="54">
        <v>9294.0281465886183</v>
      </c>
      <c r="S349" s="54">
        <v>0</v>
      </c>
      <c r="T349" s="54">
        <v>0</v>
      </c>
      <c r="U349" s="54">
        <v>0.46076908029124808</v>
      </c>
      <c r="V349" s="54">
        <v>4.7546196968769419</v>
      </c>
      <c r="W349" s="54">
        <v>2.5565116637705372</v>
      </c>
      <c r="X349" s="54">
        <v>0</v>
      </c>
      <c r="Y349" s="54">
        <v>0</v>
      </c>
      <c r="Z349" s="54">
        <v>0</v>
      </c>
      <c r="AA349" s="54">
        <v>0</v>
      </c>
      <c r="AB349" s="54">
        <v>0</v>
      </c>
      <c r="AC349" s="54">
        <v>0</v>
      </c>
      <c r="AD349" s="54" t="e">
        <v>#REF!</v>
      </c>
      <c r="AE349" s="63" t="e">
        <v>#REF!</v>
      </c>
      <c r="AF349" s="63" t="e">
        <v>#REF!</v>
      </c>
      <c r="AG349" s="63" t="e">
        <v>#REF!</v>
      </c>
      <c r="AH349" s="54" t="e">
        <v>#REF!</v>
      </c>
      <c r="AI349" s="63" t="e">
        <v>#REF!</v>
      </c>
      <c r="AJ349" s="63" t="e">
        <v>#REF!</v>
      </c>
      <c r="AK349" s="63" t="e">
        <v>#REF!</v>
      </c>
      <c r="AL349" s="63" t="e">
        <v>#REF!</v>
      </c>
      <c r="AM349" s="63" t="e">
        <v>#REF!</v>
      </c>
      <c r="AN349" s="54" t="e">
        <v>#REF!</v>
      </c>
      <c r="AO349" s="54">
        <v>0.26251489185567817</v>
      </c>
      <c r="AP349" s="54">
        <v>0.66789888332759029</v>
      </c>
      <c r="AQ349" s="54">
        <v>0.17533340312727058</v>
      </c>
    </row>
    <row r="350" spans="2:43" x14ac:dyDescent="0.3">
      <c r="B350" s="52">
        <v>347</v>
      </c>
      <c r="C350" s="54">
        <v>0.19400431331478621</v>
      </c>
      <c r="D350" s="54">
        <v>0.70903019197249839</v>
      </c>
      <c r="E350" s="54">
        <v>51134.453703168059</v>
      </c>
      <c r="F350" s="54">
        <v>23.189560019774209</v>
      </c>
      <c r="G350" s="54">
        <v>0.89916518995677897</v>
      </c>
      <c r="H350" s="54">
        <v>36912.336668053518</v>
      </c>
      <c r="I350" s="54">
        <v>17</v>
      </c>
      <c r="J350" s="54">
        <v>4</v>
      </c>
      <c r="K350" s="54">
        <v>825</v>
      </c>
      <c r="L350" s="54">
        <v>807</v>
      </c>
      <c r="M350" s="54">
        <v>0.13755491551307558</v>
      </c>
      <c r="N350" s="54">
        <v>9920.3045774098464</v>
      </c>
      <c r="O350" s="54">
        <v>36255.871525566079</v>
      </c>
      <c r="P350" s="54">
        <v>20.851245140194404</v>
      </c>
      <c r="Q350" s="54">
        <v>855980.84663393942</v>
      </c>
      <c r="R350" s="54">
        <v>33190.28821187892</v>
      </c>
      <c r="S350" s="54">
        <v>0</v>
      </c>
      <c r="T350" s="54">
        <v>0</v>
      </c>
      <c r="U350" s="54">
        <v>0.58728250290734108</v>
      </c>
      <c r="V350" s="54">
        <v>4.7419928903164408</v>
      </c>
      <c r="W350" s="54">
        <v>2.7051158584583472</v>
      </c>
      <c r="X350" s="54">
        <v>0</v>
      </c>
      <c r="Y350" s="54">
        <v>0</v>
      </c>
      <c r="Z350" s="54">
        <v>0</v>
      </c>
      <c r="AA350" s="54">
        <v>0</v>
      </c>
      <c r="AB350" s="54">
        <v>0</v>
      </c>
      <c r="AC350" s="54">
        <v>0</v>
      </c>
      <c r="AD350" s="54" t="e">
        <v>#REF!</v>
      </c>
      <c r="AE350" s="63" t="e">
        <v>#REF!</v>
      </c>
      <c r="AF350" s="63" t="e">
        <v>#REF!</v>
      </c>
      <c r="AG350" s="63" t="e">
        <v>#REF!</v>
      </c>
      <c r="AH350" s="54" t="e">
        <v>#REF!</v>
      </c>
      <c r="AI350" s="63" t="e">
        <v>#REF!</v>
      </c>
      <c r="AJ350" s="63" t="e">
        <v>#REF!</v>
      </c>
      <c r="AK350" s="63" t="e">
        <v>#REF!</v>
      </c>
      <c r="AL350" s="63" t="e">
        <v>#REF!</v>
      </c>
      <c r="AM350" s="63" t="e">
        <v>#REF!</v>
      </c>
      <c r="AN350" s="54" t="e">
        <v>#REF!</v>
      </c>
      <c r="AO350" s="54">
        <v>0.19800207509208995</v>
      </c>
      <c r="AP350" s="54">
        <v>0.71891016181224288</v>
      </c>
      <c r="AQ350" s="54">
        <v>0.14234570384361425</v>
      </c>
    </row>
    <row r="351" spans="2:43" x14ac:dyDescent="0.3">
      <c r="B351" s="52">
        <v>348</v>
      </c>
      <c r="C351" s="54">
        <v>0.18769997028680685</v>
      </c>
      <c r="D351" s="54">
        <v>0.62107059197643599</v>
      </c>
      <c r="E351" s="54">
        <v>49065.479703292454</v>
      </c>
      <c r="F351" s="54">
        <v>18.109621224966872</v>
      </c>
      <c r="G351" s="54">
        <v>0.87494518694378698</v>
      </c>
      <c r="H351" s="54">
        <v>11020.333680629636</v>
      </c>
      <c r="I351" s="54">
        <v>10</v>
      </c>
      <c r="J351" s="54">
        <v>4</v>
      </c>
      <c r="K351" s="54">
        <v>836</v>
      </c>
      <c r="L351" s="54">
        <v>796</v>
      </c>
      <c r="M351" s="54">
        <v>0.11657493165998657</v>
      </c>
      <c r="N351" s="54">
        <v>9209.5890824159178</v>
      </c>
      <c r="O351" s="54">
        <v>30473.126524931649</v>
      </c>
      <c r="P351" s="54">
        <v>15.844925928159812</v>
      </c>
      <c r="Q351" s="54">
        <v>199574.06872894775</v>
      </c>
      <c r="R351" s="54">
        <v>9642.1879123814088</v>
      </c>
      <c r="S351" s="54">
        <v>0</v>
      </c>
      <c r="T351" s="54">
        <v>0</v>
      </c>
      <c r="U351" s="54">
        <v>0.4871437707541949</v>
      </c>
      <c r="V351" s="54">
        <v>4.8591353101542385</v>
      </c>
      <c r="W351" s="54">
        <v>2.4503344790671897</v>
      </c>
      <c r="X351" s="54">
        <v>0</v>
      </c>
      <c r="Y351" s="54">
        <v>0</v>
      </c>
      <c r="Z351" s="54">
        <v>0</v>
      </c>
      <c r="AA351" s="54">
        <v>0</v>
      </c>
      <c r="AB351" s="54">
        <v>0</v>
      </c>
      <c r="AC351" s="54">
        <v>0</v>
      </c>
      <c r="AD351" s="54" t="e">
        <v>#REF!</v>
      </c>
      <c r="AE351" s="63" t="e">
        <v>#REF!</v>
      </c>
      <c r="AF351" s="63" t="e">
        <v>#REF!</v>
      </c>
      <c r="AG351" s="63" t="e">
        <v>#REF!</v>
      </c>
      <c r="AH351" s="54" t="e">
        <v>#REF!</v>
      </c>
      <c r="AI351" s="63" t="e">
        <v>#REF!</v>
      </c>
      <c r="AJ351" s="63" t="e">
        <v>#REF!</v>
      </c>
      <c r="AK351" s="63" t="e">
        <v>#REF!</v>
      </c>
      <c r="AL351" s="63" t="e">
        <v>#REF!</v>
      </c>
      <c r="AM351" s="63" t="e">
        <v>#REF!</v>
      </c>
      <c r="AN351" s="54" t="e">
        <v>#REF!</v>
      </c>
      <c r="AO351" s="54">
        <v>0.25800544376733303</v>
      </c>
      <c r="AP351" s="54">
        <v>0.69313811805887704</v>
      </c>
      <c r="AQ351" s="54">
        <v>0.17883340774183465</v>
      </c>
    </row>
    <row r="352" spans="2:43" x14ac:dyDescent="0.3">
      <c r="B352" s="52">
        <v>349</v>
      </c>
      <c r="C352" s="54">
        <v>0.23358579632412643</v>
      </c>
      <c r="D352" s="54">
        <v>0.67113138837726816</v>
      </c>
      <c r="E352" s="54">
        <v>50302.92535600577</v>
      </c>
      <c r="F352" s="54">
        <v>25.711082245951005</v>
      </c>
      <c r="G352" s="54">
        <v>0.87563527063950208</v>
      </c>
      <c r="H352" s="54">
        <v>27791.007577495395</v>
      </c>
      <c r="I352" s="54">
        <v>16</v>
      </c>
      <c r="J352" s="54">
        <v>3</v>
      </c>
      <c r="K352" s="54">
        <v>863</v>
      </c>
      <c r="L352" s="54">
        <v>796</v>
      </c>
      <c r="M352" s="54">
        <v>0.15676675979222077</v>
      </c>
      <c r="N352" s="54">
        <v>11750.048876715698</v>
      </c>
      <c r="O352" s="54">
        <v>33759.872133614241</v>
      </c>
      <c r="P352" s="54">
        <v>22.513530460867806</v>
      </c>
      <c r="Q352" s="54">
        <v>714536.88152283174</v>
      </c>
      <c r="R352" s="54">
        <v>24334.786441464632</v>
      </c>
      <c r="S352" s="54">
        <v>0</v>
      </c>
      <c r="T352" s="54">
        <v>0</v>
      </c>
      <c r="U352" s="54">
        <v>0.39974609560698532</v>
      </c>
      <c r="V352" s="54">
        <v>5.1147272903968268</v>
      </c>
      <c r="W352" s="54">
        <v>3.7679165401490216</v>
      </c>
      <c r="X352" s="54">
        <v>0</v>
      </c>
      <c r="Y352" s="54">
        <v>0</v>
      </c>
      <c r="Z352" s="54">
        <v>0</v>
      </c>
      <c r="AA352" s="54">
        <v>0</v>
      </c>
      <c r="AB352" s="54">
        <v>0</v>
      </c>
      <c r="AC352" s="54">
        <v>0</v>
      </c>
      <c r="AD352" s="54" t="e">
        <v>#REF!</v>
      </c>
      <c r="AE352" s="63" t="e">
        <v>#REF!</v>
      </c>
      <c r="AF352" s="63" t="e">
        <v>#REF!</v>
      </c>
      <c r="AG352" s="63" t="e">
        <v>#REF!</v>
      </c>
      <c r="AH352" s="54" t="e">
        <v>#REF!</v>
      </c>
      <c r="AI352" s="63" t="e">
        <v>#REF!</v>
      </c>
      <c r="AJ352" s="63" t="e">
        <v>#REF!</v>
      </c>
      <c r="AK352" s="63" t="e">
        <v>#REF!</v>
      </c>
      <c r="AL352" s="63" t="e">
        <v>#REF!</v>
      </c>
      <c r="AM352" s="63" t="e">
        <v>#REF!</v>
      </c>
      <c r="AN352" s="54" t="e">
        <v>#REF!</v>
      </c>
      <c r="AO352" s="54">
        <v>0.22082512151525729</v>
      </c>
      <c r="AP352" s="54">
        <v>0.68033715317396737</v>
      </c>
      <c r="AQ352" s="54">
        <v>0.15023553452098556</v>
      </c>
    </row>
    <row r="353" spans="2:43" x14ac:dyDescent="0.3">
      <c r="B353" s="52">
        <v>350</v>
      </c>
      <c r="C353" s="54">
        <v>0.17476311998159375</v>
      </c>
      <c r="D353" s="54">
        <v>0.69164644367730588</v>
      </c>
      <c r="E353" s="54">
        <v>50425.288969381239</v>
      </c>
      <c r="F353" s="54">
        <v>18.697077488668661</v>
      </c>
      <c r="G353" s="54">
        <v>0.92117012217667127</v>
      </c>
      <c r="H353" s="54">
        <v>9947.9448704026327</v>
      </c>
      <c r="I353" s="54">
        <v>10</v>
      </c>
      <c r="J353" s="54">
        <v>9</v>
      </c>
      <c r="K353" s="54">
        <v>826</v>
      </c>
      <c r="L353" s="54">
        <v>791</v>
      </c>
      <c r="M353" s="54">
        <v>0.12087429042121962</v>
      </c>
      <c r="N353" s="54">
        <v>8812.4808262625083</v>
      </c>
      <c r="O353" s="54">
        <v>34876.471787073016</v>
      </c>
      <c r="P353" s="54">
        <v>17.223189154583601</v>
      </c>
      <c r="Q353" s="54">
        <v>185997.49609492195</v>
      </c>
      <c r="R353" s="54">
        <v>9163.7495916755834</v>
      </c>
      <c r="S353" s="54">
        <v>0</v>
      </c>
      <c r="T353" s="54">
        <v>0</v>
      </c>
      <c r="U353" s="54">
        <v>0.32733124257384189</v>
      </c>
      <c r="V353" s="54">
        <v>5.5191517560051508</v>
      </c>
      <c r="W353" s="54">
        <v>3.4557913080646991</v>
      </c>
      <c r="X353" s="54">
        <v>0</v>
      </c>
      <c r="Y353" s="54">
        <v>0</v>
      </c>
      <c r="Z353" s="54">
        <v>0</v>
      </c>
      <c r="AA353" s="54">
        <v>0</v>
      </c>
      <c r="AB353" s="54">
        <v>0</v>
      </c>
      <c r="AC353" s="54">
        <v>0</v>
      </c>
      <c r="AD353" s="54" t="e">
        <v>#REF!</v>
      </c>
      <c r="AE353" s="63" t="e">
        <v>#REF!</v>
      </c>
      <c r="AF353" s="63" t="e">
        <v>#REF!</v>
      </c>
      <c r="AG353" s="63" t="e">
        <v>#REF!</v>
      </c>
      <c r="AH353" s="54" t="e">
        <v>#REF!</v>
      </c>
      <c r="AI353" s="63" t="e">
        <v>#REF!</v>
      </c>
      <c r="AJ353" s="63" t="e">
        <v>#REF!</v>
      </c>
      <c r="AK353" s="63" t="e">
        <v>#REF!</v>
      </c>
      <c r="AL353" s="63" t="e">
        <v>#REF!</v>
      </c>
      <c r="AM353" s="63" t="e">
        <v>#REF!</v>
      </c>
      <c r="AN353" s="54" t="e">
        <v>#REF!</v>
      </c>
      <c r="AO353" s="54">
        <v>0.15673572295276297</v>
      </c>
      <c r="AP353" s="54">
        <v>0.71764266242189623</v>
      </c>
      <c r="AQ353" s="54">
        <v>0.11248024151644154</v>
      </c>
    </row>
    <row r="354" spans="2:43" x14ac:dyDescent="0.3">
      <c r="B354" s="52">
        <v>351</v>
      </c>
      <c r="C354" s="54">
        <v>0.19003253369285544</v>
      </c>
      <c r="D354" s="54">
        <v>0.7471600100250404</v>
      </c>
      <c r="E354" s="54">
        <v>51049.816089022977</v>
      </c>
      <c r="F354" s="54">
        <v>11.983988524081639</v>
      </c>
      <c r="G354" s="54">
        <v>0.8703054460736056</v>
      </c>
      <c r="H354" s="54">
        <v>13536.837399462514</v>
      </c>
      <c r="I354" s="54">
        <v>18</v>
      </c>
      <c r="J354" s="54">
        <v>4</v>
      </c>
      <c r="K354" s="54">
        <v>838</v>
      </c>
      <c r="L354" s="54">
        <v>779</v>
      </c>
      <c r="M354" s="54">
        <v>0.14198470977903771</v>
      </c>
      <c r="N354" s="54">
        <v>9701.1258959513325</v>
      </c>
      <c r="O354" s="54">
        <v>38142.381100850878</v>
      </c>
      <c r="P354" s="54">
        <v>10.429730478191841</v>
      </c>
      <c r="Q354" s="54">
        <v>162225.30404751792</v>
      </c>
      <c r="R354" s="54">
        <v>11781.18331136509</v>
      </c>
      <c r="S354" s="54">
        <v>0</v>
      </c>
      <c r="T354" s="54">
        <v>0</v>
      </c>
      <c r="U354" s="54">
        <v>0.32536537362344964</v>
      </c>
      <c r="V354" s="54">
        <v>3.4465812113670729</v>
      </c>
      <c r="W354" s="54">
        <v>3.3247210356893202</v>
      </c>
      <c r="X354" s="54">
        <v>0</v>
      </c>
      <c r="Y354" s="54">
        <v>0</v>
      </c>
      <c r="Z354" s="54">
        <v>0</v>
      </c>
      <c r="AA354" s="54">
        <v>0</v>
      </c>
      <c r="AB354" s="54">
        <v>0</v>
      </c>
      <c r="AC354" s="54">
        <v>0</v>
      </c>
      <c r="AD354" s="54" t="e">
        <v>#REF!</v>
      </c>
      <c r="AE354" s="63" t="e">
        <v>#REF!</v>
      </c>
      <c r="AF354" s="63" t="e">
        <v>#REF!</v>
      </c>
      <c r="AG354" s="63" t="e">
        <v>#REF!</v>
      </c>
      <c r="AH354" s="54" t="e">
        <v>#REF!</v>
      </c>
      <c r="AI354" s="63" t="e">
        <v>#REF!</v>
      </c>
      <c r="AJ354" s="63" t="e">
        <v>#REF!</v>
      </c>
      <c r="AK354" s="63" t="e">
        <v>#REF!</v>
      </c>
      <c r="AL354" s="63" t="e">
        <v>#REF!</v>
      </c>
      <c r="AM354" s="63" t="e">
        <v>#REF!</v>
      </c>
      <c r="AN354" s="54" t="e">
        <v>#REF!</v>
      </c>
      <c r="AO354" s="54">
        <v>0.25591369324600827</v>
      </c>
      <c r="AP354" s="54">
        <v>0.76176791906813324</v>
      </c>
      <c r="AQ354" s="54">
        <v>0.19494684156505229</v>
      </c>
    </row>
    <row r="355" spans="2:43" x14ac:dyDescent="0.3">
      <c r="B355" s="52">
        <v>352</v>
      </c>
      <c r="C355" s="54">
        <v>0.19008524871456911</v>
      </c>
      <c r="D355" s="54">
        <v>0.60786279981473446</v>
      </c>
      <c r="E355" s="54">
        <v>47757.766687160241</v>
      </c>
      <c r="F355" s="54">
        <v>16.112196149912783</v>
      </c>
      <c r="G355" s="54">
        <v>0.87931775594816641</v>
      </c>
      <c r="H355" s="54">
        <v>25474.779314523123</v>
      </c>
      <c r="I355" s="54">
        <v>10</v>
      </c>
      <c r="J355" s="54">
        <v>3</v>
      </c>
      <c r="K355" s="54">
        <v>848</v>
      </c>
      <c r="L355" s="54">
        <v>812</v>
      </c>
      <c r="M355" s="54">
        <v>0.11554575148711814</v>
      </c>
      <c r="N355" s="54">
        <v>9078.0469587812186</v>
      </c>
      <c r="O355" s="54">
        <v>29030.169771356079</v>
      </c>
      <c r="P355" s="54">
        <v>14.167740161937996</v>
      </c>
      <c r="Q355" s="54">
        <v>410454.64119133726</v>
      </c>
      <c r="R355" s="54">
        <v>22400.425780121241</v>
      </c>
      <c r="S355" s="54">
        <v>0</v>
      </c>
      <c r="T355" s="54">
        <v>0</v>
      </c>
      <c r="U355" s="54">
        <v>0.47693913652840747</v>
      </c>
      <c r="V355" s="54">
        <v>5.167465129550072</v>
      </c>
      <c r="W355" s="54">
        <v>2.3818721430440393</v>
      </c>
      <c r="X355" s="54">
        <v>0</v>
      </c>
      <c r="Y355" s="54">
        <v>0</v>
      </c>
      <c r="Z355" s="54">
        <v>0</v>
      </c>
      <c r="AA355" s="54">
        <v>0</v>
      </c>
      <c r="AB355" s="54">
        <v>0</v>
      </c>
      <c r="AC355" s="54">
        <v>0</v>
      </c>
      <c r="AD355" s="54" t="e">
        <v>#REF!</v>
      </c>
      <c r="AE355" s="63" t="e">
        <v>#REF!</v>
      </c>
      <c r="AF355" s="63" t="e">
        <v>#REF!</v>
      </c>
      <c r="AG355" s="63" t="e">
        <v>#REF!</v>
      </c>
      <c r="AH355" s="54" t="e">
        <v>#REF!</v>
      </c>
      <c r="AI355" s="63" t="e">
        <v>#REF!</v>
      </c>
      <c r="AJ355" s="63" t="e">
        <v>#REF!</v>
      </c>
      <c r="AK355" s="63" t="e">
        <v>#REF!</v>
      </c>
      <c r="AL355" s="63" t="e">
        <v>#REF!</v>
      </c>
      <c r="AM355" s="63" t="e">
        <v>#REF!</v>
      </c>
      <c r="AN355" s="54" t="e">
        <v>#REF!</v>
      </c>
      <c r="AO355" s="54">
        <v>0.2582710005895143</v>
      </c>
      <c r="AP355" s="54">
        <v>0.68595228275307429</v>
      </c>
      <c r="AQ355" s="54">
        <v>0.17716158242329794</v>
      </c>
    </row>
    <row r="356" spans="2:43" x14ac:dyDescent="0.3">
      <c r="B356" s="52">
        <v>353</v>
      </c>
      <c r="C356" s="54">
        <v>0.25729395536765798</v>
      </c>
      <c r="D356" s="54">
        <v>0.71462986593572042</v>
      </c>
      <c r="E356" s="54">
        <v>47288.302433358105</v>
      </c>
      <c r="F356" s="54">
        <v>8.1577972004375958</v>
      </c>
      <c r="G356" s="54">
        <v>0.88528555630071626</v>
      </c>
      <c r="H356" s="54">
        <v>23238.747653025661</v>
      </c>
      <c r="I356" s="54">
        <v>12</v>
      </c>
      <c r="J356" s="54">
        <v>5</v>
      </c>
      <c r="K356" s="54">
        <v>836</v>
      </c>
      <c r="L356" s="54">
        <v>808</v>
      </c>
      <c r="M356" s="54">
        <v>0.18386994483046065</v>
      </c>
      <c r="N356" s="54">
        <v>12166.994375700753</v>
      </c>
      <c r="O356" s="54">
        <v>33793.633228278508</v>
      </c>
      <c r="P356" s="54">
        <v>7.2219800327778225</v>
      </c>
      <c r="Q356" s="54">
        <v>189576.99054552848</v>
      </c>
      <c r="R356" s="54">
        <v>20572.927643740786</v>
      </c>
      <c r="S356" s="54">
        <v>0</v>
      </c>
      <c r="T356" s="54">
        <v>0</v>
      </c>
      <c r="U356" s="54">
        <v>0.46022771969382792</v>
      </c>
      <c r="V356" s="54">
        <v>6.3299161300471027</v>
      </c>
      <c r="W356" s="54">
        <v>4.6869106328515633</v>
      </c>
      <c r="X356" s="54">
        <v>0</v>
      </c>
      <c r="Y356" s="54">
        <v>0</v>
      </c>
      <c r="Z356" s="54">
        <v>0</v>
      </c>
      <c r="AA356" s="54">
        <v>0</v>
      </c>
      <c r="AB356" s="54">
        <v>0</v>
      </c>
      <c r="AC356" s="54">
        <v>0</v>
      </c>
      <c r="AD356" s="54" t="e">
        <v>#REF!</v>
      </c>
      <c r="AE356" s="63" t="e">
        <v>#REF!</v>
      </c>
      <c r="AF356" s="63" t="e">
        <v>#REF!</v>
      </c>
      <c r="AG356" s="63" t="e">
        <v>#REF!</v>
      </c>
      <c r="AH356" s="54" t="e">
        <v>#REF!</v>
      </c>
      <c r="AI356" s="63" t="e">
        <v>#REF!</v>
      </c>
      <c r="AJ356" s="63" t="e">
        <v>#REF!</v>
      </c>
      <c r="AK356" s="63" t="e">
        <v>#REF!</v>
      </c>
      <c r="AL356" s="63" t="e">
        <v>#REF!</v>
      </c>
      <c r="AM356" s="63" t="e">
        <v>#REF!</v>
      </c>
      <c r="AN356" s="54" t="e">
        <v>#REF!</v>
      </c>
      <c r="AO356" s="54">
        <v>0.18590217261121494</v>
      </c>
      <c r="AP356" s="54">
        <v>0.73284063642480168</v>
      </c>
      <c r="AQ356" s="54">
        <v>0.13623666648915608</v>
      </c>
    </row>
    <row r="357" spans="2:43" x14ac:dyDescent="0.3">
      <c r="B357" s="52">
        <v>354</v>
      </c>
      <c r="C357" s="54">
        <v>0.24011195329084201</v>
      </c>
      <c r="D357" s="54">
        <v>0.69228665119807087</v>
      </c>
      <c r="E357" s="54">
        <v>50019.834153069336</v>
      </c>
      <c r="F357" s="54">
        <v>19.605893187795054</v>
      </c>
      <c r="G357" s="54">
        <v>0.85904485974467337</v>
      </c>
      <c r="H357" s="54">
        <v>16444.905894730655</v>
      </c>
      <c r="I357" s="54">
        <v>16</v>
      </c>
      <c r="J357" s="54">
        <v>4</v>
      </c>
      <c r="K357" s="54">
        <v>852</v>
      </c>
      <c r="L357" s="54">
        <v>798</v>
      </c>
      <c r="M357" s="54">
        <v>0.16622630005634462</v>
      </c>
      <c r="N357" s="54">
        <v>12010.360081777448</v>
      </c>
      <c r="O357" s="54">
        <v>34628.063479311262</v>
      </c>
      <c r="P357" s="54">
        <v>16.842341763678448</v>
      </c>
      <c r="Q357" s="54">
        <v>322417.0684554305</v>
      </c>
      <c r="R357" s="54">
        <v>14126.911877853248</v>
      </c>
      <c r="S357" s="54">
        <v>0</v>
      </c>
      <c r="T357" s="54">
        <v>0</v>
      </c>
      <c r="U357" s="54">
        <v>0.40934430944786937</v>
      </c>
      <c r="V357" s="54">
        <v>4.0997635341670833</v>
      </c>
      <c r="W357" s="54">
        <v>2.8303668528265513</v>
      </c>
      <c r="X357" s="54">
        <v>0</v>
      </c>
      <c r="Y357" s="54">
        <v>0</v>
      </c>
      <c r="Z357" s="54">
        <v>0</v>
      </c>
      <c r="AA357" s="54">
        <v>0</v>
      </c>
      <c r="AB357" s="54">
        <v>0</v>
      </c>
      <c r="AC357" s="54">
        <v>0</v>
      </c>
      <c r="AD357" s="54" t="e">
        <v>#REF!</v>
      </c>
      <c r="AE357" s="63" t="e">
        <v>#REF!</v>
      </c>
      <c r="AF357" s="63" t="e">
        <v>#REF!</v>
      </c>
      <c r="AG357" s="63" t="e">
        <v>#REF!</v>
      </c>
      <c r="AH357" s="54" t="e">
        <v>#REF!</v>
      </c>
      <c r="AI357" s="63" t="e">
        <v>#REF!</v>
      </c>
      <c r="AJ357" s="63" t="e">
        <v>#REF!</v>
      </c>
      <c r="AK357" s="63" t="e">
        <v>#REF!</v>
      </c>
      <c r="AL357" s="63" t="e">
        <v>#REF!</v>
      </c>
      <c r="AM357" s="63" t="e">
        <v>#REF!</v>
      </c>
      <c r="AN357" s="54" t="e">
        <v>#REF!</v>
      </c>
      <c r="AO357" s="54">
        <v>0.14896412850901009</v>
      </c>
      <c r="AP357" s="54">
        <v>0.66062956226356606</v>
      </c>
      <c r="AQ357" s="54">
        <v>9.841010700988094E-2</v>
      </c>
    </row>
    <row r="358" spans="2:43" x14ac:dyDescent="0.3">
      <c r="B358" s="52">
        <v>355</v>
      </c>
      <c r="C358" s="54">
        <v>0.20857863025260093</v>
      </c>
      <c r="D358" s="54">
        <v>0.71950682874950922</v>
      </c>
      <c r="E358" s="54">
        <v>48548.259639089447</v>
      </c>
      <c r="F358" s="54">
        <v>12.956783594497075</v>
      </c>
      <c r="G358" s="54">
        <v>0.83173547807462367</v>
      </c>
      <c r="H358" s="54">
        <v>26952.403495043945</v>
      </c>
      <c r="I358" s="54">
        <v>15</v>
      </c>
      <c r="J358" s="54">
        <v>1</v>
      </c>
      <c r="K358" s="54">
        <v>840</v>
      </c>
      <c r="L358" s="54">
        <v>803</v>
      </c>
      <c r="M358" s="54">
        <v>0.15007374879796534</v>
      </c>
      <c r="N358" s="54">
        <v>10126.129496668907</v>
      </c>
      <c r="O358" s="54">
        <v>34930.80433422904</v>
      </c>
      <c r="P358" s="54">
        <v>10.776616597278466</v>
      </c>
      <c r="Q358" s="54">
        <v>349216.45943685103</v>
      </c>
      <c r="R358" s="54">
        <v>22417.270206210535</v>
      </c>
      <c r="S358" s="54">
        <v>0</v>
      </c>
      <c r="T358" s="54">
        <v>0</v>
      </c>
      <c r="U358" s="54">
        <v>0.4597928598105942</v>
      </c>
      <c r="V358" s="54">
        <v>6.0167260720589715</v>
      </c>
      <c r="W358" s="54">
        <v>3.5426590598431194</v>
      </c>
      <c r="X358" s="54">
        <v>0</v>
      </c>
      <c r="Y358" s="54">
        <v>0</v>
      </c>
      <c r="Z358" s="54">
        <v>0</v>
      </c>
      <c r="AA358" s="54">
        <v>0</v>
      </c>
      <c r="AB358" s="54">
        <v>0</v>
      </c>
      <c r="AC358" s="54">
        <v>0</v>
      </c>
      <c r="AD358" s="54" t="e">
        <v>#REF!</v>
      </c>
      <c r="AE358" s="63" t="e">
        <v>#REF!</v>
      </c>
      <c r="AF358" s="63" t="e">
        <v>#REF!</v>
      </c>
      <c r="AG358" s="63" t="e">
        <v>#REF!</v>
      </c>
      <c r="AH358" s="54" t="e">
        <v>#REF!</v>
      </c>
      <c r="AI358" s="63" t="e">
        <v>#REF!</v>
      </c>
      <c r="AJ358" s="63" t="e">
        <v>#REF!</v>
      </c>
      <c r="AK358" s="63" t="e">
        <v>#REF!</v>
      </c>
      <c r="AL358" s="63" t="e">
        <v>#REF!</v>
      </c>
      <c r="AM358" s="63" t="e">
        <v>#REF!</v>
      </c>
      <c r="AN358" s="54" t="e">
        <v>#REF!</v>
      </c>
      <c r="AO358" s="54">
        <v>0.21598044739887573</v>
      </c>
      <c r="AP358" s="54">
        <v>0.71043746747406733</v>
      </c>
      <c r="AQ358" s="54">
        <v>0.15344060207397328</v>
      </c>
    </row>
    <row r="359" spans="2:43" x14ac:dyDescent="0.3">
      <c r="B359" s="52">
        <v>356</v>
      </c>
      <c r="C359" s="54">
        <v>0.27595973153755871</v>
      </c>
      <c r="D359" s="54">
        <v>0.64683784549678824</v>
      </c>
      <c r="E359" s="54">
        <v>50811.774780721025</v>
      </c>
      <c r="F359" s="54">
        <v>12.067195311348659</v>
      </c>
      <c r="G359" s="54">
        <v>0.88043430143627321</v>
      </c>
      <c r="H359" s="54">
        <v>19780.441241215005</v>
      </c>
      <c r="I359" s="54">
        <v>14</v>
      </c>
      <c r="J359" s="54">
        <v>5</v>
      </c>
      <c r="K359" s="54">
        <v>865</v>
      </c>
      <c r="L359" s="54">
        <v>770</v>
      </c>
      <c r="M359" s="54">
        <v>0.17850119819162655</v>
      </c>
      <c r="N359" s="54">
        <v>14022.003727434671</v>
      </c>
      <c r="O359" s="54">
        <v>32866.978925029631</v>
      </c>
      <c r="P359" s="54">
        <v>10.624372674242327</v>
      </c>
      <c r="Q359" s="54">
        <v>238694.44780239736</v>
      </c>
      <c r="R359" s="54">
        <v>17415.378966310382</v>
      </c>
      <c r="S359" s="54">
        <v>0</v>
      </c>
      <c r="T359" s="54">
        <v>0</v>
      </c>
      <c r="U359" s="54">
        <v>0.40775635224976736</v>
      </c>
      <c r="V359" s="54">
        <v>2.9063372273255377</v>
      </c>
      <c r="W359" s="54">
        <v>1.247092659454875</v>
      </c>
      <c r="X359" s="54">
        <v>0</v>
      </c>
      <c r="Y359" s="54">
        <v>0</v>
      </c>
      <c r="Z359" s="54">
        <v>0</v>
      </c>
      <c r="AA359" s="54">
        <v>0</v>
      </c>
      <c r="AB359" s="54">
        <v>0</v>
      </c>
      <c r="AC359" s="54">
        <v>0</v>
      </c>
      <c r="AD359" s="54" t="e">
        <v>#REF!</v>
      </c>
      <c r="AE359" s="63" t="e">
        <v>#REF!</v>
      </c>
      <c r="AF359" s="63" t="e">
        <v>#REF!</v>
      </c>
      <c r="AG359" s="63" t="e">
        <v>#REF!</v>
      </c>
      <c r="AH359" s="54" t="e">
        <v>#REF!</v>
      </c>
      <c r="AI359" s="63" t="e">
        <v>#REF!</v>
      </c>
      <c r="AJ359" s="63" t="e">
        <v>#REF!</v>
      </c>
      <c r="AK359" s="63" t="e">
        <v>#REF!</v>
      </c>
      <c r="AL359" s="63" t="e">
        <v>#REF!</v>
      </c>
      <c r="AM359" s="63" t="e">
        <v>#REF!</v>
      </c>
      <c r="AN359" s="54" t="e">
        <v>#REF!</v>
      </c>
      <c r="AO359" s="54">
        <v>0.19679046073069201</v>
      </c>
      <c r="AP359" s="54">
        <v>0.71012721900032116</v>
      </c>
      <c r="AQ359" s="54">
        <v>0.13974626260447823</v>
      </c>
    </row>
    <row r="360" spans="2:43" x14ac:dyDescent="0.3">
      <c r="B360" s="52">
        <v>357</v>
      </c>
      <c r="C360" s="54">
        <v>0.23210368952493471</v>
      </c>
      <c r="D360" s="54">
        <v>0.68344478443055179</v>
      </c>
      <c r="E360" s="54">
        <v>48384.867131907682</v>
      </c>
      <c r="F360" s="54">
        <v>25.707549440838257</v>
      </c>
      <c r="G360" s="54">
        <v>0.86793829359029251</v>
      </c>
      <c r="H360" s="54">
        <v>14718.614873799201</v>
      </c>
      <c r="I360" s="54">
        <v>14</v>
      </c>
      <c r="J360" s="54">
        <v>6</v>
      </c>
      <c r="K360" s="54">
        <v>855</v>
      </c>
      <c r="L360" s="54">
        <v>822</v>
      </c>
      <c r="M360" s="54">
        <v>0.15863005605290473</v>
      </c>
      <c r="N360" s="54">
        <v>11230.306178489518</v>
      </c>
      <c r="O360" s="54">
        <v>33068.385086667535</v>
      </c>
      <c r="P360" s="54">
        <v>22.312566594069235</v>
      </c>
      <c r="Q360" s="54">
        <v>378379.51956885029</v>
      </c>
      <c r="R360" s="54">
        <v>12774.849477577976</v>
      </c>
      <c r="S360" s="54">
        <v>0</v>
      </c>
      <c r="T360" s="54">
        <v>0</v>
      </c>
      <c r="U360" s="54">
        <v>0.26159298508778017</v>
      </c>
      <c r="V360" s="54">
        <v>3.1564543857621983</v>
      </c>
      <c r="W360" s="54">
        <v>1.7430348311852357</v>
      </c>
      <c r="X360" s="54">
        <v>0</v>
      </c>
      <c r="Y360" s="54">
        <v>0</v>
      </c>
      <c r="Z360" s="54">
        <v>0</v>
      </c>
      <c r="AA360" s="54">
        <v>0</v>
      </c>
      <c r="AB360" s="54">
        <v>0</v>
      </c>
      <c r="AC360" s="54">
        <v>0</v>
      </c>
      <c r="AD360" s="54" t="e">
        <v>#REF!</v>
      </c>
      <c r="AE360" s="63" t="e">
        <v>#REF!</v>
      </c>
      <c r="AF360" s="63" t="e">
        <v>#REF!</v>
      </c>
      <c r="AG360" s="63" t="e">
        <v>#REF!</v>
      </c>
      <c r="AH360" s="54" t="e">
        <v>#REF!</v>
      </c>
      <c r="AI360" s="63" t="e">
        <v>#REF!</v>
      </c>
      <c r="AJ360" s="63" t="e">
        <v>#REF!</v>
      </c>
      <c r="AK360" s="63" t="e">
        <v>#REF!</v>
      </c>
      <c r="AL360" s="63" t="e">
        <v>#REF!</v>
      </c>
      <c r="AM360" s="63" t="e">
        <v>#REF!</v>
      </c>
      <c r="AN360" s="54" t="e">
        <v>#REF!</v>
      </c>
      <c r="AO360" s="54">
        <v>0.21706763337260992</v>
      </c>
      <c r="AP360" s="54">
        <v>0.69071904085149549</v>
      </c>
      <c r="AQ360" s="54">
        <v>0.14993274752303321</v>
      </c>
    </row>
    <row r="361" spans="2:43" x14ac:dyDescent="0.3">
      <c r="B361" s="52">
        <v>358</v>
      </c>
      <c r="C361" s="54">
        <v>0.19877931291492387</v>
      </c>
      <c r="D361" s="54">
        <v>0.72033045165402088</v>
      </c>
      <c r="E361" s="54">
        <v>52162.060484885595</v>
      </c>
      <c r="F361" s="54">
        <v>25.557407740864956</v>
      </c>
      <c r="G361" s="54">
        <v>0.86297136623689841</v>
      </c>
      <c r="H361" s="54">
        <v>31291.599123064967</v>
      </c>
      <c r="I361" s="54">
        <v>4</v>
      </c>
      <c r="J361" s="54">
        <v>3</v>
      </c>
      <c r="K361" s="54">
        <v>851</v>
      </c>
      <c r="L361" s="54">
        <v>794</v>
      </c>
      <c r="M361" s="54">
        <v>0.14318679225148306</v>
      </c>
      <c r="N361" s="54">
        <v>10368.738543412259</v>
      </c>
      <c r="O361" s="54">
        <v>37573.920588281995</v>
      </c>
      <c r="P361" s="54">
        <v>22.055311075607715</v>
      </c>
      <c r="Q361" s="54">
        <v>799732.15765186364</v>
      </c>
      <c r="R361" s="54">
        <v>27003.754046968708</v>
      </c>
      <c r="S361" s="54">
        <v>0</v>
      </c>
      <c r="T361" s="54">
        <v>0</v>
      </c>
      <c r="U361" s="54">
        <v>0.28241679237680939</v>
      </c>
      <c r="V361" s="54">
        <v>2.3034997885159014</v>
      </c>
      <c r="W361" s="54">
        <v>1.4538967765878374</v>
      </c>
      <c r="X361" s="54">
        <v>0</v>
      </c>
      <c r="Y361" s="54">
        <v>0</v>
      </c>
      <c r="Z361" s="54">
        <v>0</v>
      </c>
      <c r="AA361" s="54">
        <v>0</v>
      </c>
      <c r="AB361" s="54">
        <v>0</v>
      </c>
      <c r="AC361" s="54">
        <v>0</v>
      </c>
      <c r="AD361" s="54" t="e">
        <v>#REF!</v>
      </c>
      <c r="AE361" s="63" t="e">
        <v>#REF!</v>
      </c>
      <c r="AF361" s="63" t="e">
        <v>#REF!</v>
      </c>
      <c r="AG361" s="63" t="e">
        <v>#REF!</v>
      </c>
      <c r="AH361" s="54" t="e">
        <v>#REF!</v>
      </c>
      <c r="AI361" s="63" t="e">
        <v>#REF!</v>
      </c>
      <c r="AJ361" s="63" t="e">
        <v>#REF!</v>
      </c>
      <c r="AK361" s="63" t="e">
        <v>#REF!</v>
      </c>
      <c r="AL361" s="63" t="e">
        <v>#REF!</v>
      </c>
      <c r="AM361" s="63" t="e">
        <v>#REF!</v>
      </c>
      <c r="AN361" s="54" t="e">
        <v>#REF!</v>
      </c>
      <c r="AO361" s="54">
        <v>0.19933732478502142</v>
      </c>
      <c r="AP361" s="54">
        <v>0.63770695155201607</v>
      </c>
      <c r="AQ361" s="54">
        <v>0.12711879771919016</v>
      </c>
    </row>
    <row r="362" spans="2:43" x14ac:dyDescent="0.3">
      <c r="B362" s="52">
        <v>359</v>
      </c>
      <c r="C362" s="54">
        <v>0.19241684490675232</v>
      </c>
      <c r="D362" s="54">
        <v>0.62875685446371954</v>
      </c>
      <c r="E362" s="54">
        <v>49004.844291784764</v>
      </c>
      <c r="F362" s="54">
        <v>17.433146636055803</v>
      </c>
      <c r="G362" s="54">
        <v>0.89136075435966811</v>
      </c>
      <c r="H362" s="54">
        <v>9950.200012302801</v>
      </c>
      <c r="I362" s="54">
        <v>12</v>
      </c>
      <c r="J362" s="54">
        <v>4</v>
      </c>
      <c r="K362" s="54">
        <v>859</v>
      </c>
      <c r="L362" s="54">
        <v>793</v>
      </c>
      <c r="M362" s="54">
        <v>0.12098341014940296</v>
      </c>
      <c r="N362" s="54">
        <v>9429.357523771896</v>
      </c>
      <c r="O362" s="54">
        <v>30812.13175038695</v>
      </c>
      <c r="P362" s="54">
        <v>15.539222736377411</v>
      </c>
      <c r="Q362" s="54">
        <v>173463.29587255899</v>
      </c>
      <c r="R362" s="54">
        <v>8869.2177889958039</v>
      </c>
      <c r="S362" s="54">
        <v>0</v>
      </c>
      <c r="T362" s="54">
        <v>0</v>
      </c>
      <c r="U362" s="54">
        <v>0.22307321684593759</v>
      </c>
      <c r="V362" s="54">
        <v>5.3710136577000434</v>
      </c>
      <c r="W362" s="54">
        <v>3.6608192051839383</v>
      </c>
      <c r="X362" s="54">
        <v>0</v>
      </c>
      <c r="Y362" s="54">
        <v>0</v>
      </c>
      <c r="Z362" s="54">
        <v>0</v>
      </c>
      <c r="AA362" s="54">
        <v>0</v>
      </c>
      <c r="AB362" s="54">
        <v>0</v>
      </c>
      <c r="AC362" s="54">
        <v>0</v>
      </c>
      <c r="AD362" s="54" t="e">
        <v>#REF!</v>
      </c>
      <c r="AE362" s="63" t="e">
        <v>#REF!</v>
      </c>
      <c r="AF362" s="63" t="e">
        <v>#REF!</v>
      </c>
      <c r="AG362" s="63" t="e">
        <v>#REF!</v>
      </c>
      <c r="AH362" s="54" t="e">
        <v>#REF!</v>
      </c>
      <c r="AI362" s="63" t="e">
        <v>#REF!</v>
      </c>
      <c r="AJ362" s="63" t="e">
        <v>#REF!</v>
      </c>
      <c r="AK362" s="63" t="e">
        <v>#REF!</v>
      </c>
      <c r="AL362" s="63" t="e">
        <v>#REF!</v>
      </c>
      <c r="AM362" s="63" t="e">
        <v>#REF!</v>
      </c>
      <c r="AN362" s="54" t="e">
        <v>#REF!</v>
      </c>
      <c r="AO362" s="54">
        <v>0.13390041065775909</v>
      </c>
      <c r="AP362" s="54">
        <v>0.69668586888203898</v>
      </c>
      <c r="AQ362" s="54">
        <v>9.3286523942762725E-2</v>
      </c>
    </row>
    <row r="363" spans="2:43" x14ac:dyDescent="0.3">
      <c r="B363" s="52">
        <v>360</v>
      </c>
      <c r="C363" s="54">
        <v>0.19752430345426539</v>
      </c>
      <c r="D363" s="54">
        <v>0.66100485879420401</v>
      </c>
      <c r="E363" s="54">
        <v>49653.672706459016</v>
      </c>
      <c r="F363" s="54">
        <v>24.843087268876911</v>
      </c>
      <c r="G363" s="54">
        <v>0.84755813065365049</v>
      </c>
      <c r="H363" s="54">
        <v>24675.289906318674</v>
      </c>
      <c r="I363" s="54">
        <v>12</v>
      </c>
      <c r="J363" s="54">
        <v>2</v>
      </c>
      <c r="K363" s="54">
        <v>855</v>
      </c>
      <c r="L363" s="54">
        <v>794</v>
      </c>
      <c r="M363" s="54">
        <v>0.1305645243132102</v>
      </c>
      <c r="N363" s="54">
        <v>9807.8071152893863</v>
      </c>
      <c r="O363" s="54">
        <v>32821.318915946562</v>
      </c>
      <c r="P363" s="54">
        <v>21.055960605274819</v>
      </c>
      <c r="Q363" s="54">
        <v>613010.3805275124</v>
      </c>
      <c r="R363" s="54">
        <v>20913.742586336346</v>
      </c>
      <c r="S363" s="54">
        <v>0</v>
      </c>
      <c r="T363" s="54">
        <v>0</v>
      </c>
      <c r="U363" s="54">
        <v>0.52753823463074501</v>
      </c>
      <c r="V363" s="54">
        <v>3.155228808255957</v>
      </c>
      <c r="W363" s="54">
        <v>3.2749224930267316</v>
      </c>
      <c r="X363" s="54">
        <v>0</v>
      </c>
      <c r="Y363" s="54">
        <v>0</v>
      </c>
      <c r="Z363" s="54">
        <v>0</v>
      </c>
      <c r="AA363" s="54">
        <v>0</v>
      </c>
      <c r="AB363" s="54">
        <v>0</v>
      </c>
      <c r="AC363" s="54">
        <v>0</v>
      </c>
      <c r="AD363" s="54" t="e">
        <v>#REF!</v>
      </c>
      <c r="AE363" s="63" t="e">
        <v>#REF!</v>
      </c>
      <c r="AF363" s="63" t="e">
        <v>#REF!</v>
      </c>
      <c r="AG363" s="63" t="e">
        <v>#REF!</v>
      </c>
      <c r="AH363" s="54" t="e">
        <v>#REF!</v>
      </c>
      <c r="AI363" s="63" t="e">
        <v>#REF!</v>
      </c>
      <c r="AJ363" s="63" t="e">
        <v>#REF!</v>
      </c>
      <c r="AK363" s="63" t="e">
        <v>#REF!</v>
      </c>
      <c r="AL363" s="63" t="e">
        <v>#REF!</v>
      </c>
      <c r="AM363" s="63" t="e">
        <v>#REF!</v>
      </c>
      <c r="AN363" s="54" t="e">
        <v>#REF!</v>
      </c>
      <c r="AO363" s="54">
        <v>0.25731773177528772</v>
      </c>
      <c r="AP363" s="54">
        <v>0.69448903044671662</v>
      </c>
      <c r="AQ363" s="54">
        <v>0.17870434205736785</v>
      </c>
    </row>
    <row r="364" spans="2:43" x14ac:dyDescent="0.3">
      <c r="B364" s="52">
        <v>361</v>
      </c>
      <c r="C364" s="54">
        <v>0.14465655984593359</v>
      </c>
      <c r="D364" s="54">
        <v>0.74516775381528244</v>
      </c>
      <c r="E364" s="54">
        <v>48321.799472095612</v>
      </c>
      <c r="F364" s="54">
        <v>19.003073914329256</v>
      </c>
      <c r="G364" s="54">
        <v>0.86772171566308343</v>
      </c>
      <c r="H364" s="54">
        <v>10551.468351215553</v>
      </c>
      <c r="I364" s="54">
        <v>14</v>
      </c>
      <c r="J364" s="54">
        <v>4</v>
      </c>
      <c r="K364" s="54">
        <v>870</v>
      </c>
      <c r="L364" s="54">
        <v>773</v>
      </c>
      <c r="M364" s="54">
        <v>0.10779340377504032</v>
      </c>
      <c r="N364" s="54">
        <v>6990.0652771984014</v>
      </c>
      <c r="O364" s="54">
        <v>36007.84677293399</v>
      </c>
      <c r="P364" s="54">
        <v>16.489379899814168</v>
      </c>
      <c r="Q364" s="54">
        <v>200510.332982855</v>
      </c>
      <c r="R364" s="54">
        <v>9155.7382204814858</v>
      </c>
      <c r="S364" s="54">
        <v>0</v>
      </c>
      <c r="T364" s="54">
        <v>0</v>
      </c>
      <c r="U364" s="54">
        <v>0.45255006057120339</v>
      </c>
      <c r="V364" s="54">
        <v>3.4229678667491772</v>
      </c>
      <c r="W364" s="54">
        <v>4.5579356726182914</v>
      </c>
      <c r="X364" s="54">
        <v>0</v>
      </c>
      <c r="Y364" s="54">
        <v>0</v>
      </c>
      <c r="Z364" s="54">
        <v>0</v>
      </c>
      <c r="AA364" s="54">
        <v>0</v>
      </c>
      <c r="AB364" s="54">
        <v>0</v>
      </c>
      <c r="AC364" s="54">
        <v>0</v>
      </c>
      <c r="AD364" s="54" t="e">
        <v>#REF!</v>
      </c>
      <c r="AE364" s="63" t="e">
        <v>#REF!</v>
      </c>
      <c r="AF364" s="63" t="e">
        <v>#REF!</v>
      </c>
      <c r="AG364" s="63" t="e">
        <v>#REF!</v>
      </c>
      <c r="AH364" s="54" t="e">
        <v>#REF!</v>
      </c>
      <c r="AI364" s="63" t="e">
        <v>#REF!</v>
      </c>
      <c r="AJ364" s="63" t="e">
        <v>#REF!</v>
      </c>
      <c r="AK364" s="63" t="e">
        <v>#REF!</v>
      </c>
      <c r="AL364" s="63" t="e">
        <v>#REF!</v>
      </c>
      <c r="AM364" s="63" t="e">
        <v>#REF!</v>
      </c>
      <c r="AN364" s="54" t="e">
        <v>#REF!</v>
      </c>
      <c r="AO364" s="54">
        <v>0.1547716120817485</v>
      </c>
      <c r="AP364" s="54">
        <v>0.74922207139405061</v>
      </c>
      <c r="AQ364" s="54">
        <v>0.11595830779688408</v>
      </c>
    </row>
    <row r="365" spans="2:43" x14ac:dyDescent="0.3">
      <c r="B365" s="52">
        <v>362</v>
      </c>
      <c r="C365" s="54">
        <v>0.22012559705046164</v>
      </c>
      <c r="D365" s="54">
        <v>0.69167847455853382</v>
      </c>
      <c r="E365" s="54">
        <v>47311.471640105621</v>
      </c>
      <c r="F365" s="54">
        <v>21.417774850629854</v>
      </c>
      <c r="G365" s="54">
        <v>0.81665612647017904</v>
      </c>
      <c r="H365" s="54">
        <v>24945.97876467288</v>
      </c>
      <c r="I365" s="54">
        <v>12</v>
      </c>
      <c r="J365" s="54">
        <v>4</v>
      </c>
      <c r="K365" s="54">
        <v>844</v>
      </c>
      <c r="L365" s="54">
        <v>796</v>
      </c>
      <c r="M365" s="54">
        <v>0.15225613717914979</v>
      </c>
      <c r="N365" s="54">
        <v>10414.465942114233</v>
      </c>
      <c r="O365" s="54">
        <v>32724.326533147589</v>
      </c>
      <c r="P365" s="54">
        <v>17.490957047125793</v>
      </c>
      <c r="Q365" s="54">
        <v>534287.35661035718</v>
      </c>
      <c r="R365" s="54">
        <v>20372.286388965098</v>
      </c>
      <c r="S365" s="54">
        <v>0</v>
      </c>
      <c r="T365" s="54">
        <v>0</v>
      </c>
      <c r="U365" s="54">
        <v>0.46917181152028176</v>
      </c>
      <c r="V365" s="54">
        <v>5.8260040454827688</v>
      </c>
      <c r="W365" s="54">
        <v>1.3859521210882053</v>
      </c>
      <c r="X365" s="54">
        <v>0</v>
      </c>
      <c r="Y365" s="54">
        <v>0</v>
      </c>
      <c r="Z365" s="54">
        <v>0</v>
      </c>
      <c r="AA365" s="54">
        <v>0</v>
      </c>
      <c r="AB365" s="54">
        <v>0</v>
      </c>
      <c r="AC365" s="54">
        <v>0</v>
      </c>
      <c r="AD365" s="54" t="e">
        <v>#REF!</v>
      </c>
      <c r="AE365" s="63" t="e">
        <v>#REF!</v>
      </c>
      <c r="AF365" s="63" t="e">
        <v>#REF!</v>
      </c>
      <c r="AG365" s="63" t="e">
        <v>#REF!</v>
      </c>
      <c r="AH365" s="54" t="e">
        <v>#REF!</v>
      </c>
      <c r="AI365" s="63" t="e">
        <v>#REF!</v>
      </c>
      <c r="AJ365" s="63" t="e">
        <v>#REF!</v>
      </c>
      <c r="AK365" s="63" t="e">
        <v>#REF!</v>
      </c>
      <c r="AL365" s="63" t="e">
        <v>#REF!</v>
      </c>
      <c r="AM365" s="63" t="e">
        <v>#REF!</v>
      </c>
      <c r="AN365" s="54" t="e">
        <v>#REF!</v>
      </c>
      <c r="AO365" s="54">
        <v>0.1321390804382454</v>
      </c>
      <c r="AP365" s="54">
        <v>0.65063298375388856</v>
      </c>
      <c r="AQ365" s="54">
        <v>8.5974044176030689E-2</v>
      </c>
    </row>
    <row r="366" spans="2:43" x14ac:dyDescent="0.3">
      <c r="B366" s="52">
        <v>363</v>
      </c>
      <c r="C366" s="54">
        <v>0.25652247786081506</v>
      </c>
      <c r="D366" s="54">
        <v>0.7297857024760529</v>
      </c>
      <c r="E366" s="54">
        <v>46851.816606400491</v>
      </c>
      <c r="F366" s="54">
        <v>27.214359059107053</v>
      </c>
      <c r="G366" s="54">
        <v>0.89676433302955005</v>
      </c>
      <c r="H366" s="54">
        <v>29161.980573830278</v>
      </c>
      <c r="I366" s="54">
        <v>4</v>
      </c>
      <c r="J366" s="54">
        <v>9</v>
      </c>
      <c r="K366" s="54">
        <v>853</v>
      </c>
      <c r="L366" s="54">
        <v>802</v>
      </c>
      <c r="M366" s="54">
        <v>0.18720643670655265</v>
      </c>
      <c r="N366" s="54">
        <v>12018.544088154336</v>
      </c>
      <c r="O366" s="54">
        <v>34191.785894381181</v>
      </c>
      <c r="P366" s="54">
        <v>24.404866550466831</v>
      </c>
      <c r="Q366" s="54">
        <v>793624.61021092196</v>
      </c>
      <c r="R366" s="54">
        <v>26151.424059111607</v>
      </c>
      <c r="S366" s="54">
        <v>0</v>
      </c>
      <c r="T366" s="54">
        <v>0</v>
      </c>
      <c r="U366" s="54">
        <v>0.37048473122949854</v>
      </c>
      <c r="V366" s="54">
        <v>4.0172844275503827</v>
      </c>
      <c r="W366" s="54">
        <v>0.91659704470455983</v>
      </c>
      <c r="X366" s="54">
        <v>0</v>
      </c>
      <c r="Y366" s="54">
        <v>0</v>
      </c>
      <c r="Z366" s="54">
        <v>0</v>
      </c>
      <c r="AA366" s="54">
        <v>0</v>
      </c>
      <c r="AB366" s="54">
        <v>0</v>
      </c>
      <c r="AC366" s="54">
        <v>0</v>
      </c>
      <c r="AD366" s="54" t="e">
        <v>#REF!</v>
      </c>
      <c r="AE366" s="63" t="e">
        <v>#REF!</v>
      </c>
      <c r="AF366" s="63" t="e">
        <v>#REF!</v>
      </c>
      <c r="AG366" s="63" t="e">
        <v>#REF!</v>
      </c>
      <c r="AH366" s="54" t="e">
        <v>#REF!</v>
      </c>
      <c r="AI366" s="63" t="e">
        <v>#REF!</v>
      </c>
      <c r="AJ366" s="63" t="e">
        <v>#REF!</v>
      </c>
      <c r="AK366" s="63" t="e">
        <v>#REF!</v>
      </c>
      <c r="AL366" s="63" t="e">
        <v>#REF!</v>
      </c>
      <c r="AM366" s="63" t="e">
        <v>#REF!</v>
      </c>
      <c r="AN366" s="54" t="e">
        <v>#REF!</v>
      </c>
      <c r="AO366" s="54">
        <v>0.23653479070590283</v>
      </c>
      <c r="AP366" s="54">
        <v>0.78209210735895573</v>
      </c>
      <c r="AQ366" s="54">
        <v>0.18499199292688909</v>
      </c>
    </row>
    <row r="367" spans="2:43" x14ac:dyDescent="0.3">
      <c r="B367" s="52">
        <v>364</v>
      </c>
      <c r="C367" s="54">
        <v>0.2138836602713905</v>
      </c>
      <c r="D367" s="54">
        <v>0.69510960973431701</v>
      </c>
      <c r="E367" s="54">
        <v>50476.004647508373</v>
      </c>
      <c r="F367" s="54">
        <v>24.76377828859474</v>
      </c>
      <c r="G367" s="54">
        <v>0.84485476772934942</v>
      </c>
      <c r="H367" s="54">
        <v>5803.1421266987709</v>
      </c>
      <c r="I367" s="54">
        <v>11</v>
      </c>
      <c r="J367" s="54">
        <v>5</v>
      </c>
      <c r="K367" s="54">
        <v>839</v>
      </c>
      <c r="L367" s="54">
        <v>778</v>
      </c>
      <c r="M367" s="54">
        <v>0.14867258761979349</v>
      </c>
      <c r="N367" s="54">
        <v>10795.99262988481</v>
      </c>
      <c r="O367" s="54">
        <v>35086.35589147712</v>
      </c>
      <c r="P367" s="54">
        <v>20.921796154111814</v>
      </c>
      <c r="Q367" s="54">
        <v>143707.72500277252</v>
      </c>
      <c r="R367" s="54">
        <v>4902.8122935524925</v>
      </c>
      <c r="S367" s="54">
        <v>0</v>
      </c>
      <c r="T367" s="54">
        <v>0</v>
      </c>
      <c r="U367" s="54">
        <v>0.45165073578024345</v>
      </c>
      <c r="V367" s="54">
        <v>3.6708428543590652</v>
      </c>
      <c r="W367" s="54">
        <v>1.5467896132508665</v>
      </c>
      <c r="X367" s="54">
        <v>0</v>
      </c>
      <c r="Y367" s="54">
        <v>0</v>
      </c>
      <c r="Z367" s="54">
        <v>0</v>
      </c>
      <c r="AA367" s="54">
        <v>0</v>
      </c>
      <c r="AB367" s="54">
        <v>0</v>
      </c>
      <c r="AC367" s="54">
        <v>0</v>
      </c>
      <c r="AD367" s="54" t="e">
        <v>#REF!</v>
      </c>
      <c r="AE367" s="63" t="e">
        <v>#REF!</v>
      </c>
      <c r="AF367" s="63" t="e">
        <v>#REF!</v>
      </c>
      <c r="AG367" s="63" t="e">
        <v>#REF!</v>
      </c>
      <c r="AH367" s="54" t="e">
        <v>#REF!</v>
      </c>
      <c r="AI367" s="63" t="e">
        <v>#REF!</v>
      </c>
      <c r="AJ367" s="63" t="e">
        <v>#REF!</v>
      </c>
      <c r="AK367" s="63" t="e">
        <v>#REF!</v>
      </c>
      <c r="AL367" s="63" t="e">
        <v>#REF!</v>
      </c>
      <c r="AM367" s="63" t="e">
        <v>#REF!</v>
      </c>
      <c r="AN367" s="54" t="e">
        <v>#REF!</v>
      </c>
      <c r="AO367" s="54">
        <v>0.21250584103770354</v>
      </c>
      <c r="AP367" s="54">
        <v>0.70101116210474479</v>
      </c>
      <c r="AQ367" s="54">
        <v>0.14896896657988673</v>
      </c>
    </row>
    <row r="368" spans="2:43" x14ac:dyDescent="0.3">
      <c r="B368" s="52">
        <v>365</v>
      </c>
      <c r="C368" s="54">
        <v>0.17254070711954839</v>
      </c>
      <c r="D368" s="54">
        <v>0.75619472752544648</v>
      </c>
      <c r="E368" s="54">
        <v>46522.013290050709</v>
      </c>
      <c r="F368" s="54">
        <v>18.754806104411831</v>
      </c>
      <c r="G368" s="54">
        <v>0.92372229330786448</v>
      </c>
      <c r="H368" s="54">
        <v>4723.9932811677827</v>
      </c>
      <c r="I368" s="54">
        <v>9</v>
      </c>
      <c r="J368" s="54">
        <v>6</v>
      </c>
      <c r="K368" s="54">
        <v>828</v>
      </c>
      <c r="L368" s="54">
        <v>804</v>
      </c>
      <c r="M368" s="54">
        <v>0.13047437300731476</v>
      </c>
      <c r="N368" s="54">
        <v>8026.9410696903769</v>
      </c>
      <c r="O368" s="54">
        <v>35179.701163805097</v>
      </c>
      <c r="P368" s="54">
        <v>17.324232505311631</v>
      </c>
      <c r="Q368" s="54">
        <v>88597.578026846008</v>
      </c>
      <c r="R368" s="54">
        <v>4363.6579072512477</v>
      </c>
      <c r="S368" s="54">
        <v>0</v>
      </c>
      <c r="T368" s="54">
        <v>0</v>
      </c>
      <c r="U368" s="54">
        <v>0.45248874557615537</v>
      </c>
      <c r="V368" s="54">
        <v>7.4593076153474485</v>
      </c>
      <c r="W368" s="54">
        <v>1.3892042030675906</v>
      </c>
      <c r="X368" s="54">
        <v>0</v>
      </c>
      <c r="Y368" s="54">
        <v>0</v>
      </c>
      <c r="Z368" s="54">
        <v>0</v>
      </c>
      <c r="AA368" s="54">
        <v>0</v>
      </c>
      <c r="AB368" s="54">
        <v>0</v>
      </c>
      <c r="AC368" s="54">
        <v>0</v>
      </c>
      <c r="AD368" s="54" t="e">
        <v>#REF!</v>
      </c>
      <c r="AE368" s="63" t="e">
        <v>#REF!</v>
      </c>
      <c r="AF368" s="63" t="e">
        <v>#REF!</v>
      </c>
      <c r="AG368" s="63" t="e">
        <v>#REF!</v>
      </c>
      <c r="AH368" s="54" t="e">
        <v>#REF!</v>
      </c>
      <c r="AI368" s="63" t="e">
        <v>#REF!</v>
      </c>
      <c r="AJ368" s="63" t="e">
        <v>#REF!</v>
      </c>
      <c r="AK368" s="63" t="e">
        <v>#REF!</v>
      </c>
      <c r="AL368" s="63" t="e">
        <v>#REF!</v>
      </c>
      <c r="AM368" s="63" t="e">
        <v>#REF!</v>
      </c>
      <c r="AN368" s="54" t="e">
        <v>#REF!</v>
      </c>
      <c r="AO368" s="54">
        <v>0.20799076809971417</v>
      </c>
      <c r="AP368" s="54">
        <v>0.73431891713629771</v>
      </c>
      <c r="AQ368" s="54">
        <v>0.15273155560532892</v>
      </c>
    </row>
    <row r="369" spans="2:43" x14ac:dyDescent="0.3">
      <c r="B369" s="52">
        <v>366</v>
      </c>
      <c r="C369" s="54">
        <v>0.19063401037416733</v>
      </c>
      <c r="D369" s="54">
        <v>0.73855528719537478</v>
      </c>
      <c r="E369" s="54">
        <v>47119.858186011377</v>
      </c>
      <c r="F369" s="54">
        <v>14.682504582931251</v>
      </c>
      <c r="G369" s="54">
        <v>0.8476461767857062</v>
      </c>
      <c r="H369" s="54">
        <v>29257.645961689363</v>
      </c>
      <c r="I369" s="54">
        <v>12</v>
      </c>
      <c r="J369" s="54">
        <v>3</v>
      </c>
      <c r="K369" s="54">
        <v>841</v>
      </c>
      <c r="L369" s="54">
        <v>798</v>
      </c>
      <c r="M369" s="54">
        <v>0.14079375628109922</v>
      </c>
      <c r="N369" s="54">
        <v>8982.6475342613867</v>
      </c>
      <c r="O369" s="54">
        <v>34800.620395174963</v>
      </c>
      <c r="P369" s="54">
        <v>12.445568875360285</v>
      </c>
      <c r="Q369" s="54">
        <v>429575.52091828408</v>
      </c>
      <c r="R369" s="54">
        <v>24800.131741175745</v>
      </c>
      <c r="S369" s="54">
        <v>0</v>
      </c>
      <c r="T369" s="54">
        <v>0</v>
      </c>
      <c r="U369" s="54">
        <v>0.39521308472228878</v>
      </c>
      <c r="V369" s="54">
        <v>3.3984806460940367</v>
      </c>
      <c r="W369" s="54">
        <v>3.3397302631798031</v>
      </c>
      <c r="X369" s="54">
        <v>0</v>
      </c>
      <c r="Y369" s="54">
        <v>0</v>
      </c>
      <c r="Z369" s="54">
        <v>0</v>
      </c>
      <c r="AA369" s="54">
        <v>0</v>
      </c>
      <c r="AB369" s="54">
        <v>0</v>
      </c>
      <c r="AC369" s="54">
        <v>0</v>
      </c>
      <c r="AD369" s="54" t="e">
        <v>#REF!</v>
      </c>
      <c r="AE369" s="63" t="e">
        <v>#REF!</v>
      </c>
      <c r="AF369" s="63" t="e">
        <v>#REF!</v>
      </c>
      <c r="AG369" s="63" t="e">
        <v>#REF!</v>
      </c>
      <c r="AH369" s="54" t="e">
        <v>#REF!</v>
      </c>
      <c r="AI369" s="63" t="e">
        <v>#REF!</v>
      </c>
      <c r="AJ369" s="63" t="e">
        <v>#REF!</v>
      </c>
      <c r="AK369" s="63" t="e">
        <v>#REF!</v>
      </c>
      <c r="AL369" s="63" t="e">
        <v>#REF!</v>
      </c>
      <c r="AM369" s="63" t="e">
        <v>#REF!</v>
      </c>
      <c r="AN369" s="54" t="e">
        <v>#REF!</v>
      </c>
      <c r="AO369" s="54">
        <v>0.19079064365278758</v>
      </c>
      <c r="AP369" s="54">
        <v>0.64670553217669446</v>
      </c>
      <c r="AQ369" s="54">
        <v>0.12338536473781007</v>
      </c>
    </row>
    <row r="370" spans="2:43" x14ac:dyDescent="0.3">
      <c r="B370" s="52">
        <v>367</v>
      </c>
      <c r="C370" s="54">
        <v>0.21672617412352699</v>
      </c>
      <c r="D370" s="54">
        <v>0.70213324778685138</v>
      </c>
      <c r="E370" s="54">
        <v>49763.642939190926</v>
      </c>
      <c r="F370" s="54">
        <v>12.996622241037304</v>
      </c>
      <c r="G370" s="54">
        <v>0.84865118669473061</v>
      </c>
      <c r="H370" s="54">
        <v>12421.77934489572</v>
      </c>
      <c r="I370" s="54">
        <v>12</v>
      </c>
      <c r="J370" s="54">
        <v>7</v>
      </c>
      <c r="K370" s="54">
        <v>845</v>
      </c>
      <c r="L370" s="54">
        <v>796</v>
      </c>
      <c r="M370" s="54">
        <v>0.15217065251777068</v>
      </c>
      <c r="N370" s="54">
        <v>10785.083944660117</v>
      </c>
      <c r="O370" s="54">
        <v>34940.708238599342</v>
      </c>
      <c r="P370" s="54">
        <v>11.029598887879438</v>
      </c>
      <c r="Q370" s="54">
        <v>161441.17370712952</v>
      </c>
      <c r="R370" s="54">
        <v>10541.757781905846</v>
      </c>
      <c r="S370" s="54">
        <v>0</v>
      </c>
      <c r="T370" s="54">
        <v>0</v>
      </c>
      <c r="U370" s="54">
        <v>0.39063130662730539</v>
      </c>
      <c r="V370" s="54">
        <v>6.1186294926158196</v>
      </c>
      <c r="W370" s="54">
        <v>2.1705010962256672</v>
      </c>
      <c r="X370" s="54">
        <v>0</v>
      </c>
      <c r="Y370" s="54">
        <v>0</v>
      </c>
      <c r="Z370" s="54">
        <v>0</v>
      </c>
      <c r="AA370" s="54">
        <v>0</v>
      </c>
      <c r="AB370" s="54">
        <v>0</v>
      </c>
      <c r="AC370" s="54">
        <v>0</v>
      </c>
      <c r="AD370" s="54" t="e">
        <v>#REF!</v>
      </c>
      <c r="AE370" s="63" t="e">
        <v>#REF!</v>
      </c>
      <c r="AF370" s="63" t="e">
        <v>#REF!</v>
      </c>
      <c r="AG370" s="63" t="e">
        <v>#REF!</v>
      </c>
      <c r="AH370" s="54" t="e">
        <v>#REF!</v>
      </c>
      <c r="AI370" s="63" t="e">
        <v>#REF!</v>
      </c>
      <c r="AJ370" s="63" t="e">
        <v>#REF!</v>
      </c>
      <c r="AK370" s="63" t="e">
        <v>#REF!</v>
      </c>
      <c r="AL370" s="63" t="e">
        <v>#REF!</v>
      </c>
      <c r="AM370" s="63" t="e">
        <v>#REF!</v>
      </c>
      <c r="AN370" s="54" t="e">
        <v>#REF!</v>
      </c>
      <c r="AO370" s="54">
        <v>0.16781283143740955</v>
      </c>
      <c r="AP370" s="54">
        <v>0.71529165916155635</v>
      </c>
      <c r="AQ370" s="54">
        <v>0.12003511862746326</v>
      </c>
    </row>
    <row r="371" spans="2:43" x14ac:dyDescent="0.3">
      <c r="B371" s="52">
        <v>368</v>
      </c>
      <c r="C371" s="54">
        <v>0.1990773666994754</v>
      </c>
      <c r="D371" s="54">
        <v>0.69597654593538993</v>
      </c>
      <c r="E371" s="54">
        <v>48101.883685180896</v>
      </c>
      <c r="F371" s="54">
        <v>21.697113588542763</v>
      </c>
      <c r="G371" s="54">
        <v>0.8677750740736857</v>
      </c>
      <c r="H371" s="54">
        <v>27464.386800034601</v>
      </c>
      <c r="I371" s="54">
        <v>14</v>
      </c>
      <c r="J371" s="54">
        <v>1</v>
      </c>
      <c r="K371" s="54">
        <v>851</v>
      </c>
      <c r="L371" s="54">
        <v>799</v>
      </c>
      <c r="M371" s="54">
        <v>0.13855317804941392</v>
      </c>
      <c r="N371" s="54">
        <v>9575.9963373302708</v>
      </c>
      <c r="O371" s="54">
        <v>33477.782860198087</v>
      </c>
      <c r="P371" s="54">
        <v>18.82821435148287</v>
      </c>
      <c r="Q371" s="54">
        <v>595897.92004002526</v>
      </c>
      <c r="R371" s="54">
        <v>23832.910289788382</v>
      </c>
      <c r="S371" s="54">
        <v>0</v>
      </c>
      <c r="T371" s="54">
        <v>0</v>
      </c>
      <c r="U371" s="54">
        <v>0.46606755879715589</v>
      </c>
      <c r="V371" s="54">
        <v>5.0646268387162401</v>
      </c>
      <c r="W371" s="54">
        <v>2.5263825837450806</v>
      </c>
      <c r="X371" s="54">
        <v>0</v>
      </c>
      <c r="Y371" s="54">
        <v>0</v>
      </c>
      <c r="Z371" s="54">
        <v>0</v>
      </c>
      <c r="AA371" s="54">
        <v>0</v>
      </c>
      <c r="AB371" s="54">
        <v>0</v>
      </c>
      <c r="AC371" s="54">
        <v>0</v>
      </c>
      <c r="AD371" s="54" t="e">
        <v>#REF!</v>
      </c>
      <c r="AE371" s="63" t="e">
        <v>#REF!</v>
      </c>
      <c r="AF371" s="63" t="e">
        <v>#REF!</v>
      </c>
      <c r="AG371" s="63" t="e">
        <v>#REF!</v>
      </c>
      <c r="AH371" s="54" t="e">
        <v>#REF!</v>
      </c>
      <c r="AI371" s="63" t="e">
        <v>#REF!</v>
      </c>
      <c r="AJ371" s="63" t="e">
        <v>#REF!</v>
      </c>
      <c r="AK371" s="63" t="e">
        <v>#REF!</v>
      </c>
      <c r="AL371" s="63" t="e">
        <v>#REF!</v>
      </c>
      <c r="AM371" s="63" t="e">
        <v>#REF!</v>
      </c>
      <c r="AN371" s="54" t="e">
        <v>#REF!</v>
      </c>
      <c r="AO371" s="54">
        <v>0.16884508664158357</v>
      </c>
      <c r="AP371" s="54">
        <v>0.70388284541566426</v>
      </c>
      <c r="AQ371" s="54">
        <v>0.11884716001973221</v>
      </c>
    </row>
    <row r="372" spans="2:43" x14ac:dyDescent="0.3">
      <c r="B372" s="52">
        <v>369</v>
      </c>
      <c r="C372" s="54">
        <v>0.13722831415861664</v>
      </c>
      <c r="D372" s="54">
        <v>0.78713419686878683</v>
      </c>
      <c r="E372" s="54">
        <v>52684.314331412737</v>
      </c>
      <c r="F372" s="54">
        <v>25.599227929069922</v>
      </c>
      <c r="G372" s="54">
        <v>0.92677195776860521</v>
      </c>
      <c r="H372" s="54">
        <v>23169.006876378317</v>
      </c>
      <c r="I372" s="54">
        <v>16</v>
      </c>
      <c r="J372" s="54">
        <v>3</v>
      </c>
      <c r="K372" s="54">
        <v>857</v>
      </c>
      <c r="L372" s="54">
        <v>817</v>
      </c>
      <c r="M372" s="54">
        <v>0.10801709885290027</v>
      </c>
      <c r="N372" s="54">
        <v>7229.7796383024161</v>
      </c>
      <c r="O372" s="54">
        <v>41469.625448839281</v>
      </c>
      <c r="P372" s="54">
        <v>23.724646585188889</v>
      </c>
      <c r="Q372" s="54">
        <v>593108.6879185969</v>
      </c>
      <c r="R372" s="54">
        <v>21472.385862375409</v>
      </c>
      <c r="S372" s="54">
        <v>0</v>
      </c>
      <c r="T372" s="54">
        <v>0</v>
      </c>
      <c r="U372" s="54">
        <v>0.39887855049353327</v>
      </c>
      <c r="V372" s="54">
        <v>4.5504791139221528</v>
      </c>
      <c r="W372" s="54">
        <v>1.8556388557685601</v>
      </c>
      <c r="X372" s="54">
        <v>0</v>
      </c>
      <c r="Y372" s="54">
        <v>0</v>
      </c>
      <c r="Z372" s="54">
        <v>0</v>
      </c>
      <c r="AA372" s="54">
        <v>0</v>
      </c>
      <c r="AB372" s="54">
        <v>0</v>
      </c>
      <c r="AC372" s="54">
        <v>0</v>
      </c>
      <c r="AD372" s="54" t="e">
        <v>#REF!</v>
      </c>
      <c r="AE372" s="63" t="e">
        <v>#REF!</v>
      </c>
      <c r="AF372" s="63" t="e">
        <v>#REF!</v>
      </c>
      <c r="AG372" s="63" t="e">
        <v>#REF!</v>
      </c>
      <c r="AH372" s="54" t="e">
        <v>#REF!</v>
      </c>
      <c r="AI372" s="63" t="e">
        <v>#REF!</v>
      </c>
      <c r="AJ372" s="63" t="e">
        <v>#REF!</v>
      </c>
      <c r="AK372" s="63" t="e">
        <v>#REF!</v>
      </c>
      <c r="AL372" s="63" t="e">
        <v>#REF!</v>
      </c>
      <c r="AM372" s="63" t="e">
        <v>#REF!</v>
      </c>
      <c r="AN372" s="54" t="e">
        <v>#REF!</v>
      </c>
      <c r="AO372" s="54">
        <v>0.22029680099635165</v>
      </c>
      <c r="AP372" s="54">
        <v>0.66514717989235639</v>
      </c>
      <c r="AQ372" s="54">
        <v>0.14652979592203094</v>
      </c>
    </row>
    <row r="373" spans="2:43" x14ac:dyDescent="0.3">
      <c r="B373" s="52">
        <v>370</v>
      </c>
      <c r="C373" s="54">
        <v>0.14781971282661666</v>
      </c>
      <c r="D373" s="54">
        <v>0.71012221098773187</v>
      </c>
      <c r="E373" s="54">
        <v>47665.739142269493</v>
      </c>
      <c r="F373" s="54">
        <v>29.23750259752979</v>
      </c>
      <c r="G373" s="54">
        <v>0.91133424697721876</v>
      </c>
      <c r="H373" s="54">
        <v>11931.851748706054</v>
      </c>
      <c r="I373" s="54">
        <v>11</v>
      </c>
      <c r="J373" s="54">
        <v>2</v>
      </c>
      <c r="K373" s="54">
        <v>863</v>
      </c>
      <c r="L373" s="54">
        <v>788</v>
      </c>
      <c r="M373" s="54">
        <v>0.1049700613000086</v>
      </c>
      <c r="N373" s="54">
        <v>7045.9358716786974</v>
      </c>
      <c r="O373" s="54">
        <v>33848.500068072884</v>
      </c>
      <c r="P373" s="54">
        <v>26.64513741321429</v>
      </c>
      <c r="Q373" s="54">
        <v>348857.54649613361</v>
      </c>
      <c r="R373" s="54">
        <v>10873.905128450842</v>
      </c>
      <c r="S373" s="54">
        <v>0</v>
      </c>
      <c r="T373" s="54">
        <v>0</v>
      </c>
      <c r="U373" s="54">
        <v>0.44136870136389311</v>
      </c>
      <c r="V373" s="54">
        <v>3.4116965453159382</v>
      </c>
      <c r="W373" s="54">
        <v>2.0340065526429933</v>
      </c>
      <c r="X373" s="54">
        <v>0</v>
      </c>
      <c r="Y373" s="54">
        <v>0</v>
      </c>
      <c r="Z373" s="54">
        <v>0</v>
      </c>
      <c r="AA373" s="54">
        <v>0</v>
      </c>
      <c r="AB373" s="54">
        <v>0</v>
      </c>
      <c r="AC373" s="54">
        <v>0</v>
      </c>
      <c r="AD373" s="54" t="e">
        <v>#REF!</v>
      </c>
      <c r="AE373" s="63" t="e">
        <v>#REF!</v>
      </c>
      <c r="AF373" s="63" t="e">
        <v>#REF!</v>
      </c>
      <c r="AG373" s="63" t="e">
        <v>#REF!</v>
      </c>
      <c r="AH373" s="54" t="e">
        <v>#REF!</v>
      </c>
      <c r="AI373" s="63" t="e">
        <v>#REF!</v>
      </c>
      <c r="AJ373" s="63" t="e">
        <v>#REF!</v>
      </c>
      <c r="AK373" s="63" t="e">
        <v>#REF!</v>
      </c>
      <c r="AL373" s="63" t="e">
        <v>#REF!</v>
      </c>
      <c r="AM373" s="63" t="e">
        <v>#REF!</v>
      </c>
      <c r="AN373" s="54" t="e">
        <v>#REF!</v>
      </c>
      <c r="AO373" s="54">
        <v>0.18555658392321395</v>
      </c>
      <c r="AP373" s="54">
        <v>0.75582469004720454</v>
      </c>
      <c r="AQ373" s="54">
        <v>0.14024824752998127</v>
      </c>
    </row>
    <row r="374" spans="2:43" x14ac:dyDescent="0.3">
      <c r="B374" s="52">
        <v>371</v>
      </c>
      <c r="C374" s="54">
        <v>0.14552870793080522</v>
      </c>
      <c r="D374" s="54">
        <v>0.63885013560303616</v>
      </c>
      <c r="E374" s="54">
        <v>50539.800873952016</v>
      </c>
      <c r="F374" s="54">
        <v>11.185342518839439</v>
      </c>
      <c r="G374" s="54">
        <v>0.86771960707865869</v>
      </c>
      <c r="H374" s="54">
        <v>46501.171933338679</v>
      </c>
      <c r="I374" s="54">
        <v>10</v>
      </c>
      <c r="J374" s="54">
        <v>2</v>
      </c>
      <c r="K374" s="54">
        <v>839</v>
      </c>
      <c r="L374" s="54">
        <v>799</v>
      </c>
      <c r="M374" s="54">
        <v>9.297103479572956E-2</v>
      </c>
      <c r="N374" s="54">
        <v>7354.9919202664169</v>
      </c>
      <c r="O374" s="54">
        <v>32287.358641674691</v>
      </c>
      <c r="P374" s="54">
        <v>9.7057410154875736</v>
      </c>
      <c r="Q374" s="54">
        <v>520131.53560183628</v>
      </c>
      <c r="R374" s="54">
        <v>40349.978638693792</v>
      </c>
      <c r="S374" s="54">
        <v>0</v>
      </c>
      <c r="T374" s="54">
        <v>0</v>
      </c>
      <c r="U374" s="54">
        <v>0.435649051060016</v>
      </c>
      <c r="V374" s="54">
        <v>6.0804062678498827</v>
      </c>
      <c r="W374" s="54">
        <v>2.1784279618456819</v>
      </c>
      <c r="X374" s="54">
        <v>0</v>
      </c>
      <c r="Y374" s="54">
        <v>0</v>
      </c>
      <c r="Z374" s="54">
        <v>0</v>
      </c>
      <c r="AA374" s="54">
        <v>0</v>
      </c>
      <c r="AB374" s="54">
        <v>0</v>
      </c>
      <c r="AC374" s="54">
        <v>0</v>
      </c>
      <c r="AD374" s="54" t="e">
        <v>#REF!</v>
      </c>
      <c r="AE374" s="63" t="e">
        <v>#REF!</v>
      </c>
      <c r="AF374" s="63" t="e">
        <v>#REF!</v>
      </c>
      <c r="AG374" s="63" t="e">
        <v>#REF!</v>
      </c>
      <c r="AH374" s="54" t="e">
        <v>#REF!</v>
      </c>
      <c r="AI374" s="63" t="e">
        <v>#REF!</v>
      </c>
      <c r="AJ374" s="63" t="e">
        <v>#REF!</v>
      </c>
      <c r="AK374" s="63" t="e">
        <v>#REF!</v>
      </c>
      <c r="AL374" s="63" t="e">
        <v>#REF!</v>
      </c>
      <c r="AM374" s="63" t="e">
        <v>#REF!</v>
      </c>
      <c r="AN374" s="54" t="e">
        <v>#REF!</v>
      </c>
      <c r="AO374" s="54">
        <v>0.14466080722748967</v>
      </c>
      <c r="AP374" s="54">
        <v>0.66899738639909878</v>
      </c>
      <c r="AQ374" s="54">
        <v>9.6777701949574441E-2</v>
      </c>
    </row>
    <row r="375" spans="2:43" x14ac:dyDescent="0.3">
      <c r="B375" s="52">
        <v>372</v>
      </c>
      <c r="C375" s="54">
        <v>0.14468742643301083</v>
      </c>
      <c r="D375" s="54">
        <v>0.6633364228847527</v>
      </c>
      <c r="E375" s="54">
        <v>50128.796981596053</v>
      </c>
      <c r="F375" s="54">
        <v>13.650161124521977</v>
      </c>
      <c r="G375" s="54">
        <v>0.85767495551366557</v>
      </c>
      <c r="H375" s="54">
        <v>19330.36549705904</v>
      </c>
      <c r="I375" s="54">
        <v>10</v>
      </c>
      <c r="J375" s="54">
        <v>4</v>
      </c>
      <c r="K375" s="54">
        <v>842</v>
      </c>
      <c r="L375" s="54">
        <v>784</v>
      </c>
      <c r="M375" s="54">
        <v>9.597643988647421E-2</v>
      </c>
      <c r="N375" s="54">
        <v>7253.0066254500143</v>
      </c>
      <c r="O375" s="54">
        <v>33252.256873287915</v>
      </c>
      <c r="P375" s="54">
        <v>11.707401335228754</v>
      </c>
      <c r="Q375" s="54">
        <v>263862.60363075626</v>
      </c>
      <c r="R375" s="54">
        <v>16579.170367753009</v>
      </c>
      <c r="S375" s="54">
        <v>0</v>
      </c>
      <c r="T375" s="54">
        <v>0</v>
      </c>
      <c r="U375" s="54">
        <v>0.58389562844115639</v>
      </c>
      <c r="V375" s="54">
        <v>6.3863339016873368</v>
      </c>
      <c r="W375" s="54">
        <v>3.7794767812774612</v>
      </c>
      <c r="X375" s="54">
        <v>0</v>
      </c>
      <c r="Y375" s="54">
        <v>0</v>
      </c>
      <c r="Z375" s="54">
        <v>0</v>
      </c>
      <c r="AA375" s="54">
        <v>0</v>
      </c>
      <c r="AB375" s="54">
        <v>0</v>
      </c>
      <c r="AC375" s="54">
        <v>0</v>
      </c>
      <c r="AD375" s="54" t="e">
        <v>#REF!</v>
      </c>
      <c r="AE375" s="63" t="e">
        <v>#REF!</v>
      </c>
      <c r="AF375" s="63" t="e">
        <v>#REF!</v>
      </c>
      <c r="AG375" s="63" t="e">
        <v>#REF!</v>
      </c>
      <c r="AH375" s="54" t="e">
        <v>#REF!</v>
      </c>
      <c r="AI375" s="63" t="e">
        <v>#REF!</v>
      </c>
      <c r="AJ375" s="63" t="e">
        <v>#REF!</v>
      </c>
      <c r="AK375" s="63" t="e">
        <v>#REF!</v>
      </c>
      <c r="AL375" s="63" t="e">
        <v>#REF!</v>
      </c>
      <c r="AM375" s="63" t="e">
        <v>#REF!</v>
      </c>
      <c r="AN375" s="54" t="e">
        <v>#REF!</v>
      </c>
      <c r="AO375" s="54">
        <v>0.20761291397101683</v>
      </c>
      <c r="AP375" s="54">
        <v>0.68164176165836698</v>
      </c>
      <c r="AQ375" s="54">
        <v>0.14151763242223089</v>
      </c>
    </row>
    <row r="376" spans="2:43" x14ac:dyDescent="0.3">
      <c r="B376" s="52">
        <v>373</v>
      </c>
      <c r="C376" s="54">
        <v>0.14970250579847172</v>
      </c>
      <c r="D376" s="54">
        <v>0.61354796001833889</v>
      </c>
      <c r="E376" s="54">
        <v>46390.129551016522</v>
      </c>
      <c r="F376" s="54">
        <v>8.5316879666696188</v>
      </c>
      <c r="G376" s="54">
        <v>0.91340799564648523</v>
      </c>
      <c r="H376" s="54">
        <v>16977.107926441313</v>
      </c>
      <c r="I376" s="54">
        <v>6</v>
      </c>
      <c r="J376" s="54">
        <v>6</v>
      </c>
      <c r="K376" s="54">
        <v>847</v>
      </c>
      <c r="L376" s="54">
        <v>801</v>
      </c>
      <c r="M376" s="54">
        <v>9.1849667042285865E-2</v>
      </c>
      <c r="N376" s="54">
        <v>6944.7186381029051</v>
      </c>
      <c r="O376" s="54">
        <v>28462.569351012648</v>
      </c>
      <c r="P376" s="54">
        <v>7.7929120051169338</v>
      </c>
      <c r="Q376" s="54">
        <v>144843.38740487077</v>
      </c>
      <c r="R376" s="54">
        <v>15507.026122964817</v>
      </c>
      <c r="S376" s="54">
        <v>0</v>
      </c>
      <c r="T376" s="54">
        <v>0</v>
      </c>
      <c r="U376" s="54">
        <v>0.39760254988579002</v>
      </c>
      <c r="V376" s="54">
        <v>6.6024700588942142</v>
      </c>
      <c r="W376" s="54">
        <v>2.2765447173768427</v>
      </c>
      <c r="X376" s="54">
        <v>0</v>
      </c>
      <c r="Y376" s="54">
        <v>0</v>
      </c>
      <c r="Z376" s="54">
        <v>0</v>
      </c>
      <c r="AA376" s="54">
        <v>0</v>
      </c>
      <c r="AB376" s="54">
        <v>0</v>
      </c>
      <c r="AC376" s="54">
        <v>0</v>
      </c>
      <c r="AD376" s="54" t="e">
        <v>#REF!</v>
      </c>
      <c r="AE376" s="63" t="e">
        <v>#REF!</v>
      </c>
      <c r="AF376" s="63" t="e">
        <v>#REF!</v>
      </c>
      <c r="AG376" s="63" t="e">
        <v>#REF!</v>
      </c>
      <c r="AH376" s="54" t="e">
        <v>#REF!</v>
      </c>
      <c r="AI376" s="63" t="e">
        <v>#REF!</v>
      </c>
      <c r="AJ376" s="63" t="e">
        <v>#REF!</v>
      </c>
      <c r="AK376" s="63" t="e">
        <v>#REF!</v>
      </c>
      <c r="AL376" s="63" t="e">
        <v>#REF!</v>
      </c>
      <c r="AM376" s="63" t="e">
        <v>#REF!</v>
      </c>
      <c r="AN376" s="54" t="e">
        <v>#REF!</v>
      </c>
      <c r="AO376" s="54">
        <v>0.2193696000052183</v>
      </c>
      <c r="AP376" s="54">
        <v>0.70333903786628471</v>
      </c>
      <c r="AQ376" s="54">
        <v>0.15429120340478197</v>
      </c>
    </row>
    <row r="377" spans="2:43" x14ac:dyDescent="0.3">
      <c r="B377" s="52">
        <v>374</v>
      </c>
      <c r="C377" s="54">
        <v>0.18138935385972582</v>
      </c>
      <c r="D377" s="54">
        <v>0.66095948856113229</v>
      </c>
      <c r="E377" s="54">
        <v>48064.116311793783</v>
      </c>
      <c r="F377" s="54">
        <v>17.071619188052786</v>
      </c>
      <c r="G377" s="54">
        <v>0.89592976036521876</v>
      </c>
      <c r="H377" s="54">
        <v>21147.401678535713</v>
      </c>
      <c r="I377" s="54">
        <v>16</v>
      </c>
      <c r="J377" s="54">
        <v>3</v>
      </c>
      <c r="K377" s="54">
        <v>863</v>
      </c>
      <c r="L377" s="54">
        <v>798</v>
      </c>
      <c r="M377" s="54">
        <v>0.11989101455755863</v>
      </c>
      <c r="N377" s="54">
        <v>8718.3190016349818</v>
      </c>
      <c r="O377" s="54">
        <v>31768.433735585993</v>
      </c>
      <c r="P377" s="54">
        <v>15.294971688198403</v>
      </c>
      <c r="Q377" s="54">
        <v>361020.38827274996</v>
      </c>
      <c r="R377" s="54">
        <v>18946.586518197528</v>
      </c>
      <c r="S377" s="54">
        <v>0</v>
      </c>
      <c r="T377" s="54">
        <v>0</v>
      </c>
      <c r="U377" s="54">
        <v>0.48423714999729955</v>
      </c>
      <c r="V377" s="54">
        <v>5.5490416013496757</v>
      </c>
      <c r="W377" s="54">
        <v>2.3115211499999804</v>
      </c>
      <c r="X377" s="54">
        <v>0</v>
      </c>
      <c r="Y377" s="54">
        <v>0</v>
      </c>
      <c r="Z377" s="54">
        <v>0</v>
      </c>
      <c r="AA377" s="54">
        <v>0</v>
      </c>
      <c r="AB377" s="54">
        <v>0</v>
      </c>
      <c r="AC377" s="54">
        <v>0</v>
      </c>
      <c r="AD377" s="54" t="e">
        <v>#REF!</v>
      </c>
      <c r="AE377" s="63" t="e">
        <v>#REF!</v>
      </c>
      <c r="AF377" s="63" t="e">
        <v>#REF!</v>
      </c>
      <c r="AG377" s="63" t="e">
        <v>#REF!</v>
      </c>
      <c r="AH377" s="54" t="e">
        <v>#REF!</v>
      </c>
      <c r="AI377" s="63" t="e">
        <v>#REF!</v>
      </c>
      <c r="AJ377" s="63" t="e">
        <v>#REF!</v>
      </c>
      <c r="AK377" s="63" t="e">
        <v>#REF!</v>
      </c>
      <c r="AL377" s="63" t="e">
        <v>#REF!</v>
      </c>
      <c r="AM377" s="63" t="e">
        <v>#REF!</v>
      </c>
      <c r="AN377" s="54" t="e">
        <v>#REF!</v>
      </c>
      <c r="AO377" s="54">
        <v>0.21710781137930463</v>
      </c>
      <c r="AP377" s="54">
        <v>0.67711805274930803</v>
      </c>
      <c r="AQ377" s="54">
        <v>0.14700761847781882</v>
      </c>
    </row>
    <row r="378" spans="2:43" x14ac:dyDescent="0.3">
      <c r="B378" s="52">
        <v>375</v>
      </c>
      <c r="C378" s="54">
        <v>0.1858093179097271</v>
      </c>
      <c r="D378" s="54">
        <v>0.692034363354468</v>
      </c>
      <c r="E378" s="54">
        <v>53093.435050219312</v>
      </c>
      <c r="F378" s="54">
        <v>25.544994025503378</v>
      </c>
      <c r="G378" s="54">
        <v>0.90826758948732633</v>
      </c>
      <c r="H378" s="54">
        <v>16177.448627009991</v>
      </c>
      <c r="I378" s="54">
        <v>16</v>
      </c>
      <c r="J378" s="54">
        <v>3</v>
      </c>
      <c r="K378" s="54">
        <v>838</v>
      </c>
      <c r="L378" s="54">
        <v>793</v>
      </c>
      <c r="M378" s="54">
        <v>0.12858643302498593</v>
      </c>
      <c r="N378" s="54">
        <v>9865.2549521656474</v>
      </c>
      <c r="O378" s="54">
        <v>36742.481523280316</v>
      </c>
      <c r="P378" s="54">
        <v>23.201690147012105</v>
      </c>
      <c r="Q378" s="54">
        <v>413252.82852485805</v>
      </c>
      <c r="R378" s="54">
        <v>14693.452268509422</v>
      </c>
      <c r="S378" s="54">
        <v>0</v>
      </c>
      <c r="T378" s="54">
        <v>0</v>
      </c>
      <c r="U378" s="54">
        <v>0.45136281216397023</v>
      </c>
      <c r="V378" s="54">
        <v>5.0293186813864228</v>
      </c>
      <c r="W378" s="54">
        <v>2.2778931225828267</v>
      </c>
      <c r="X378" s="54">
        <v>0</v>
      </c>
      <c r="Y378" s="54">
        <v>0</v>
      </c>
      <c r="Z378" s="54">
        <v>0</v>
      </c>
      <c r="AA378" s="54">
        <v>0</v>
      </c>
      <c r="AB378" s="54">
        <v>0</v>
      </c>
      <c r="AC378" s="54">
        <v>0</v>
      </c>
      <c r="AD378" s="54" t="e">
        <v>#REF!</v>
      </c>
      <c r="AE378" s="63" t="e">
        <v>#REF!</v>
      </c>
      <c r="AF378" s="63" t="e">
        <v>#REF!</v>
      </c>
      <c r="AG378" s="63" t="e">
        <v>#REF!</v>
      </c>
      <c r="AH378" s="54" t="e">
        <v>#REF!</v>
      </c>
      <c r="AI378" s="63" t="e">
        <v>#REF!</v>
      </c>
      <c r="AJ378" s="63" t="e">
        <v>#REF!</v>
      </c>
      <c r="AK378" s="63" t="e">
        <v>#REF!</v>
      </c>
      <c r="AL378" s="63" t="e">
        <v>#REF!</v>
      </c>
      <c r="AM378" s="63" t="e">
        <v>#REF!</v>
      </c>
      <c r="AN378" s="54" t="e">
        <v>#REF!</v>
      </c>
      <c r="AO378" s="54">
        <v>0.19618530884650792</v>
      </c>
      <c r="AP378" s="54">
        <v>0.68720041894193562</v>
      </c>
      <c r="AQ378" s="54">
        <v>0.13481862642957326</v>
      </c>
    </row>
    <row r="379" spans="2:43" x14ac:dyDescent="0.3">
      <c r="B379" s="52">
        <v>376</v>
      </c>
      <c r="C379" s="54">
        <v>0.19113909384101263</v>
      </c>
      <c r="D379" s="54">
        <v>0.75490633612243285</v>
      </c>
      <c r="E379" s="54">
        <v>47789.882359470212</v>
      </c>
      <c r="F379" s="54">
        <v>13.906837580946606</v>
      </c>
      <c r="G379" s="54">
        <v>0.83905962031285108</v>
      </c>
      <c r="H379" s="54">
        <v>6549.403298574106</v>
      </c>
      <c r="I379" s="54">
        <v>7</v>
      </c>
      <c r="J379" s="54">
        <v>2</v>
      </c>
      <c r="K379" s="54">
        <v>868</v>
      </c>
      <c r="L379" s="54">
        <v>804</v>
      </c>
      <c r="M379" s="54">
        <v>0.14429211302128073</v>
      </c>
      <c r="N379" s="54">
        <v>9134.5148089577306</v>
      </c>
      <c r="O379" s="54">
        <v>36076.884995709741</v>
      </c>
      <c r="P379" s="54">
        <v>11.668665860421548</v>
      </c>
      <c r="Q379" s="54">
        <v>91081.487925386042</v>
      </c>
      <c r="R379" s="54">
        <v>5495.339844977324</v>
      </c>
      <c r="S379" s="54">
        <v>0</v>
      </c>
      <c r="T379" s="54">
        <v>0</v>
      </c>
      <c r="U379" s="54">
        <v>0.28844280206226991</v>
      </c>
      <c r="V379" s="54">
        <v>1.7110129531838025</v>
      </c>
      <c r="W379" s="54">
        <v>1.3972125802170814</v>
      </c>
      <c r="X379" s="54">
        <v>0</v>
      </c>
      <c r="Y379" s="54">
        <v>0</v>
      </c>
      <c r="Z379" s="54">
        <v>0</v>
      </c>
      <c r="AA379" s="54">
        <v>0</v>
      </c>
      <c r="AB379" s="54">
        <v>0</v>
      </c>
      <c r="AC379" s="54">
        <v>0</v>
      </c>
      <c r="AD379" s="54" t="e">
        <v>#REF!</v>
      </c>
      <c r="AE379" s="63" t="e">
        <v>#REF!</v>
      </c>
      <c r="AF379" s="63" t="e">
        <v>#REF!</v>
      </c>
      <c r="AG379" s="63" t="e">
        <v>#REF!</v>
      </c>
      <c r="AH379" s="54" t="e">
        <v>#REF!</v>
      </c>
      <c r="AI379" s="63" t="e">
        <v>#REF!</v>
      </c>
      <c r="AJ379" s="63" t="e">
        <v>#REF!</v>
      </c>
      <c r="AK379" s="63" t="e">
        <v>#REF!</v>
      </c>
      <c r="AL379" s="63" t="e">
        <v>#REF!</v>
      </c>
      <c r="AM379" s="63" t="e">
        <v>#REF!</v>
      </c>
      <c r="AN379" s="54" t="e">
        <v>#REF!</v>
      </c>
      <c r="AO379" s="54">
        <v>0.19444838357997762</v>
      </c>
      <c r="AP379" s="54">
        <v>0.68096404230764485</v>
      </c>
      <c r="AQ379" s="54">
        <v>0.13241235730280904</v>
      </c>
    </row>
    <row r="380" spans="2:43" x14ac:dyDescent="0.3">
      <c r="B380" s="52">
        <v>377</v>
      </c>
      <c r="C380" s="54">
        <v>0.28884302542322016</v>
      </c>
      <c r="D380" s="54">
        <v>0.69436287005568575</v>
      </c>
      <c r="E380" s="54">
        <v>47279.112841370807</v>
      </c>
      <c r="F380" s="54">
        <v>17.355008289258947</v>
      </c>
      <c r="G380" s="54">
        <v>0.85582395380440779</v>
      </c>
      <c r="H380" s="54">
        <v>8149.7324725004719</v>
      </c>
      <c r="I380" s="54">
        <v>16</v>
      </c>
      <c r="J380" s="54">
        <v>5</v>
      </c>
      <c r="K380" s="54">
        <v>835</v>
      </c>
      <c r="L380" s="54">
        <v>819</v>
      </c>
      <c r="M380" s="54">
        <v>0.20056187212843454</v>
      </c>
      <c r="N380" s="54">
        <v>13656.241992427362</v>
      </c>
      <c r="O380" s="54">
        <v>32828.860486220859</v>
      </c>
      <c r="P380" s="54">
        <v>14.852831812421863</v>
      </c>
      <c r="Q380" s="54">
        <v>141438.6746154885</v>
      </c>
      <c r="R380" s="54">
        <v>6974.7362670635257</v>
      </c>
      <c r="S380" s="54">
        <v>0</v>
      </c>
      <c r="T380" s="54">
        <v>0</v>
      </c>
      <c r="U380" s="54">
        <v>0.41282394935906191</v>
      </c>
      <c r="V380" s="54">
        <v>2.2365448433715307</v>
      </c>
      <c r="W380" s="54">
        <v>2.4968079559817564</v>
      </c>
      <c r="X380" s="54">
        <v>0</v>
      </c>
      <c r="Y380" s="54">
        <v>0</v>
      </c>
      <c r="Z380" s="54">
        <v>0</v>
      </c>
      <c r="AA380" s="54">
        <v>0</v>
      </c>
      <c r="AB380" s="54">
        <v>0</v>
      </c>
      <c r="AC380" s="54">
        <v>0</v>
      </c>
      <c r="AD380" s="54" t="e">
        <v>#REF!</v>
      </c>
      <c r="AE380" s="63" t="e">
        <v>#REF!</v>
      </c>
      <c r="AF380" s="63" t="e">
        <v>#REF!</v>
      </c>
      <c r="AG380" s="63" t="e">
        <v>#REF!</v>
      </c>
      <c r="AH380" s="54" t="e">
        <v>#REF!</v>
      </c>
      <c r="AI380" s="63" t="e">
        <v>#REF!</v>
      </c>
      <c r="AJ380" s="63" t="e">
        <v>#REF!</v>
      </c>
      <c r="AK380" s="63" t="e">
        <v>#REF!</v>
      </c>
      <c r="AL380" s="63" t="e">
        <v>#REF!</v>
      </c>
      <c r="AM380" s="63" t="e">
        <v>#REF!</v>
      </c>
      <c r="AN380" s="54" t="e">
        <v>#REF!</v>
      </c>
      <c r="AO380" s="54">
        <v>0.18839154407336711</v>
      </c>
      <c r="AP380" s="54">
        <v>0.65952921694706346</v>
      </c>
      <c r="AQ380" s="54">
        <v>0.124249727542156</v>
      </c>
    </row>
    <row r="381" spans="2:43" x14ac:dyDescent="0.3">
      <c r="B381" s="52">
        <v>378</v>
      </c>
      <c r="C381" s="54">
        <v>0.22388607754866074</v>
      </c>
      <c r="D381" s="54">
        <v>0.70774726368666352</v>
      </c>
      <c r="E381" s="54">
        <v>49079.478154317192</v>
      </c>
      <c r="F381" s="54">
        <v>25.938256560871814</v>
      </c>
      <c r="G381" s="54">
        <v>0.91565898312291483</v>
      </c>
      <c r="H381" s="54">
        <v>9289.6014579262301</v>
      </c>
      <c r="I381" s="54">
        <v>14</v>
      </c>
      <c r="J381" s="54">
        <v>5</v>
      </c>
      <c r="K381" s="54">
        <v>840</v>
      </c>
      <c r="L381" s="54">
        <v>798</v>
      </c>
      <c r="M381" s="54">
        <v>0.15845475876260479</v>
      </c>
      <c r="N381" s="54">
        <v>10988.21185210526</v>
      </c>
      <c r="O381" s="54">
        <v>34735.866366887371</v>
      </c>
      <c r="P381" s="54">
        <v>23.750597626509158</v>
      </c>
      <c r="Q381" s="54">
        <v>240956.06596393941</v>
      </c>
      <c r="R381" s="54">
        <v>8506.1070245818792</v>
      </c>
      <c r="S381" s="54">
        <v>0</v>
      </c>
      <c r="T381" s="54">
        <v>0</v>
      </c>
      <c r="U381" s="54">
        <v>0.40264440015856717</v>
      </c>
      <c r="V381" s="54">
        <v>3.1369306126513163</v>
      </c>
      <c r="W381" s="54">
        <v>3.0132998284792345</v>
      </c>
      <c r="X381" s="54">
        <v>0</v>
      </c>
      <c r="Y381" s="54">
        <v>0</v>
      </c>
      <c r="Z381" s="54">
        <v>0</v>
      </c>
      <c r="AA381" s="54">
        <v>0</v>
      </c>
      <c r="AB381" s="54">
        <v>0</v>
      </c>
      <c r="AC381" s="54">
        <v>0</v>
      </c>
      <c r="AD381" s="54" t="e">
        <v>#REF!</v>
      </c>
      <c r="AE381" s="63" t="e">
        <v>#REF!</v>
      </c>
      <c r="AF381" s="63" t="e">
        <v>#REF!</v>
      </c>
      <c r="AG381" s="63" t="e">
        <v>#REF!</v>
      </c>
      <c r="AH381" s="54" t="e">
        <v>#REF!</v>
      </c>
      <c r="AI381" s="63" t="e">
        <v>#REF!</v>
      </c>
      <c r="AJ381" s="63" t="e">
        <v>#REF!</v>
      </c>
      <c r="AK381" s="63" t="e">
        <v>#REF!</v>
      </c>
      <c r="AL381" s="63" t="e">
        <v>#REF!</v>
      </c>
      <c r="AM381" s="63" t="e">
        <v>#REF!</v>
      </c>
      <c r="AN381" s="54" t="e">
        <v>#REF!</v>
      </c>
      <c r="AO381" s="54">
        <v>0.19360983146458849</v>
      </c>
      <c r="AP381" s="54">
        <v>0.64556244185105327</v>
      </c>
      <c r="AQ381" s="54">
        <v>0.12498723556665063</v>
      </c>
    </row>
    <row r="382" spans="2:43" x14ac:dyDescent="0.3">
      <c r="B382" s="52">
        <v>379</v>
      </c>
      <c r="C382" s="54">
        <v>0.15618196848295082</v>
      </c>
      <c r="D382" s="54">
        <v>0.73505353705295606</v>
      </c>
      <c r="E382" s="54">
        <v>51094.32829503253</v>
      </c>
      <c r="F382" s="54">
        <v>27.148704560907596</v>
      </c>
      <c r="G382" s="54">
        <v>0.87186942083596519</v>
      </c>
      <c r="H382" s="54">
        <v>20405.244371739562</v>
      </c>
      <c r="I382" s="54">
        <v>12</v>
      </c>
      <c r="J382" s="54">
        <v>7</v>
      </c>
      <c r="K382" s="54">
        <v>848</v>
      </c>
      <c r="L382" s="54">
        <v>800</v>
      </c>
      <c r="M382" s="54">
        <v>0.11480210835728631</v>
      </c>
      <c r="N382" s="54">
        <v>7980.0127714323135</v>
      </c>
      <c r="O382" s="54">
        <v>37557.066736608598</v>
      </c>
      <c r="P382" s="54">
        <v>23.670125321965234</v>
      </c>
      <c r="Q382" s="54">
        <v>553975.95094147988</v>
      </c>
      <c r="R382" s="54">
        <v>17790.70859240491</v>
      </c>
      <c r="S382" s="54">
        <v>0</v>
      </c>
      <c r="T382" s="54">
        <v>0</v>
      </c>
      <c r="U382" s="54">
        <v>0.4384255515473604</v>
      </c>
      <c r="V382" s="54">
        <v>7.4117352856650864</v>
      </c>
      <c r="W382" s="54">
        <v>1.2995346209387668</v>
      </c>
      <c r="X382" s="54">
        <v>0</v>
      </c>
      <c r="Y382" s="54">
        <v>0</v>
      </c>
      <c r="Z382" s="54">
        <v>0</v>
      </c>
      <c r="AA382" s="54">
        <v>0</v>
      </c>
      <c r="AB382" s="54">
        <v>0</v>
      </c>
      <c r="AC382" s="54">
        <v>0</v>
      </c>
      <c r="AD382" s="54" t="e">
        <v>#REF!</v>
      </c>
      <c r="AE382" s="63" t="e">
        <v>#REF!</v>
      </c>
      <c r="AF382" s="63" t="e">
        <v>#REF!</v>
      </c>
      <c r="AG382" s="63" t="e">
        <v>#REF!</v>
      </c>
      <c r="AH382" s="54" t="e">
        <v>#REF!</v>
      </c>
      <c r="AI382" s="63" t="e">
        <v>#REF!</v>
      </c>
      <c r="AJ382" s="63" t="e">
        <v>#REF!</v>
      </c>
      <c r="AK382" s="63" t="e">
        <v>#REF!</v>
      </c>
      <c r="AL382" s="63" t="e">
        <v>#REF!</v>
      </c>
      <c r="AM382" s="63" t="e">
        <v>#REF!</v>
      </c>
      <c r="AN382" s="54" t="e">
        <v>#REF!</v>
      </c>
      <c r="AO382" s="54">
        <v>0.2758597649236183</v>
      </c>
      <c r="AP382" s="54">
        <v>0.72881906261613538</v>
      </c>
      <c r="AQ382" s="54">
        <v>0.20105185528513894</v>
      </c>
    </row>
    <row r="383" spans="2:43" x14ac:dyDescent="0.3">
      <c r="B383" s="52">
        <v>380</v>
      </c>
      <c r="C383" s="54">
        <v>0.18874829816561237</v>
      </c>
      <c r="D383" s="54">
        <v>0.74138462916558479</v>
      </c>
      <c r="E383" s="54">
        <v>49130.530027890229</v>
      </c>
      <c r="F383" s="54">
        <v>21.130138826499685</v>
      </c>
      <c r="G383" s="54">
        <v>0.90079529852795803</v>
      </c>
      <c r="H383" s="54">
        <v>45856.139446734531</v>
      </c>
      <c r="I383" s="54">
        <v>13</v>
      </c>
      <c r="J383" s="54">
        <v>4</v>
      </c>
      <c r="K383" s="54">
        <v>862</v>
      </c>
      <c r="L383" s="54">
        <v>814</v>
      </c>
      <c r="M383" s="54">
        <v>0.13993508704114774</v>
      </c>
      <c r="N383" s="54">
        <v>9273.3039307387971</v>
      </c>
      <c r="O383" s="54">
        <v>36424.619785436022</v>
      </c>
      <c r="P383" s="54">
        <v>19.033929712153981</v>
      </c>
      <c r="Q383" s="54">
        <v>968946.5925568291</v>
      </c>
      <c r="R383" s="54">
        <v>41306.994822260902</v>
      </c>
      <c r="S383" s="54">
        <v>0</v>
      </c>
      <c r="T383" s="54">
        <v>0</v>
      </c>
      <c r="U383" s="54">
        <v>0.38940275310496786</v>
      </c>
      <c r="V383" s="54">
        <v>5.7792939237857031</v>
      </c>
      <c r="W383" s="54">
        <v>3.9629647235233372</v>
      </c>
      <c r="X383" s="54">
        <v>0</v>
      </c>
      <c r="Y383" s="54">
        <v>0</v>
      </c>
      <c r="Z383" s="54">
        <v>0</v>
      </c>
      <c r="AA383" s="54">
        <v>0</v>
      </c>
      <c r="AB383" s="54">
        <v>0</v>
      </c>
      <c r="AC383" s="54">
        <v>0</v>
      </c>
      <c r="AD383" s="54" t="e">
        <v>#REF!</v>
      </c>
      <c r="AE383" s="63" t="e">
        <v>#REF!</v>
      </c>
      <c r="AF383" s="63" t="e">
        <v>#REF!</v>
      </c>
      <c r="AG383" s="63" t="e">
        <v>#REF!</v>
      </c>
      <c r="AH383" s="54" t="e">
        <v>#REF!</v>
      </c>
      <c r="AI383" s="63" t="e">
        <v>#REF!</v>
      </c>
      <c r="AJ383" s="63" t="e">
        <v>#REF!</v>
      </c>
      <c r="AK383" s="63" t="e">
        <v>#REF!</v>
      </c>
      <c r="AL383" s="63" t="e">
        <v>#REF!</v>
      </c>
      <c r="AM383" s="63" t="e">
        <v>#REF!</v>
      </c>
      <c r="AN383" s="54" t="e">
        <v>#REF!</v>
      </c>
      <c r="AO383" s="54">
        <v>0.26672376221998917</v>
      </c>
      <c r="AP383" s="54">
        <v>0.70131908559287803</v>
      </c>
      <c r="AQ383" s="54">
        <v>0.18705846502601503</v>
      </c>
    </row>
    <row r="384" spans="2:43" x14ac:dyDescent="0.3">
      <c r="B384" s="52">
        <v>381</v>
      </c>
      <c r="C384" s="54">
        <v>0.21273544406361083</v>
      </c>
      <c r="D384" s="54">
        <v>0.65180108800590397</v>
      </c>
      <c r="E384" s="54">
        <v>53304.088564766811</v>
      </c>
      <c r="F384" s="54">
        <v>20.760115090366554</v>
      </c>
      <c r="G384" s="54">
        <v>0.84639581058068314</v>
      </c>
      <c r="H384" s="54">
        <v>10355.833480528967</v>
      </c>
      <c r="I384" s="54">
        <v>10</v>
      </c>
      <c r="J384" s="54">
        <v>3</v>
      </c>
      <c r="K384" s="54">
        <v>859</v>
      </c>
      <c r="L384" s="54">
        <v>798</v>
      </c>
      <c r="M384" s="54">
        <v>0.13866119389808065</v>
      </c>
      <c r="N384" s="54">
        <v>11339.668951231708</v>
      </c>
      <c r="O384" s="54">
        <v>34743.662921678071</v>
      </c>
      <c r="P384" s="54">
        <v>17.571274439659071</v>
      </c>
      <c r="Q384" s="54">
        <v>214988.29491245261</v>
      </c>
      <c r="R384" s="54">
        <v>8765.1340729908916</v>
      </c>
      <c r="S384" s="54">
        <v>0</v>
      </c>
      <c r="T384" s="54">
        <v>0</v>
      </c>
      <c r="U384" s="54">
        <v>0.43854014994968082</v>
      </c>
      <c r="V384" s="54">
        <v>6.6919394888759447</v>
      </c>
      <c r="W384" s="54">
        <v>5.0123557442859452</v>
      </c>
      <c r="X384" s="54">
        <v>0</v>
      </c>
      <c r="Y384" s="54">
        <v>0</v>
      </c>
      <c r="Z384" s="54">
        <v>0</v>
      </c>
      <c r="AA384" s="54">
        <v>0</v>
      </c>
      <c r="AB384" s="54">
        <v>0</v>
      </c>
      <c r="AC384" s="54">
        <v>0</v>
      </c>
      <c r="AD384" s="54" t="e">
        <v>#REF!</v>
      </c>
      <c r="AE384" s="63" t="e">
        <v>#REF!</v>
      </c>
      <c r="AF384" s="63" t="e">
        <v>#REF!</v>
      </c>
      <c r="AG384" s="63" t="e">
        <v>#REF!</v>
      </c>
      <c r="AH384" s="54" t="e">
        <v>#REF!</v>
      </c>
      <c r="AI384" s="63" t="e">
        <v>#REF!</v>
      </c>
      <c r="AJ384" s="63" t="e">
        <v>#REF!</v>
      </c>
      <c r="AK384" s="63" t="e">
        <v>#REF!</v>
      </c>
      <c r="AL384" s="63" t="e">
        <v>#REF!</v>
      </c>
      <c r="AM384" s="63" t="e">
        <v>#REF!</v>
      </c>
      <c r="AN384" s="54" t="e">
        <v>#REF!</v>
      </c>
      <c r="AO384" s="54">
        <v>0.23806462002436532</v>
      </c>
      <c r="AP384" s="54">
        <v>0.6387996139189952</v>
      </c>
      <c r="AQ384" s="54">
        <v>0.15207558735933685</v>
      </c>
    </row>
    <row r="385" spans="2:43" x14ac:dyDescent="0.3">
      <c r="B385" s="52">
        <v>382</v>
      </c>
      <c r="C385" s="54">
        <v>0.15722966594629634</v>
      </c>
      <c r="D385" s="54">
        <v>0.64875879131174941</v>
      </c>
      <c r="E385" s="54">
        <v>46860.156742104991</v>
      </c>
      <c r="F385" s="54">
        <v>13.924657796532786</v>
      </c>
      <c r="G385" s="54">
        <v>0.8878215369526935</v>
      </c>
      <c r="H385" s="54">
        <v>16726.013426314057</v>
      </c>
      <c r="I385" s="54">
        <v>6</v>
      </c>
      <c r="J385" s="54">
        <v>2</v>
      </c>
      <c r="K385" s="54">
        <v>859</v>
      </c>
      <c r="L385" s="54">
        <v>810</v>
      </c>
      <c r="M385" s="54">
        <v>0.10200412803766934</v>
      </c>
      <c r="N385" s="54">
        <v>7367.8067907522536</v>
      </c>
      <c r="O385" s="54">
        <v>30400.938648687159</v>
      </c>
      <c r="P385" s="54">
        <v>12.362611086458045</v>
      </c>
      <c r="Q385" s="54">
        <v>232904.01326163611</v>
      </c>
      <c r="R385" s="54">
        <v>14849.714947241533</v>
      </c>
      <c r="S385" s="54">
        <v>0</v>
      </c>
      <c r="T385" s="54">
        <v>0</v>
      </c>
      <c r="U385" s="54">
        <v>0.50830825174613781</v>
      </c>
      <c r="V385" s="54">
        <v>7.9043943228592379</v>
      </c>
      <c r="W385" s="54">
        <v>2.1970394554489396</v>
      </c>
      <c r="X385" s="54">
        <v>0</v>
      </c>
      <c r="Y385" s="54">
        <v>0</v>
      </c>
      <c r="Z385" s="54">
        <v>0</v>
      </c>
      <c r="AA385" s="54">
        <v>0</v>
      </c>
      <c r="AB385" s="54">
        <v>0</v>
      </c>
      <c r="AC385" s="54">
        <v>0</v>
      </c>
      <c r="AD385" s="54" t="e">
        <v>#REF!</v>
      </c>
      <c r="AE385" s="63" t="e">
        <v>#REF!</v>
      </c>
      <c r="AF385" s="63" t="e">
        <v>#REF!</v>
      </c>
      <c r="AG385" s="63" t="e">
        <v>#REF!</v>
      </c>
      <c r="AH385" s="54" t="e">
        <v>#REF!</v>
      </c>
      <c r="AI385" s="63" t="e">
        <v>#REF!</v>
      </c>
      <c r="AJ385" s="63" t="e">
        <v>#REF!</v>
      </c>
      <c r="AK385" s="63" t="e">
        <v>#REF!</v>
      </c>
      <c r="AL385" s="63" t="e">
        <v>#REF!</v>
      </c>
      <c r="AM385" s="63" t="e">
        <v>#REF!</v>
      </c>
      <c r="AN385" s="54" t="e">
        <v>#REF!</v>
      </c>
      <c r="AO385" s="54">
        <v>0.2393142194523451</v>
      </c>
      <c r="AP385" s="54">
        <v>0.65875351607819765</v>
      </c>
      <c r="AQ385" s="54">
        <v>0.15764908351174173</v>
      </c>
    </row>
    <row r="386" spans="2:43" x14ac:dyDescent="0.3">
      <c r="B386" s="52">
        <v>383</v>
      </c>
      <c r="C386" s="54">
        <v>0.19640581069682744</v>
      </c>
      <c r="D386" s="54">
        <v>0.6959014330418436</v>
      </c>
      <c r="E386" s="54">
        <v>48145.644352064068</v>
      </c>
      <c r="F386" s="54">
        <v>18.275005566352494</v>
      </c>
      <c r="G386" s="54">
        <v>0.83782640693959198</v>
      </c>
      <c r="H386" s="54">
        <v>9672.0452670405175</v>
      </c>
      <c r="I386" s="54">
        <v>12</v>
      </c>
      <c r="J386" s="54">
        <v>6</v>
      </c>
      <c r="K386" s="54">
        <v>862</v>
      </c>
      <c r="L386" s="54">
        <v>835</v>
      </c>
      <c r="M386" s="54">
        <v>0.13667908512166727</v>
      </c>
      <c r="N386" s="54">
        <v>9456.0843104882752</v>
      </c>
      <c r="O386" s="54">
        <v>33504.622899324328</v>
      </c>
      <c r="P386" s="54">
        <v>15.311282250458154</v>
      </c>
      <c r="Q386" s="54">
        <v>176756.68109317875</v>
      </c>
      <c r="R386" s="54">
        <v>8103.4949338416436</v>
      </c>
      <c r="S386" s="54">
        <v>0</v>
      </c>
      <c r="T386" s="54">
        <v>0</v>
      </c>
      <c r="U386" s="54">
        <v>0.36367093824866692</v>
      </c>
      <c r="V386" s="54">
        <v>4.8610329175666127</v>
      </c>
      <c r="W386" s="54">
        <v>2.2466830149535935</v>
      </c>
      <c r="X386" s="54">
        <v>0</v>
      </c>
      <c r="Y386" s="54">
        <v>0</v>
      </c>
      <c r="Z386" s="54">
        <v>0</v>
      </c>
      <c r="AA386" s="54">
        <v>0</v>
      </c>
      <c r="AB386" s="54">
        <v>0</v>
      </c>
      <c r="AC386" s="54">
        <v>0</v>
      </c>
      <c r="AD386" s="54" t="e">
        <v>#REF!</v>
      </c>
      <c r="AE386" s="63" t="e">
        <v>#REF!</v>
      </c>
      <c r="AF386" s="63" t="e">
        <v>#REF!</v>
      </c>
      <c r="AG386" s="63" t="e">
        <v>#REF!</v>
      </c>
      <c r="AH386" s="54" t="e">
        <v>#REF!</v>
      </c>
      <c r="AI386" s="63" t="e">
        <v>#REF!</v>
      </c>
      <c r="AJ386" s="63" t="e">
        <v>#REF!</v>
      </c>
      <c r="AK386" s="63" t="e">
        <v>#REF!</v>
      </c>
      <c r="AL386" s="63" t="e">
        <v>#REF!</v>
      </c>
      <c r="AM386" s="63" t="e">
        <v>#REF!</v>
      </c>
      <c r="AN386" s="54" t="e">
        <v>#REF!</v>
      </c>
      <c r="AO386" s="54">
        <v>0.21743049336163986</v>
      </c>
      <c r="AP386" s="54">
        <v>0.67566915012789008</v>
      </c>
      <c r="AQ386" s="54">
        <v>0.14691107666154704</v>
      </c>
    </row>
    <row r="387" spans="2:43" x14ac:dyDescent="0.3">
      <c r="B387" s="52">
        <v>384</v>
      </c>
      <c r="C387" s="54">
        <v>0.1807967703073648</v>
      </c>
      <c r="D387" s="54">
        <v>0.74077343765092607</v>
      </c>
      <c r="E387" s="54">
        <v>51773.937774408842</v>
      </c>
      <c r="F387" s="54">
        <v>18.283235412304531</v>
      </c>
      <c r="G387" s="54">
        <v>0.91564998413224474</v>
      </c>
      <c r="H387" s="54">
        <v>14450.383712957817</v>
      </c>
      <c r="I387" s="54">
        <v>9</v>
      </c>
      <c r="J387" s="54">
        <v>3</v>
      </c>
      <c r="K387" s="54">
        <v>852</v>
      </c>
      <c r="L387" s="54">
        <v>806</v>
      </c>
      <c r="M387" s="54">
        <v>0.13392944505677148</v>
      </c>
      <c r="N387" s="54">
        <v>9360.5607357075933</v>
      </c>
      <c r="O387" s="54">
        <v>38352.757865873973</v>
      </c>
      <c r="P387" s="54">
        <v>16.741044215162738</v>
      </c>
      <c r="Q387" s="54">
        <v>264199.76722213899</v>
      </c>
      <c r="R387" s="54">
        <v>13231.493617474673</v>
      </c>
      <c r="S387" s="54">
        <v>0</v>
      </c>
      <c r="T387" s="54">
        <v>0</v>
      </c>
      <c r="U387" s="54">
        <v>0.41406738284454825</v>
      </c>
      <c r="V387" s="54">
        <v>5.9342847560721514</v>
      </c>
      <c r="W387" s="54">
        <v>1.1617619904819341</v>
      </c>
      <c r="X387" s="54">
        <v>0</v>
      </c>
      <c r="Y387" s="54">
        <v>0</v>
      </c>
      <c r="Z387" s="54">
        <v>0</v>
      </c>
      <c r="AA387" s="54">
        <v>0</v>
      </c>
      <c r="AB387" s="54">
        <v>0</v>
      </c>
      <c r="AC387" s="54">
        <v>0</v>
      </c>
      <c r="AD387" s="54" t="e">
        <v>#REF!</v>
      </c>
      <c r="AE387" s="63" t="e">
        <v>#REF!</v>
      </c>
      <c r="AF387" s="63" t="e">
        <v>#REF!</v>
      </c>
      <c r="AG387" s="63" t="e">
        <v>#REF!</v>
      </c>
      <c r="AH387" s="54" t="e">
        <v>#REF!</v>
      </c>
      <c r="AI387" s="63" t="e">
        <v>#REF!</v>
      </c>
      <c r="AJ387" s="63" t="e">
        <v>#REF!</v>
      </c>
      <c r="AK387" s="63" t="e">
        <v>#REF!</v>
      </c>
      <c r="AL387" s="63" t="e">
        <v>#REF!</v>
      </c>
      <c r="AM387" s="63" t="e">
        <v>#REF!</v>
      </c>
      <c r="AN387" s="54" t="e">
        <v>#REF!</v>
      </c>
      <c r="AO387" s="54">
        <v>0.28314085246048204</v>
      </c>
      <c r="AP387" s="54">
        <v>0.67254249214721695</v>
      </c>
      <c r="AQ387" s="54">
        <v>0.19042425454246006</v>
      </c>
    </row>
    <row r="388" spans="2:43" x14ac:dyDescent="0.3">
      <c r="B388" s="52">
        <v>385</v>
      </c>
      <c r="C388" s="54">
        <v>0.13310392282612393</v>
      </c>
      <c r="D388" s="54">
        <v>0.76462129036777016</v>
      </c>
      <c r="E388" s="54">
        <v>46938.836896890221</v>
      </c>
      <c r="F388" s="54">
        <v>27.377078079001972</v>
      </c>
      <c r="G388" s="54">
        <v>0.85121178463758529</v>
      </c>
      <c r="H388" s="54">
        <v>9059.0102066121453</v>
      </c>
      <c r="I388" s="54">
        <v>12</v>
      </c>
      <c r="J388" s="54">
        <v>6</v>
      </c>
      <c r="K388" s="54">
        <v>835</v>
      </c>
      <c r="L388" s="54">
        <v>774</v>
      </c>
      <c r="M388" s="54">
        <v>0.10177409322432297</v>
      </c>
      <c r="N388" s="54">
        <v>6247.7433238716949</v>
      </c>
      <c r="O388" s="54">
        <v>35890.434036462502</v>
      </c>
      <c r="P388" s="54">
        <v>23.303691489789784</v>
      </c>
      <c r="Q388" s="54">
        <v>248009.2297448965</v>
      </c>
      <c r="R388" s="54">
        <v>7711.1362450204242</v>
      </c>
      <c r="S388" s="54">
        <v>0</v>
      </c>
      <c r="T388" s="54">
        <v>0</v>
      </c>
      <c r="U388" s="54">
        <v>0.42012618882955366</v>
      </c>
      <c r="V388" s="54">
        <v>6.3813982661853537</v>
      </c>
      <c r="W388" s="54">
        <v>3.2008621331005185</v>
      </c>
      <c r="X388" s="54">
        <v>0</v>
      </c>
      <c r="Y388" s="54">
        <v>0</v>
      </c>
      <c r="Z388" s="54">
        <v>0</v>
      </c>
      <c r="AA388" s="54">
        <v>0</v>
      </c>
      <c r="AB388" s="54">
        <v>0</v>
      </c>
      <c r="AC388" s="54">
        <v>0</v>
      </c>
      <c r="AD388" s="54" t="e">
        <v>#REF!</v>
      </c>
      <c r="AE388" s="63" t="e">
        <v>#REF!</v>
      </c>
      <c r="AF388" s="63" t="e">
        <v>#REF!</v>
      </c>
      <c r="AG388" s="63" t="e">
        <v>#REF!</v>
      </c>
      <c r="AH388" s="54" t="e">
        <v>#REF!</v>
      </c>
      <c r="AI388" s="63" t="e">
        <v>#REF!</v>
      </c>
      <c r="AJ388" s="63" t="e">
        <v>#REF!</v>
      </c>
      <c r="AK388" s="63" t="e">
        <v>#REF!</v>
      </c>
      <c r="AL388" s="63" t="e">
        <v>#REF!</v>
      </c>
      <c r="AM388" s="63" t="e">
        <v>#REF!</v>
      </c>
      <c r="AN388" s="54" t="e">
        <v>#REF!</v>
      </c>
      <c r="AO388" s="54">
        <v>0.19897101147091562</v>
      </c>
      <c r="AP388" s="54">
        <v>0.70542649267065283</v>
      </c>
      <c r="AQ388" s="54">
        <v>0.14035942276506022</v>
      </c>
    </row>
    <row r="389" spans="2:43" x14ac:dyDescent="0.3">
      <c r="B389" s="52">
        <v>386</v>
      </c>
      <c r="C389" s="54">
        <v>0.21491583170922834</v>
      </c>
      <c r="D389" s="54">
        <v>0.64371638462137459</v>
      </c>
      <c r="E389" s="54">
        <v>46485.568893037111</v>
      </c>
      <c r="F389" s="54">
        <v>19.205579930294292</v>
      </c>
      <c r="G389" s="54">
        <v>0.82653963254499818</v>
      </c>
      <c r="H389" s="54">
        <v>24075.118489650195</v>
      </c>
      <c r="I389" s="54">
        <v>13</v>
      </c>
      <c r="J389" s="54">
        <v>2</v>
      </c>
      <c r="K389" s="54">
        <v>845</v>
      </c>
      <c r="L389" s="54">
        <v>823</v>
      </c>
      <c r="M389" s="54">
        <v>0.13834484218576024</v>
      </c>
      <c r="N389" s="54">
        <v>9990.4847011237034</v>
      </c>
      <c r="O389" s="54">
        <v>29923.522344893685</v>
      </c>
      <c r="P389" s="54">
        <v>15.874172978399036</v>
      </c>
      <c r="Q389" s="54">
        <v>462376.61248428281</v>
      </c>
      <c r="R389" s="54">
        <v>19899.039589912762</v>
      </c>
      <c r="S389" s="54">
        <v>0</v>
      </c>
      <c r="T389" s="54">
        <v>0</v>
      </c>
      <c r="U389" s="54">
        <v>0.39826244686252876</v>
      </c>
      <c r="V389" s="54">
        <v>6.1366179568671129</v>
      </c>
      <c r="W389" s="54">
        <v>1.9679966850343897</v>
      </c>
      <c r="X389" s="54">
        <v>0</v>
      </c>
      <c r="Y389" s="54">
        <v>0</v>
      </c>
      <c r="Z389" s="54">
        <v>0</v>
      </c>
      <c r="AA389" s="54">
        <v>0</v>
      </c>
      <c r="AB389" s="54">
        <v>0</v>
      </c>
      <c r="AC389" s="54">
        <v>0</v>
      </c>
      <c r="AD389" s="54" t="e">
        <v>#REF!</v>
      </c>
      <c r="AE389" s="63" t="e">
        <v>#REF!</v>
      </c>
      <c r="AF389" s="63" t="e">
        <v>#REF!</v>
      </c>
      <c r="AG389" s="63" t="e">
        <v>#REF!</v>
      </c>
      <c r="AH389" s="54" t="e">
        <v>#REF!</v>
      </c>
      <c r="AI389" s="63" t="e">
        <v>#REF!</v>
      </c>
      <c r="AJ389" s="63" t="e">
        <v>#REF!</v>
      </c>
      <c r="AK389" s="63" t="e">
        <v>#REF!</v>
      </c>
      <c r="AL389" s="63" t="e">
        <v>#REF!</v>
      </c>
      <c r="AM389" s="63" t="e">
        <v>#REF!</v>
      </c>
      <c r="AN389" s="54" t="e">
        <v>#REF!</v>
      </c>
      <c r="AO389" s="54">
        <v>0.22316035092084052</v>
      </c>
      <c r="AP389" s="54">
        <v>0.65043636699866225</v>
      </c>
      <c r="AQ389" s="54">
        <v>0.14515160791109807</v>
      </c>
    </row>
    <row r="390" spans="2:43" x14ac:dyDescent="0.3">
      <c r="B390" s="52">
        <v>387</v>
      </c>
      <c r="C390" s="54">
        <v>0.27186020898168339</v>
      </c>
      <c r="D390" s="54">
        <v>0.67210853079891131</v>
      </c>
      <c r="E390" s="54">
        <v>45659.061284380943</v>
      </c>
      <c r="F390" s="54">
        <v>16.211911048491814</v>
      </c>
      <c r="G390" s="54">
        <v>0.90194496028089965</v>
      </c>
      <c r="H390" s="54">
        <v>19220.620907785233</v>
      </c>
      <c r="I390" s="54">
        <v>11</v>
      </c>
      <c r="J390" s="54">
        <v>10</v>
      </c>
      <c r="K390" s="54">
        <v>829</v>
      </c>
      <c r="L390" s="54">
        <v>775</v>
      </c>
      <c r="M390" s="54">
        <v>0.18271956564136421</v>
      </c>
      <c r="N390" s="54">
        <v>12412.881942679292</v>
      </c>
      <c r="O390" s="54">
        <v>30687.844597502728</v>
      </c>
      <c r="P390" s="54">
        <v>14.622251466709427</v>
      </c>
      <c r="Q390" s="54">
        <v>311602.99645379616</v>
      </c>
      <c r="R390" s="54">
        <v>17335.942161246581</v>
      </c>
      <c r="S390" s="54">
        <v>0</v>
      </c>
      <c r="T390" s="54">
        <v>0</v>
      </c>
      <c r="U390" s="54">
        <v>0.26398028656073846</v>
      </c>
      <c r="V390" s="54">
        <v>2.8252958107543966</v>
      </c>
      <c r="W390" s="54">
        <v>1.8079475865048698</v>
      </c>
      <c r="X390" s="54">
        <v>0</v>
      </c>
      <c r="Y390" s="54">
        <v>0</v>
      </c>
      <c r="Z390" s="54">
        <v>0</v>
      </c>
      <c r="AA390" s="54">
        <v>0</v>
      </c>
      <c r="AB390" s="54">
        <v>0</v>
      </c>
      <c r="AC390" s="54">
        <v>0</v>
      </c>
      <c r="AD390" s="54" t="e">
        <v>#REF!</v>
      </c>
      <c r="AE390" s="63" t="e">
        <v>#REF!</v>
      </c>
      <c r="AF390" s="63" t="e">
        <v>#REF!</v>
      </c>
      <c r="AG390" s="63" t="e">
        <v>#REF!</v>
      </c>
      <c r="AH390" s="54" t="e">
        <v>#REF!</v>
      </c>
      <c r="AI390" s="63" t="e">
        <v>#REF!</v>
      </c>
      <c r="AJ390" s="63" t="e">
        <v>#REF!</v>
      </c>
      <c r="AK390" s="63" t="e">
        <v>#REF!</v>
      </c>
      <c r="AL390" s="63" t="e">
        <v>#REF!</v>
      </c>
      <c r="AM390" s="63" t="e">
        <v>#REF!</v>
      </c>
      <c r="AN390" s="54" t="e">
        <v>#REF!</v>
      </c>
      <c r="AO390" s="54">
        <v>0.13316703100280541</v>
      </c>
      <c r="AP390" s="54">
        <v>0.66894588583351222</v>
      </c>
      <c r="AQ390" s="54">
        <v>8.9081537517990458E-2</v>
      </c>
    </row>
    <row r="391" spans="2:43" x14ac:dyDescent="0.3">
      <c r="B391" s="52">
        <v>388</v>
      </c>
      <c r="C391" s="54">
        <v>0.27959268027262657</v>
      </c>
      <c r="D391" s="54">
        <v>0.69780693272536864</v>
      </c>
      <c r="E391" s="54">
        <v>48468.097141545542</v>
      </c>
      <c r="F391" s="54">
        <v>25.296123385269247</v>
      </c>
      <c r="G391" s="54">
        <v>0.85848377181133639</v>
      </c>
      <c r="H391" s="54">
        <v>25853.893646026387</v>
      </c>
      <c r="I391" s="54">
        <v>10</v>
      </c>
      <c r="J391" s="54">
        <v>5</v>
      </c>
      <c r="K391" s="54">
        <v>831</v>
      </c>
      <c r="L391" s="54">
        <v>809</v>
      </c>
      <c r="M391" s="54">
        <v>0.19510171063350623</v>
      </c>
      <c r="N391" s="54">
        <v>13551.325187518749</v>
      </c>
      <c r="O391" s="54">
        <v>33821.374201377104</v>
      </c>
      <c r="P391" s="54">
        <v>21.716311415990894</v>
      </c>
      <c r="Q391" s="54">
        <v>654003.28365951206</v>
      </c>
      <c r="R391" s="54">
        <v>22195.148133249877</v>
      </c>
      <c r="S391" s="54">
        <v>0</v>
      </c>
      <c r="T391" s="54">
        <v>0</v>
      </c>
      <c r="U391" s="54">
        <v>0.33645141493331754</v>
      </c>
      <c r="V391" s="54">
        <v>6.7575583376363832</v>
      </c>
      <c r="W391" s="54">
        <v>4.5075971824941536</v>
      </c>
      <c r="X391" s="54">
        <v>0</v>
      </c>
      <c r="Y391" s="54">
        <v>0</v>
      </c>
      <c r="Z391" s="54">
        <v>0</v>
      </c>
      <c r="AA391" s="54">
        <v>0</v>
      </c>
      <c r="AB391" s="54">
        <v>0</v>
      </c>
      <c r="AC391" s="54">
        <v>0</v>
      </c>
      <c r="AD391" s="54" t="e">
        <v>#REF!</v>
      </c>
      <c r="AE391" s="63" t="e">
        <v>#REF!</v>
      </c>
      <c r="AF391" s="63" t="e">
        <v>#REF!</v>
      </c>
      <c r="AG391" s="63" t="e">
        <v>#REF!</v>
      </c>
      <c r="AH391" s="54" t="e">
        <v>#REF!</v>
      </c>
      <c r="AI391" s="63" t="e">
        <v>#REF!</v>
      </c>
      <c r="AJ391" s="63" t="e">
        <v>#REF!</v>
      </c>
      <c r="AK391" s="63" t="e">
        <v>#REF!</v>
      </c>
      <c r="AL391" s="63" t="e">
        <v>#REF!</v>
      </c>
      <c r="AM391" s="63" t="e">
        <v>#REF!</v>
      </c>
      <c r="AN391" s="54" t="e">
        <v>#REF!</v>
      </c>
      <c r="AO391" s="54">
        <v>0.21112062617688446</v>
      </c>
      <c r="AP391" s="54">
        <v>0.69660062788066945</v>
      </c>
      <c r="AQ391" s="54">
        <v>0.14706676075337782</v>
      </c>
    </row>
    <row r="392" spans="2:43" x14ac:dyDescent="0.3">
      <c r="B392" s="52">
        <v>389</v>
      </c>
      <c r="C392" s="54">
        <v>0.18064909276824953</v>
      </c>
      <c r="D392" s="54">
        <v>0.76092403682617282</v>
      </c>
      <c r="E392" s="54">
        <v>50048.070087775581</v>
      </c>
      <c r="F392" s="54">
        <v>26.380994675658261</v>
      </c>
      <c r="G392" s="54">
        <v>0.89954495261784129</v>
      </c>
      <c r="H392" s="54">
        <v>25560.646395676406</v>
      </c>
      <c r="I392" s="54">
        <v>10</v>
      </c>
      <c r="J392" s="54">
        <v>4</v>
      </c>
      <c r="K392" s="54">
        <v>875</v>
      </c>
      <c r="L392" s="54">
        <v>781</v>
      </c>
      <c r="M392" s="54">
        <v>0.13746023691820222</v>
      </c>
      <c r="N392" s="54">
        <v>9041.1384561584255</v>
      </c>
      <c r="O392" s="54">
        <v>38082.779526549428</v>
      </c>
      <c r="P392" s="54">
        <v>23.730890605526533</v>
      </c>
      <c r="Q392" s="54">
        <v>674315.27647072275</v>
      </c>
      <c r="R392" s="54">
        <v>22992.950450880129</v>
      </c>
      <c r="S392" s="54">
        <v>0</v>
      </c>
      <c r="T392" s="54">
        <v>0</v>
      </c>
      <c r="U392" s="54">
        <v>0.41619534386209067</v>
      </c>
      <c r="V392" s="54">
        <v>6.2236417258579584</v>
      </c>
      <c r="W392" s="54">
        <v>2.4917111193727055</v>
      </c>
      <c r="X392" s="54">
        <v>0</v>
      </c>
      <c r="Y392" s="54">
        <v>0</v>
      </c>
      <c r="Z392" s="54">
        <v>0</v>
      </c>
      <c r="AA392" s="54">
        <v>0</v>
      </c>
      <c r="AB392" s="54">
        <v>0</v>
      </c>
      <c r="AC392" s="54">
        <v>0</v>
      </c>
      <c r="AD392" s="54" t="e">
        <v>#REF!</v>
      </c>
      <c r="AE392" s="63" t="e">
        <v>#REF!</v>
      </c>
      <c r="AF392" s="63" t="e">
        <v>#REF!</v>
      </c>
      <c r="AG392" s="63" t="e">
        <v>#REF!</v>
      </c>
      <c r="AH392" s="54" t="e">
        <v>#REF!</v>
      </c>
      <c r="AI392" s="63" t="e">
        <v>#REF!</v>
      </c>
      <c r="AJ392" s="63" t="e">
        <v>#REF!</v>
      </c>
      <c r="AK392" s="63" t="e">
        <v>#REF!</v>
      </c>
      <c r="AL392" s="63" t="e">
        <v>#REF!</v>
      </c>
      <c r="AM392" s="63" t="e">
        <v>#REF!</v>
      </c>
      <c r="AN392" s="54" t="e">
        <v>#REF!</v>
      </c>
      <c r="AO392" s="54">
        <v>0.17203917197262186</v>
      </c>
      <c r="AP392" s="54">
        <v>0.64830787152855296</v>
      </c>
      <c r="AQ392" s="54">
        <v>0.11153434940110517</v>
      </c>
    </row>
    <row r="393" spans="2:43" x14ac:dyDescent="0.3">
      <c r="B393" s="52">
        <v>390</v>
      </c>
      <c r="C393" s="54">
        <v>0.12906868004175073</v>
      </c>
      <c r="D393" s="54">
        <v>0.73462821827248392</v>
      </c>
      <c r="E393" s="54">
        <v>48882.597636370498</v>
      </c>
      <c r="F393" s="54">
        <v>22.450323554172613</v>
      </c>
      <c r="G393" s="54">
        <v>0.8621920205830973</v>
      </c>
      <c r="H393" s="54">
        <v>30941.660094390496</v>
      </c>
      <c r="I393" s="54">
        <v>8</v>
      </c>
      <c r="J393" s="54">
        <v>8</v>
      </c>
      <c r="K393" s="54">
        <v>870</v>
      </c>
      <c r="L393" s="54">
        <v>798</v>
      </c>
      <c r="M393" s="54">
        <v>9.4817494453852652E-2</v>
      </c>
      <c r="N393" s="54">
        <v>6309.2123539383447</v>
      </c>
      <c r="O393" s="54">
        <v>35910.535606137593</v>
      </c>
      <c r="P393" s="54">
        <v>19.356489827916388</v>
      </c>
      <c r="Q393" s="54">
        <v>694650.28042229777</v>
      </c>
      <c r="R393" s="54">
        <v>26677.652436977929</v>
      </c>
      <c r="S393" s="54">
        <v>0</v>
      </c>
      <c r="T393" s="54">
        <v>0</v>
      </c>
      <c r="U393" s="54">
        <v>0.41472131612586105</v>
      </c>
      <c r="V393" s="54">
        <v>3.6384879385379398</v>
      </c>
      <c r="W393" s="54">
        <v>3.0655217146722746</v>
      </c>
      <c r="X393" s="54">
        <v>0</v>
      </c>
      <c r="Y393" s="54">
        <v>0</v>
      </c>
      <c r="Z393" s="54">
        <v>0</v>
      </c>
      <c r="AA393" s="54">
        <v>0</v>
      </c>
      <c r="AB393" s="54">
        <v>0</v>
      </c>
      <c r="AC393" s="54">
        <v>0</v>
      </c>
      <c r="AD393" s="54" t="e">
        <v>#REF!</v>
      </c>
      <c r="AE393" s="63" t="e">
        <v>#REF!</v>
      </c>
      <c r="AF393" s="63" t="e">
        <v>#REF!</v>
      </c>
      <c r="AG393" s="63" t="e">
        <v>#REF!</v>
      </c>
      <c r="AH393" s="54" t="e">
        <v>#REF!</v>
      </c>
      <c r="AI393" s="63" t="e">
        <v>#REF!</v>
      </c>
      <c r="AJ393" s="63" t="e">
        <v>#REF!</v>
      </c>
      <c r="AK393" s="63" t="e">
        <v>#REF!</v>
      </c>
      <c r="AL393" s="63" t="e">
        <v>#REF!</v>
      </c>
      <c r="AM393" s="63" t="e">
        <v>#REF!</v>
      </c>
      <c r="AN393" s="54" t="e">
        <v>#REF!</v>
      </c>
      <c r="AO393" s="54">
        <v>0.29091805552965011</v>
      </c>
      <c r="AP393" s="54">
        <v>0.69115943898395171</v>
      </c>
      <c r="AQ393" s="54">
        <v>0.20107076005017507</v>
      </c>
    </row>
    <row r="394" spans="2:43" x14ac:dyDescent="0.3">
      <c r="B394" s="52">
        <v>391</v>
      </c>
      <c r="C394" s="54">
        <v>0.15150938172125553</v>
      </c>
      <c r="D394" s="54">
        <v>0.75110396646627864</v>
      </c>
      <c r="E394" s="54">
        <v>52553.423194856958</v>
      </c>
      <c r="F394" s="54">
        <v>17.387838978199873</v>
      </c>
      <c r="G394" s="54">
        <v>0.88791158212557231</v>
      </c>
      <c r="H394" s="54">
        <v>30246.914604596008</v>
      </c>
      <c r="I394" s="54">
        <v>8</v>
      </c>
      <c r="J394" s="54">
        <v>5</v>
      </c>
      <c r="K394" s="54">
        <v>877</v>
      </c>
      <c r="L394" s="54">
        <v>812</v>
      </c>
      <c r="M394" s="54">
        <v>0.11379929756768851</v>
      </c>
      <c r="N394" s="54">
        <v>7962.3366555882667</v>
      </c>
      <c r="O394" s="54">
        <v>39473.084613037987</v>
      </c>
      <c r="P394" s="54">
        <v>15.438863616878145</v>
      </c>
      <c r="Q394" s="54">
        <v>525928.4807320775</v>
      </c>
      <c r="R394" s="54">
        <v>26856.585800983921</v>
      </c>
      <c r="S394" s="54">
        <v>0</v>
      </c>
      <c r="T394" s="54">
        <v>0</v>
      </c>
      <c r="U394" s="54">
        <v>0.47657843599091237</v>
      </c>
      <c r="V394" s="54">
        <v>3.0856231943112458</v>
      </c>
      <c r="W394" s="54">
        <v>3.0370199530770634</v>
      </c>
      <c r="X394" s="54">
        <v>0</v>
      </c>
      <c r="Y394" s="54">
        <v>0</v>
      </c>
      <c r="Z394" s="54">
        <v>0</v>
      </c>
      <c r="AA394" s="54">
        <v>0</v>
      </c>
      <c r="AB394" s="54">
        <v>0</v>
      </c>
      <c r="AC394" s="54">
        <v>0</v>
      </c>
      <c r="AD394" s="54" t="e">
        <v>#REF!</v>
      </c>
      <c r="AE394" s="63" t="e">
        <v>#REF!</v>
      </c>
      <c r="AF394" s="63" t="e">
        <v>#REF!</v>
      </c>
      <c r="AG394" s="63" t="e">
        <v>#REF!</v>
      </c>
      <c r="AH394" s="54" t="e">
        <v>#REF!</v>
      </c>
      <c r="AI394" s="63" t="e">
        <v>#REF!</v>
      </c>
      <c r="AJ394" s="63" t="e">
        <v>#REF!</v>
      </c>
      <c r="AK394" s="63" t="e">
        <v>#REF!</v>
      </c>
      <c r="AL394" s="63" t="e">
        <v>#REF!</v>
      </c>
      <c r="AM394" s="63" t="e">
        <v>#REF!</v>
      </c>
      <c r="AN394" s="54" t="e">
        <v>#REF!</v>
      </c>
      <c r="AO394" s="54">
        <v>0.19316107763401158</v>
      </c>
      <c r="AP394" s="54">
        <v>0.70902503031640229</v>
      </c>
      <c r="AQ394" s="54">
        <v>0.13695603892540401</v>
      </c>
    </row>
    <row r="395" spans="2:43" x14ac:dyDescent="0.3">
      <c r="B395" s="52">
        <v>392</v>
      </c>
      <c r="C395" s="54">
        <v>0.2072016582160737</v>
      </c>
      <c r="D395" s="54">
        <v>0.68442281450211373</v>
      </c>
      <c r="E395" s="54">
        <v>51463.969974035077</v>
      </c>
      <c r="F395" s="54">
        <v>14.039984622704589</v>
      </c>
      <c r="G395" s="54">
        <v>0.87015544623574714</v>
      </c>
      <c r="H395" s="54">
        <v>32066.557378403348</v>
      </c>
      <c r="I395" s="54">
        <v>9</v>
      </c>
      <c r="J395" s="54">
        <v>6</v>
      </c>
      <c r="K395" s="54">
        <v>828</v>
      </c>
      <c r="L395" s="54">
        <v>793</v>
      </c>
      <c r="M395" s="54">
        <v>0.14181354208575017</v>
      </c>
      <c r="N395" s="54">
        <v>10663.419917002295</v>
      </c>
      <c r="O395" s="54">
        <v>35223.115175081359</v>
      </c>
      <c r="P395" s="54">
        <v>12.21696908451254</v>
      </c>
      <c r="Q395" s="54">
        <v>450213.97249585739</v>
      </c>
      <c r="R395" s="54">
        <v>27902.889544848756</v>
      </c>
      <c r="S395" s="54">
        <v>0</v>
      </c>
      <c r="T395" s="54">
        <v>0</v>
      </c>
      <c r="U395" s="54">
        <v>0.30001273416800184</v>
      </c>
      <c r="V395" s="54">
        <v>6.0085179220088865</v>
      </c>
      <c r="W395" s="54">
        <v>2.2269294857261457</v>
      </c>
      <c r="X395" s="54">
        <v>0</v>
      </c>
      <c r="Y395" s="54">
        <v>0</v>
      </c>
      <c r="Z395" s="54">
        <v>0</v>
      </c>
      <c r="AA395" s="54">
        <v>0</v>
      </c>
      <c r="AB395" s="54">
        <v>0</v>
      </c>
      <c r="AC395" s="54">
        <v>0</v>
      </c>
      <c r="AD395" s="54" t="e">
        <v>#REF!</v>
      </c>
      <c r="AE395" s="63" t="e">
        <v>#REF!</v>
      </c>
      <c r="AF395" s="63" t="e">
        <v>#REF!</v>
      </c>
      <c r="AG395" s="63" t="e">
        <v>#REF!</v>
      </c>
      <c r="AH395" s="54" t="e">
        <v>#REF!</v>
      </c>
      <c r="AI395" s="63" t="e">
        <v>#REF!</v>
      </c>
      <c r="AJ395" s="63" t="e">
        <v>#REF!</v>
      </c>
      <c r="AK395" s="63" t="e">
        <v>#REF!</v>
      </c>
      <c r="AL395" s="63" t="e">
        <v>#REF!</v>
      </c>
      <c r="AM395" s="63" t="e">
        <v>#REF!</v>
      </c>
      <c r="AN395" s="54" t="e">
        <v>#REF!</v>
      </c>
      <c r="AO395" s="54">
        <v>0.14739894686690558</v>
      </c>
      <c r="AP395" s="54">
        <v>0.68394203187335334</v>
      </c>
      <c r="AQ395" s="54">
        <v>0.10081233521614386</v>
      </c>
    </row>
    <row r="396" spans="2:43" x14ac:dyDescent="0.3">
      <c r="B396" s="52">
        <v>393</v>
      </c>
      <c r="C396" s="54">
        <v>0.1911143170105713</v>
      </c>
      <c r="D396" s="54">
        <v>0.67939018876058277</v>
      </c>
      <c r="E396" s="54">
        <v>52697.648520318005</v>
      </c>
      <c r="F396" s="54">
        <v>17.602676991723659</v>
      </c>
      <c r="G396" s="54">
        <v>0.84902992964513735</v>
      </c>
      <c r="H396" s="54">
        <v>11989.338717439839</v>
      </c>
      <c r="I396" s="54">
        <v>7</v>
      </c>
      <c r="J396" s="54">
        <v>6</v>
      </c>
      <c r="K396" s="54">
        <v>833</v>
      </c>
      <c r="L396" s="54">
        <v>794</v>
      </c>
      <c r="M396" s="54">
        <v>0.12984119190866189</v>
      </c>
      <c r="N396" s="54">
        <v>10071.275105023718</v>
      </c>
      <c r="O396" s="54">
        <v>35802.265375457697</v>
      </c>
      <c r="P396" s="54">
        <v>14.945199607849215</v>
      </c>
      <c r="Q396" s="54">
        <v>211044.4567874599</v>
      </c>
      <c r="R396" s="54">
        <v>10179.307407759668</v>
      </c>
      <c r="S396" s="54">
        <v>0</v>
      </c>
      <c r="T396" s="54">
        <v>0</v>
      </c>
      <c r="U396" s="54">
        <v>0.40105993321545602</v>
      </c>
      <c r="V396" s="54">
        <v>6.3889800638457181</v>
      </c>
      <c r="W396" s="54">
        <v>3.0673369401597284</v>
      </c>
      <c r="X396" s="54">
        <v>0</v>
      </c>
      <c r="Y396" s="54">
        <v>0</v>
      </c>
      <c r="Z396" s="54">
        <v>0</v>
      </c>
      <c r="AA396" s="54">
        <v>0</v>
      </c>
      <c r="AB396" s="54">
        <v>0</v>
      </c>
      <c r="AC396" s="54">
        <v>0</v>
      </c>
      <c r="AD396" s="54" t="e">
        <v>#REF!</v>
      </c>
      <c r="AE396" s="63" t="e">
        <v>#REF!</v>
      </c>
      <c r="AF396" s="63" t="e">
        <v>#REF!</v>
      </c>
      <c r="AG396" s="63" t="e">
        <v>#REF!</v>
      </c>
      <c r="AH396" s="54" t="e">
        <v>#REF!</v>
      </c>
      <c r="AI396" s="63" t="e">
        <v>#REF!</v>
      </c>
      <c r="AJ396" s="63" t="e">
        <v>#REF!</v>
      </c>
      <c r="AK396" s="63" t="e">
        <v>#REF!</v>
      </c>
      <c r="AL396" s="63" t="e">
        <v>#REF!</v>
      </c>
      <c r="AM396" s="63" t="e">
        <v>#REF!</v>
      </c>
      <c r="AN396" s="54" t="e">
        <v>#REF!</v>
      </c>
      <c r="AO396" s="54">
        <v>0.19497272826391571</v>
      </c>
      <c r="AP396" s="54">
        <v>0.69202538161469307</v>
      </c>
      <c r="AQ396" s="54">
        <v>0.13492607668129411</v>
      </c>
    </row>
    <row r="397" spans="2:43" x14ac:dyDescent="0.3">
      <c r="B397" s="52">
        <v>394</v>
      </c>
      <c r="C397" s="54">
        <v>0.18670491136876396</v>
      </c>
      <c r="D397" s="54">
        <v>0.73971420651530218</v>
      </c>
      <c r="E397" s="54">
        <v>49858.330079776693</v>
      </c>
      <c r="F397" s="54">
        <v>26.040267928551103</v>
      </c>
      <c r="G397" s="54">
        <v>0.9217014725501318</v>
      </c>
      <c r="H397" s="54">
        <v>25727.671659996111</v>
      </c>
      <c r="I397" s="54">
        <v>12</v>
      </c>
      <c r="J397" s="54">
        <v>8</v>
      </c>
      <c r="K397" s="54">
        <v>872</v>
      </c>
      <c r="L397" s="54">
        <v>801</v>
      </c>
      <c r="M397" s="54">
        <v>0.13810827536565506</v>
      </c>
      <c r="N397" s="54">
        <v>9308.7950985392854</v>
      </c>
      <c r="O397" s="54">
        <v>36880.915073140037</v>
      </c>
      <c r="P397" s="54">
        <v>24.00135329534552</v>
      </c>
      <c r="Q397" s="54">
        <v>669955.46320408978</v>
      </c>
      <c r="R397" s="54">
        <v>23713.232854304708</v>
      </c>
      <c r="S397" s="54">
        <v>0</v>
      </c>
      <c r="T397" s="54">
        <v>0</v>
      </c>
      <c r="U397" s="54">
        <v>0.39993713466331682</v>
      </c>
      <c r="V397" s="54">
        <v>4.6375109183537386</v>
      </c>
      <c r="W397" s="54">
        <v>0.9548066547652786</v>
      </c>
      <c r="X397" s="54">
        <v>0</v>
      </c>
      <c r="Y397" s="54">
        <v>0</v>
      </c>
      <c r="Z397" s="54">
        <v>0</v>
      </c>
      <c r="AA397" s="54">
        <v>0</v>
      </c>
      <c r="AB397" s="54">
        <v>0</v>
      </c>
      <c r="AC397" s="54">
        <v>0</v>
      </c>
      <c r="AD397" s="54" t="e">
        <v>#REF!</v>
      </c>
      <c r="AE397" s="63" t="e">
        <v>#REF!</v>
      </c>
      <c r="AF397" s="63" t="e">
        <v>#REF!</v>
      </c>
      <c r="AG397" s="63" t="e">
        <v>#REF!</v>
      </c>
      <c r="AH397" s="54" t="e">
        <v>#REF!</v>
      </c>
      <c r="AI397" s="63" t="e">
        <v>#REF!</v>
      </c>
      <c r="AJ397" s="63" t="e">
        <v>#REF!</v>
      </c>
      <c r="AK397" s="63" t="e">
        <v>#REF!</v>
      </c>
      <c r="AL397" s="63" t="e">
        <v>#REF!</v>
      </c>
      <c r="AM397" s="63" t="e">
        <v>#REF!</v>
      </c>
      <c r="AN397" s="54" t="e">
        <v>#REF!</v>
      </c>
      <c r="AO397" s="54">
        <v>0.19322997735152084</v>
      </c>
      <c r="AP397" s="54">
        <v>0.7352251069618414</v>
      </c>
      <c r="AQ397" s="54">
        <v>0.14206753076650611</v>
      </c>
    </row>
    <row r="398" spans="2:43" x14ac:dyDescent="0.3">
      <c r="B398" s="52">
        <v>395</v>
      </c>
      <c r="C398" s="54">
        <v>0.15698007651931054</v>
      </c>
      <c r="D398" s="54">
        <v>0.7053873263174385</v>
      </c>
      <c r="E398" s="54">
        <v>48128.203507440921</v>
      </c>
      <c r="F398" s="54">
        <v>21.662579196181877</v>
      </c>
      <c r="G398" s="54">
        <v>0.90048937784028849</v>
      </c>
      <c r="H398" s="54">
        <v>19947.495739992246</v>
      </c>
      <c r="I398" s="54">
        <v>11</v>
      </c>
      <c r="J398" s="54">
        <v>4</v>
      </c>
      <c r="K398" s="54">
        <v>842</v>
      </c>
      <c r="L398" s="54">
        <v>810</v>
      </c>
      <c r="M398" s="54">
        <v>0.11073175646106337</v>
      </c>
      <c r="N398" s="54">
        <v>7555.1690693350256</v>
      </c>
      <c r="O398" s="54">
        <v>33949.024792575321</v>
      </c>
      <c r="P398" s="54">
        <v>19.506922462785795</v>
      </c>
      <c r="Q398" s="54">
        <v>432114.20623308263</v>
      </c>
      <c r="R398" s="54">
        <v>17962.508028377422</v>
      </c>
      <c r="S398" s="54">
        <v>0</v>
      </c>
      <c r="T398" s="54">
        <v>0</v>
      </c>
      <c r="U398" s="54">
        <v>0.45221722832218458</v>
      </c>
      <c r="V398" s="54">
        <v>6.4851786217142351</v>
      </c>
      <c r="W398" s="54">
        <v>4.5841947561969043</v>
      </c>
      <c r="X398" s="54">
        <v>0</v>
      </c>
      <c r="Y398" s="54">
        <v>0</v>
      </c>
      <c r="Z398" s="54">
        <v>0</v>
      </c>
      <c r="AA398" s="54">
        <v>0</v>
      </c>
      <c r="AB398" s="54">
        <v>0</v>
      </c>
      <c r="AC398" s="54">
        <v>0</v>
      </c>
      <c r="AD398" s="54" t="e">
        <v>#REF!</v>
      </c>
      <c r="AE398" s="63" t="e">
        <v>#REF!</v>
      </c>
      <c r="AF398" s="63" t="e">
        <v>#REF!</v>
      </c>
      <c r="AG398" s="63" t="e">
        <v>#REF!</v>
      </c>
      <c r="AH398" s="54" t="e">
        <v>#REF!</v>
      </c>
      <c r="AI398" s="63" t="e">
        <v>#REF!</v>
      </c>
      <c r="AJ398" s="63" t="e">
        <v>#REF!</v>
      </c>
      <c r="AK398" s="63" t="e">
        <v>#REF!</v>
      </c>
      <c r="AL398" s="63" t="e">
        <v>#REF!</v>
      </c>
      <c r="AM398" s="63" t="e">
        <v>#REF!</v>
      </c>
      <c r="AN398" s="54" t="e">
        <v>#REF!</v>
      </c>
      <c r="AO398" s="54">
        <v>0.20533433572322829</v>
      </c>
      <c r="AP398" s="54">
        <v>0.70237492142109526</v>
      </c>
      <c r="AQ398" s="54">
        <v>0.14422168791865525</v>
      </c>
    </row>
    <row r="399" spans="2:43" x14ac:dyDescent="0.3">
      <c r="B399" s="52">
        <v>396</v>
      </c>
      <c r="C399" s="54">
        <v>0.25430367937672604</v>
      </c>
      <c r="D399" s="54">
        <v>0.67876765735758626</v>
      </c>
      <c r="E399" s="54">
        <v>50902.585697481511</v>
      </c>
      <c r="F399" s="54">
        <v>12.51418938073666</v>
      </c>
      <c r="G399" s="54">
        <v>0.8766848676745429</v>
      </c>
      <c r="H399" s="54">
        <v>12116.532384469645</v>
      </c>
      <c r="I399" s="54">
        <v>11</v>
      </c>
      <c r="J399" s="54">
        <v>6</v>
      </c>
      <c r="K399" s="54">
        <v>859</v>
      </c>
      <c r="L399" s="54">
        <v>797</v>
      </c>
      <c r="M399" s="54">
        <v>0.17261311270795507</v>
      </c>
      <c r="N399" s="54">
        <v>12944.714832658659</v>
      </c>
      <c r="O399" s="54">
        <v>34551.028847323301</v>
      </c>
      <c r="P399" s="54">
        <v>10.971000461305289</v>
      </c>
      <c r="Q399" s="54">
        <v>151628.58089708188</v>
      </c>
      <c r="R399" s="54">
        <v>10622.380590153085</v>
      </c>
      <c r="S399" s="54">
        <v>0</v>
      </c>
      <c r="T399" s="54">
        <v>0</v>
      </c>
      <c r="U399" s="54">
        <v>0.35881215412267459</v>
      </c>
      <c r="V399" s="54">
        <v>5.5082599987612468</v>
      </c>
      <c r="W399" s="54">
        <v>0.47037605831672091</v>
      </c>
      <c r="X399" s="54">
        <v>0</v>
      </c>
      <c r="Y399" s="54">
        <v>0</v>
      </c>
      <c r="Z399" s="54">
        <v>0</v>
      </c>
      <c r="AA399" s="54">
        <v>0</v>
      </c>
      <c r="AB399" s="54">
        <v>0</v>
      </c>
      <c r="AC399" s="54">
        <v>0</v>
      </c>
      <c r="AD399" s="54" t="e">
        <v>#REF!</v>
      </c>
      <c r="AE399" s="63" t="e">
        <v>#REF!</v>
      </c>
      <c r="AF399" s="63" t="e">
        <v>#REF!</v>
      </c>
      <c r="AG399" s="63" t="e">
        <v>#REF!</v>
      </c>
      <c r="AH399" s="54" t="e">
        <v>#REF!</v>
      </c>
      <c r="AI399" s="63" t="e">
        <v>#REF!</v>
      </c>
      <c r="AJ399" s="63" t="e">
        <v>#REF!</v>
      </c>
      <c r="AK399" s="63" t="e">
        <v>#REF!</v>
      </c>
      <c r="AL399" s="63" t="e">
        <v>#REF!</v>
      </c>
      <c r="AM399" s="63" t="e">
        <v>#REF!</v>
      </c>
      <c r="AN399" s="54" t="e">
        <v>#REF!</v>
      </c>
      <c r="AO399" s="54">
        <v>0.27386215223723481</v>
      </c>
      <c r="AP399" s="54">
        <v>0.70649350912292419</v>
      </c>
      <c r="AQ399" s="54">
        <v>0.19348183295004051</v>
      </c>
    </row>
    <row r="400" spans="2:43" x14ac:dyDescent="0.3">
      <c r="B400" s="52">
        <v>397</v>
      </c>
      <c r="C400" s="54">
        <v>0.20013371844157235</v>
      </c>
      <c r="D400" s="54">
        <v>0.714591002325492</v>
      </c>
      <c r="E400" s="54">
        <v>47248.953609225224</v>
      </c>
      <c r="F400" s="54">
        <v>24.434099810707355</v>
      </c>
      <c r="G400" s="54">
        <v>0.83632410760663212</v>
      </c>
      <c r="H400" s="54">
        <v>11971.977238854923</v>
      </c>
      <c r="I400" s="54">
        <v>13</v>
      </c>
      <c r="J400" s="54">
        <v>3</v>
      </c>
      <c r="K400" s="54">
        <v>855</v>
      </c>
      <c r="L400" s="54">
        <v>820</v>
      </c>
      <c r="M400" s="54">
        <v>0.14301375446029099</v>
      </c>
      <c r="N400" s="54">
        <v>9456.1087782875948</v>
      </c>
      <c r="O400" s="54">
        <v>33763.677118446925</v>
      </c>
      <c r="P400" s="54">
        <v>20.434826719361208</v>
      </c>
      <c r="Q400" s="54">
        <v>292524.48678569781</v>
      </c>
      <c r="R400" s="54">
        <v>10012.453180572254</v>
      </c>
      <c r="S400" s="54">
        <v>0</v>
      </c>
      <c r="T400" s="54">
        <v>0</v>
      </c>
      <c r="U400" s="54">
        <v>0.42737959748930998</v>
      </c>
      <c r="V400" s="54">
        <v>4.242935329031047</v>
      </c>
      <c r="W400" s="54">
        <v>1.0459959844569329</v>
      </c>
      <c r="X400" s="54">
        <v>0</v>
      </c>
      <c r="Y400" s="54">
        <v>0</v>
      </c>
      <c r="Z400" s="54">
        <v>0</v>
      </c>
      <c r="AA400" s="54">
        <v>0</v>
      </c>
      <c r="AB400" s="54">
        <v>0</v>
      </c>
      <c r="AC400" s="54">
        <v>0</v>
      </c>
      <c r="AD400" s="54" t="e">
        <v>#REF!</v>
      </c>
      <c r="AE400" s="63" t="e">
        <v>#REF!</v>
      </c>
      <c r="AF400" s="63" t="e">
        <v>#REF!</v>
      </c>
      <c r="AG400" s="63" t="e">
        <v>#REF!</v>
      </c>
      <c r="AH400" s="54" t="e">
        <v>#REF!</v>
      </c>
      <c r="AI400" s="63" t="e">
        <v>#REF!</v>
      </c>
      <c r="AJ400" s="63" t="e">
        <v>#REF!</v>
      </c>
      <c r="AK400" s="63" t="e">
        <v>#REF!</v>
      </c>
      <c r="AL400" s="63" t="e">
        <v>#REF!</v>
      </c>
      <c r="AM400" s="63" t="e">
        <v>#REF!</v>
      </c>
      <c r="AN400" s="54" t="e">
        <v>#REF!</v>
      </c>
      <c r="AO400" s="54">
        <v>0.15108688379353583</v>
      </c>
      <c r="AP400" s="54">
        <v>0.67016525910234459</v>
      </c>
      <c r="AQ400" s="54">
        <v>0.10125318062446076</v>
      </c>
    </row>
    <row r="401" spans="2:43" x14ac:dyDescent="0.3">
      <c r="B401" s="52">
        <v>398</v>
      </c>
      <c r="C401" s="54">
        <v>0.13159737003493654</v>
      </c>
      <c r="D401" s="54">
        <v>0.69615673240219289</v>
      </c>
      <c r="E401" s="54">
        <v>53721.978629138517</v>
      </c>
      <c r="F401" s="54">
        <v>28.728060676886287</v>
      </c>
      <c r="G401" s="54">
        <v>0.93066867431178557</v>
      </c>
      <c r="H401" s="54">
        <v>20445.143348654703</v>
      </c>
      <c r="I401" s="54">
        <v>7</v>
      </c>
      <c r="J401" s="54">
        <v>4</v>
      </c>
      <c r="K401" s="54">
        <v>838</v>
      </c>
      <c r="L401" s="54">
        <v>775</v>
      </c>
      <c r="M401" s="54">
        <v>9.1612395116243681E-2</v>
      </c>
      <c r="N401" s="54">
        <v>7069.6711006676942</v>
      </c>
      <c r="O401" s="54">
        <v>37398.917100641505</v>
      </c>
      <c r="P401" s="54">
        <v>26.736306145706298</v>
      </c>
      <c r="Q401" s="54">
        <v>587349.31866779039</v>
      </c>
      <c r="R401" s="54">
        <v>19027.654456406894</v>
      </c>
      <c r="S401" s="54">
        <v>0</v>
      </c>
      <c r="T401" s="54">
        <v>0</v>
      </c>
      <c r="U401" s="54">
        <v>0.56346899093852043</v>
      </c>
      <c r="V401" s="54">
        <v>2.7903574806274785</v>
      </c>
      <c r="W401" s="54">
        <v>4.2866685925420738</v>
      </c>
      <c r="X401" s="54">
        <v>0</v>
      </c>
      <c r="Y401" s="54">
        <v>0</v>
      </c>
      <c r="Z401" s="54">
        <v>0</v>
      </c>
      <c r="AA401" s="54">
        <v>0</v>
      </c>
      <c r="AB401" s="54">
        <v>0</v>
      </c>
      <c r="AC401" s="54">
        <v>0</v>
      </c>
      <c r="AD401" s="54" t="e">
        <v>#REF!</v>
      </c>
      <c r="AE401" s="63" t="e">
        <v>#REF!</v>
      </c>
      <c r="AF401" s="63" t="e">
        <v>#REF!</v>
      </c>
      <c r="AG401" s="63" t="e">
        <v>#REF!</v>
      </c>
      <c r="AH401" s="54" t="e">
        <v>#REF!</v>
      </c>
      <c r="AI401" s="63" t="e">
        <v>#REF!</v>
      </c>
      <c r="AJ401" s="63" t="e">
        <v>#REF!</v>
      </c>
      <c r="AK401" s="63" t="e">
        <v>#REF!</v>
      </c>
      <c r="AL401" s="63" t="e">
        <v>#REF!</v>
      </c>
      <c r="AM401" s="63" t="e">
        <v>#REF!</v>
      </c>
      <c r="AN401" s="54" t="e">
        <v>#REF!</v>
      </c>
      <c r="AO401" s="54">
        <v>0.17088701769321218</v>
      </c>
      <c r="AP401" s="54">
        <v>0.71768421187133047</v>
      </c>
      <c r="AQ401" s="54">
        <v>0.12264291461219509</v>
      </c>
    </row>
    <row r="402" spans="2:43" x14ac:dyDescent="0.3">
      <c r="B402" s="52">
        <v>399</v>
      </c>
      <c r="C402" s="54">
        <v>0.13026526059962545</v>
      </c>
      <c r="D402" s="54">
        <v>0.67121068187572008</v>
      </c>
      <c r="E402" s="54">
        <v>46458.237419697849</v>
      </c>
      <c r="F402" s="54">
        <v>30.072710089622312</v>
      </c>
      <c r="G402" s="54">
        <v>0.86102946735852082</v>
      </c>
      <c r="H402" s="54">
        <v>20481.184775431415</v>
      </c>
      <c r="I402" s="54">
        <v>15</v>
      </c>
      <c r="J402" s="54">
        <v>5</v>
      </c>
      <c r="K402" s="54">
        <v>878</v>
      </c>
      <c r="L402" s="54">
        <v>799</v>
      </c>
      <c r="M402" s="54">
        <v>8.7435434391792979E-2</v>
      </c>
      <c r="N402" s="54">
        <v>6051.8944044762111</v>
      </c>
      <c r="O402" s="54">
        <v>31183.265217219487</v>
      </c>
      <c r="P402" s="54">
        <v>25.893489550494714</v>
      </c>
      <c r="Q402" s="54">
        <v>615924.73204353522</v>
      </c>
      <c r="R402" s="54">
        <v>17634.903618061158</v>
      </c>
      <c r="S402" s="54">
        <v>0</v>
      </c>
      <c r="T402" s="54">
        <v>0</v>
      </c>
      <c r="U402" s="54">
        <v>0.33730672951571961</v>
      </c>
      <c r="V402" s="54">
        <v>6.5372850574273471</v>
      </c>
      <c r="W402" s="54">
        <v>1.7968919144229747</v>
      </c>
      <c r="X402" s="54">
        <v>0</v>
      </c>
      <c r="Y402" s="54">
        <v>0</v>
      </c>
      <c r="Z402" s="54">
        <v>0</v>
      </c>
      <c r="AA402" s="54">
        <v>0</v>
      </c>
      <c r="AB402" s="54">
        <v>0</v>
      </c>
      <c r="AC402" s="54">
        <v>0</v>
      </c>
      <c r="AD402" s="54" t="e">
        <v>#REF!</v>
      </c>
      <c r="AE402" s="63" t="e">
        <v>#REF!</v>
      </c>
      <c r="AF402" s="63" t="e">
        <v>#REF!</v>
      </c>
      <c r="AG402" s="63" t="e">
        <v>#REF!</v>
      </c>
      <c r="AH402" s="54" t="e">
        <v>#REF!</v>
      </c>
      <c r="AI402" s="63" t="e">
        <v>#REF!</v>
      </c>
      <c r="AJ402" s="63" t="e">
        <v>#REF!</v>
      </c>
      <c r="AK402" s="63" t="e">
        <v>#REF!</v>
      </c>
      <c r="AL402" s="63" t="e">
        <v>#REF!</v>
      </c>
      <c r="AM402" s="63" t="e">
        <v>#REF!</v>
      </c>
      <c r="AN402" s="54" t="e">
        <v>#REF!</v>
      </c>
      <c r="AO402" s="54">
        <v>0.25716831749594043</v>
      </c>
      <c r="AP402" s="54">
        <v>0.73089402399887538</v>
      </c>
      <c r="AQ402" s="54">
        <v>0.1879627864196283</v>
      </c>
    </row>
    <row r="403" spans="2:43" x14ac:dyDescent="0.3">
      <c r="B403" s="52">
        <v>400</v>
      </c>
      <c r="C403" s="54">
        <v>0.16586765546729182</v>
      </c>
      <c r="D403" s="54">
        <v>0.69874249121226273</v>
      </c>
      <c r="E403" s="54">
        <v>52445.356404165192</v>
      </c>
      <c r="F403" s="54">
        <v>22.112222954910742</v>
      </c>
      <c r="G403" s="54">
        <v>0.8985057381246272</v>
      </c>
      <c r="H403" s="54">
        <v>26445.819513637485</v>
      </c>
      <c r="I403" s="54">
        <v>16</v>
      </c>
      <c r="J403" s="54">
        <v>7</v>
      </c>
      <c r="K403" s="54">
        <v>863</v>
      </c>
      <c r="L403" s="54">
        <v>807</v>
      </c>
      <c r="M403" s="54">
        <v>0.11589877879275277</v>
      </c>
      <c r="N403" s="54">
        <v>8698.9883069053994</v>
      </c>
      <c r="O403" s="54">
        <v>36645.798986361384</v>
      </c>
      <c r="P403" s="54">
        <v>19.8679592076784</v>
      </c>
      <c r="Q403" s="54">
        <v>584775.85731088126</v>
      </c>
      <c r="R403" s="54">
        <v>23761.720582411519</v>
      </c>
      <c r="S403" s="54">
        <v>0</v>
      </c>
      <c r="T403" s="54">
        <v>0</v>
      </c>
      <c r="U403" s="54">
        <v>0.38769059570602926</v>
      </c>
      <c r="V403" s="54">
        <v>5.2950158060842778</v>
      </c>
      <c r="W403" s="54">
        <v>4.0569675377188625</v>
      </c>
      <c r="X403" s="54">
        <v>0</v>
      </c>
      <c r="Y403" s="54">
        <v>0</v>
      </c>
      <c r="Z403" s="54">
        <v>0</v>
      </c>
      <c r="AA403" s="54">
        <v>0</v>
      </c>
      <c r="AB403" s="54">
        <v>0</v>
      </c>
      <c r="AC403" s="54">
        <v>0</v>
      </c>
      <c r="AD403" s="54" t="e">
        <v>#REF!</v>
      </c>
      <c r="AE403" s="63" t="e">
        <v>#REF!</v>
      </c>
      <c r="AF403" s="63" t="e">
        <v>#REF!</v>
      </c>
      <c r="AG403" s="63" t="e">
        <v>#REF!</v>
      </c>
      <c r="AH403" s="54" t="e">
        <v>#REF!</v>
      </c>
      <c r="AI403" s="63" t="e">
        <v>#REF!</v>
      </c>
      <c r="AJ403" s="63" t="e">
        <v>#REF!</v>
      </c>
      <c r="AK403" s="63" t="e">
        <v>#REF!</v>
      </c>
      <c r="AL403" s="63" t="e">
        <v>#REF!</v>
      </c>
      <c r="AM403" s="63" t="e">
        <v>#REF!</v>
      </c>
      <c r="AN403" s="54" t="e">
        <v>#REF!</v>
      </c>
      <c r="AO403" s="54">
        <v>0.26246450996552295</v>
      </c>
      <c r="AP403" s="54">
        <v>0.75427105150190188</v>
      </c>
      <c r="AQ403" s="54">
        <v>0.1979693819136264</v>
      </c>
    </row>
    <row r="404" spans="2:43" x14ac:dyDescent="0.3">
      <c r="B404" s="52">
        <v>401</v>
      </c>
      <c r="C404" s="54">
        <v>0.20130248639811626</v>
      </c>
      <c r="D404" s="54">
        <v>0.73176192410312868</v>
      </c>
      <c r="E404" s="54">
        <v>47986.98536564289</v>
      </c>
      <c r="F404" s="54">
        <v>25.647304520185127</v>
      </c>
      <c r="G404" s="54">
        <v>0.87959543550028307</v>
      </c>
      <c r="H404" s="54">
        <v>19610.934105860171</v>
      </c>
      <c r="I404" s="54">
        <v>12</v>
      </c>
      <c r="J404" s="54">
        <v>4</v>
      </c>
      <c r="K404" s="54">
        <v>859</v>
      </c>
      <c r="L404" s="54">
        <v>771</v>
      </c>
      <c r="M404" s="54">
        <v>0.14730549477342944</v>
      </c>
      <c r="N404" s="54">
        <v>9659.8994688539315</v>
      </c>
      <c r="O404" s="54">
        <v>35115.048743071522</v>
      </c>
      <c r="P404" s="54">
        <v>22.559251988840614</v>
      </c>
      <c r="Q404" s="54">
        <v>502967.59893828025</v>
      </c>
      <c r="R404" s="54">
        <v>17249.688125411431</v>
      </c>
      <c r="S404" s="54">
        <v>0</v>
      </c>
      <c r="T404" s="54">
        <v>0</v>
      </c>
      <c r="U404" s="54">
        <v>0.30212091747623887</v>
      </c>
      <c r="V404" s="54">
        <v>4.9449790743470494</v>
      </c>
      <c r="W404" s="54">
        <v>1.1723812453040092</v>
      </c>
      <c r="X404" s="54">
        <v>0</v>
      </c>
      <c r="Y404" s="54">
        <v>0</v>
      </c>
      <c r="Z404" s="54">
        <v>0</v>
      </c>
      <c r="AA404" s="54">
        <v>0</v>
      </c>
      <c r="AB404" s="54">
        <v>0</v>
      </c>
      <c r="AC404" s="54">
        <v>0</v>
      </c>
      <c r="AD404" s="54" t="e">
        <v>#REF!</v>
      </c>
      <c r="AE404" s="63" t="e">
        <v>#REF!</v>
      </c>
      <c r="AF404" s="63" t="e">
        <v>#REF!</v>
      </c>
      <c r="AG404" s="63" t="e">
        <v>#REF!</v>
      </c>
      <c r="AH404" s="54" t="e">
        <v>#REF!</v>
      </c>
      <c r="AI404" s="63" t="e">
        <v>#REF!</v>
      </c>
      <c r="AJ404" s="63" t="e">
        <v>#REF!</v>
      </c>
      <c r="AK404" s="63" t="e">
        <v>#REF!</v>
      </c>
      <c r="AL404" s="63" t="e">
        <v>#REF!</v>
      </c>
      <c r="AM404" s="63" t="e">
        <v>#REF!</v>
      </c>
      <c r="AN404" s="54" t="e">
        <v>#REF!</v>
      </c>
      <c r="AO404" s="54">
        <v>0.1771497703841512</v>
      </c>
      <c r="AP404" s="54">
        <v>0.65191598921555893</v>
      </c>
      <c r="AQ404" s="54">
        <v>0.11548676779929305</v>
      </c>
    </row>
    <row r="405" spans="2:43" x14ac:dyDescent="0.3">
      <c r="B405" s="52">
        <v>402</v>
      </c>
      <c r="C405" s="54">
        <v>0.10743169714972596</v>
      </c>
      <c r="D405" s="54">
        <v>0.72301622675204591</v>
      </c>
      <c r="E405" s="54">
        <v>52546.173680240427</v>
      </c>
      <c r="F405" s="54">
        <v>18.37992294775858</v>
      </c>
      <c r="G405" s="54">
        <v>0.83309301745920494</v>
      </c>
      <c r="H405" s="54">
        <v>27998.060725006497</v>
      </c>
      <c r="I405" s="54">
        <v>12</v>
      </c>
      <c r="J405" s="54">
        <v>6</v>
      </c>
      <c r="K405" s="54">
        <v>839</v>
      </c>
      <c r="L405" s="54">
        <v>792</v>
      </c>
      <c r="M405" s="54">
        <v>7.7674860306763391E-2</v>
      </c>
      <c r="N405" s="54">
        <v>5645.1246171924904</v>
      </c>
      <c r="O405" s="54">
        <v>37991.7362245451</v>
      </c>
      <c r="P405" s="54">
        <v>15.31218546921588</v>
      </c>
      <c r="Q405" s="54">
        <v>514602.19881228515</v>
      </c>
      <c r="R405" s="54">
        <v>23324.988892401718</v>
      </c>
      <c r="S405" s="54">
        <v>0</v>
      </c>
      <c r="T405" s="54">
        <v>0</v>
      </c>
      <c r="U405" s="54">
        <v>0.48098008273711068</v>
      </c>
      <c r="V405" s="54">
        <v>4.4263469726842715</v>
      </c>
      <c r="W405" s="54">
        <v>3.224438589060302</v>
      </c>
      <c r="X405" s="54">
        <v>0</v>
      </c>
      <c r="Y405" s="54">
        <v>0</v>
      </c>
      <c r="Z405" s="54">
        <v>0</v>
      </c>
      <c r="AA405" s="54">
        <v>0</v>
      </c>
      <c r="AB405" s="54">
        <v>0</v>
      </c>
      <c r="AC405" s="54">
        <v>0</v>
      </c>
      <c r="AD405" s="54" t="e">
        <v>#REF!</v>
      </c>
      <c r="AE405" s="63" t="e">
        <v>#REF!</v>
      </c>
      <c r="AF405" s="63" t="e">
        <v>#REF!</v>
      </c>
      <c r="AG405" s="63" t="e">
        <v>#REF!</v>
      </c>
      <c r="AH405" s="54" t="e">
        <v>#REF!</v>
      </c>
      <c r="AI405" s="63" t="e">
        <v>#REF!</v>
      </c>
      <c r="AJ405" s="63" t="e">
        <v>#REF!</v>
      </c>
      <c r="AK405" s="63" t="e">
        <v>#REF!</v>
      </c>
      <c r="AL405" s="63" t="e">
        <v>#REF!</v>
      </c>
      <c r="AM405" s="63" t="e">
        <v>#REF!</v>
      </c>
      <c r="AN405" s="54" t="e">
        <v>#REF!</v>
      </c>
      <c r="AO405" s="54">
        <v>0.17117871230509568</v>
      </c>
      <c r="AP405" s="54">
        <v>0.63199002710583041</v>
      </c>
      <c r="AQ405" s="54">
        <v>0.10818323902963857</v>
      </c>
    </row>
    <row r="406" spans="2:43" x14ac:dyDescent="0.3">
      <c r="B406" s="52">
        <v>403</v>
      </c>
      <c r="C406" s="54">
        <v>0.17348501414965095</v>
      </c>
      <c r="D406" s="54">
        <v>0.65045359730318553</v>
      </c>
      <c r="E406" s="54">
        <v>48260.02253807232</v>
      </c>
      <c r="F406" s="54">
        <v>26.743471719572927</v>
      </c>
      <c r="G406" s="54">
        <v>0.88508091866779548</v>
      </c>
      <c r="H406" s="54">
        <v>19437.242645533002</v>
      </c>
      <c r="I406" s="54">
        <v>16</v>
      </c>
      <c r="J406" s="54">
        <v>4</v>
      </c>
      <c r="K406" s="54">
        <v>875</v>
      </c>
      <c r="L406" s="54">
        <v>791</v>
      </c>
      <c r="M406" s="54">
        <v>0.1128439515318345</v>
      </c>
      <c r="N406" s="54">
        <v>8372.3906928799497</v>
      </c>
      <c r="O406" s="54">
        <v>31390.905265821952</v>
      </c>
      <c r="P406" s="54">
        <v>23.670136517925815</v>
      </c>
      <c r="Q406" s="54">
        <v>519819.34899728873</v>
      </c>
      <c r="R406" s="54">
        <v>17203.5325770772</v>
      </c>
      <c r="S406" s="54">
        <v>0</v>
      </c>
      <c r="T406" s="54">
        <v>0</v>
      </c>
      <c r="U406" s="54">
        <v>0.31420053993101593</v>
      </c>
      <c r="V406" s="54">
        <v>6.2261730887287072</v>
      </c>
      <c r="W406" s="54">
        <v>3.016265875464029</v>
      </c>
      <c r="X406" s="54">
        <v>0</v>
      </c>
      <c r="Y406" s="54">
        <v>0</v>
      </c>
      <c r="Z406" s="54">
        <v>0</v>
      </c>
      <c r="AA406" s="54">
        <v>0</v>
      </c>
      <c r="AB406" s="54">
        <v>0</v>
      </c>
      <c r="AC406" s="54">
        <v>0</v>
      </c>
      <c r="AD406" s="54" t="e">
        <v>#REF!</v>
      </c>
      <c r="AE406" s="63" t="e">
        <v>#REF!</v>
      </c>
      <c r="AF406" s="63" t="e">
        <v>#REF!</v>
      </c>
      <c r="AG406" s="63" t="e">
        <v>#REF!</v>
      </c>
      <c r="AH406" s="54" t="e">
        <v>#REF!</v>
      </c>
      <c r="AI406" s="63" t="e">
        <v>#REF!</v>
      </c>
      <c r="AJ406" s="63" t="e">
        <v>#REF!</v>
      </c>
      <c r="AK406" s="63" t="e">
        <v>#REF!</v>
      </c>
      <c r="AL406" s="63" t="e">
        <v>#REF!</v>
      </c>
      <c r="AM406" s="63" t="e">
        <v>#REF!</v>
      </c>
      <c r="AN406" s="54" t="e">
        <v>#REF!</v>
      </c>
      <c r="AO406" s="54">
        <v>0.1857647561027595</v>
      </c>
      <c r="AP406" s="54">
        <v>0.66511585523066841</v>
      </c>
      <c r="AQ406" s="54">
        <v>0.12355508462700342</v>
      </c>
    </row>
    <row r="407" spans="2:43" x14ac:dyDescent="0.3">
      <c r="B407" s="52">
        <v>404</v>
      </c>
      <c r="C407" s="54">
        <v>0.20860559638843384</v>
      </c>
      <c r="D407" s="54">
        <v>0.68869101541225552</v>
      </c>
      <c r="E407" s="54">
        <v>52154.437534024299</v>
      </c>
      <c r="F407" s="54">
        <v>20.302340530656608</v>
      </c>
      <c r="G407" s="54">
        <v>0.85809632549115467</v>
      </c>
      <c r="H407" s="54">
        <v>24409.401759112196</v>
      </c>
      <c r="I407" s="54">
        <v>15</v>
      </c>
      <c r="J407" s="54">
        <v>3</v>
      </c>
      <c r="K407" s="54">
        <v>856</v>
      </c>
      <c r="L407" s="54">
        <v>798</v>
      </c>
      <c r="M407" s="54">
        <v>0.14366479999742965</v>
      </c>
      <c r="N407" s="54">
        <v>10879.707546088457</v>
      </c>
      <c r="O407" s="54">
        <v>35918.292543562246</v>
      </c>
      <c r="P407" s="54">
        <v>17.421363808226573</v>
      </c>
      <c r="Q407" s="54">
        <v>495567.98666310421</v>
      </c>
      <c r="R407" s="54">
        <v>20945.617956931503</v>
      </c>
      <c r="S407" s="54">
        <v>0</v>
      </c>
      <c r="T407" s="54">
        <v>0</v>
      </c>
      <c r="U407" s="54">
        <v>0.50423198457514906</v>
      </c>
      <c r="V407" s="54">
        <v>3.3742164493537405</v>
      </c>
      <c r="W407" s="54">
        <v>1.9599908349767048</v>
      </c>
      <c r="X407" s="54">
        <v>0</v>
      </c>
      <c r="Y407" s="54">
        <v>0</v>
      </c>
      <c r="Z407" s="54">
        <v>0</v>
      </c>
      <c r="AA407" s="54">
        <v>0</v>
      </c>
      <c r="AB407" s="54">
        <v>0</v>
      </c>
      <c r="AC407" s="54">
        <v>0</v>
      </c>
      <c r="AD407" s="54" t="e">
        <v>#REF!</v>
      </c>
      <c r="AE407" s="63" t="e">
        <v>#REF!</v>
      </c>
      <c r="AF407" s="63" t="e">
        <v>#REF!</v>
      </c>
      <c r="AG407" s="63" t="e">
        <v>#REF!</v>
      </c>
      <c r="AH407" s="54" t="e">
        <v>#REF!</v>
      </c>
      <c r="AI407" s="63" t="e">
        <v>#REF!</v>
      </c>
      <c r="AJ407" s="63" t="e">
        <v>#REF!</v>
      </c>
      <c r="AK407" s="63" t="e">
        <v>#REF!</v>
      </c>
      <c r="AL407" s="63" t="e">
        <v>#REF!</v>
      </c>
      <c r="AM407" s="63" t="e">
        <v>#REF!</v>
      </c>
      <c r="AN407" s="54" t="e">
        <v>#REF!</v>
      </c>
      <c r="AO407" s="54">
        <v>0.16419359873148665</v>
      </c>
      <c r="AP407" s="54">
        <v>0.72026935156407967</v>
      </c>
      <c r="AQ407" s="54">
        <v>0.11826361688930058</v>
      </c>
    </row>
    <row r="408" spans="2:43" x14ac:dyDescent="0.3">
      <c r="B408" s="52">
        <v>405</v>
      </c>
      <c r="C408" s="54">
        <v>0.15813125404861827</v>
      </c>
      <c r="D408" s="54">
        <v>0.64802006983173766</v>
      </c>
      <c r="E408" s="54">
        <v>48774.791832946808</v>
      </c>
      <c r="F408" s="54">
        <v>19.325115074400387</v>
      </c>
      <c r="G408" s="54">
        <v>0.88933411329232215</v>
      </c>
      <c r="H408" s="54">
        <v>10661.915079916622</v>
      </c>
      <c r="I408" s="54">
        <v>14</v>
      </c>
      <c r="J408" s="54">
        <v>6</v>
      </c>
      <c r="K408" s="54">
        <v>851</v>
      </c>
      <c r="L408" s="54">
        <v>802</v>
      </c>
      <c r="M408" s="54">
        <v>0.10247222629116587</v>
      </c>
      <c r="N408" s="54">
        <v>7712.8189985041836</v>
      </c>
      <c r="O408" s="54">
        <v>31607.044009614659</v>
      </c>
      <c r="P408" s="54">
        <v>17.186484078963957</v>
      </c>
      <c r="Q408" s="54">
        <v>206042.7358328735</v>
      </c>
      <c r="R408" s="54">
        <v>9482.0047935956864</v>
      </c>
      <c r="S408" s="54">
        <v>0</v>
      </c>
      <c r="T408" s="54">
        <v>0</v>
      </c>
      <c r="U408" s="54">
        <v>0.34794142320805332</v>
      </c>
      <c r="V408" s="54">
        <v>4.1771947695501543</v>
      </c>
      <c r="W408" s="54">
        <v>2.9071220105306859</v>
      </c>
      <c r="X408" s="54">
        <v>0</v>
      </c>
      <c r="Y408" s="54">
        <v>0</v>
      </c>
      <c r="Z408" s="54">
        <v>0</v>
      </c>
      <c r="AA408" s="54">
        <v>0</v>
      </c>
      <c r="AB408" s="54">
        <v>0</v>
      </c>
      <c r="AC408" s="54">
        <v>0</v>
      </c>
      <c r="AD408" s="54" t="e">
        <v>#REF!</v>
      </c>
      <c r="AE408" s="63" t="e">
        <v>#REF!</v>
      </c>
      <c r="AF408" s="63" t="e">
        <v>#REF!</v>
      </c>
      <c r="AG408" s="63" t="e">
        <v>#REF!</v>
      </c>
      <c r="AH408" s="54" t="e">
        <v>#REF!</v>
      </c>
      <c r="AI408" s="63" t="e">
        <v>#REF!</v>
      </c>
      <c r="AJ408" s="63" t="e">
        <v>#REF!</v>
      </c>
      <c r="AK408" s="63" t="e">
        <v>#REF!</v>
      </c>
      <c r="AL408" s="63" t="e">
        <v>#REF!</v>
      </c>
      <c r="AM408" s="63" t="e">
        <v>#REF!</v>
      </c>
      <c r="AN408" s="54" t="e">
        <v>#REF!</v>
      </c>
      <c r="AO408" s="54">
        <v>0.1389349724643742</v>
      </c>
      <c r="AP408" s="54">
        <v>0.73862521307025286</v>
      </c>
      <c r="AQ408" s="54">
        <v>0.10262087363940811</v>
      </c>
    </row>
    <row r="409" spans="2:43" x14ac:dyDescent="0.3">
      <c r="B409" s="52">
        <v>406</v>
      </c>
      <c r="C409" s="54">
        <v>0.18091727787469164</v>
      </c>
      <c r="D409" s="54">
        <v>0.6786912545466387</v>
      </c>
      <c r="E409" s="54">
        <v>47127.650432165596</v>
      </c>
      <c r="F409" s="54">
        <v>23.661894626110943</v>
      </c>
      <c r="G409" s="54">
        <v>0.85713597340339254</v>
      </c>
      <c r="H409" s="54">
        <v>16882.16663101202</v>
      </c>
      <c r="I409" s="54">
        <v>11</v>
      </c>
      <c r="J409" s="54">
        <v>3</v>
      </c>
      <c r="K409" s="54">
        <v>849</v>
      </c>
      <c r="L409" s="54">
        <v>821</v>
      </c>
      <c r="M409" s="54">
        <v>0.1227869742899373</v>
      </c>
      <c r="N409" s="54">
        <v>8526.2062288174347</v>
      </c>
      <c r="O409" s="54">
        <v>31985.124195641907</v>
      </c>
      <c r="P409" s="54">
        <v>20.281461082920107</v>
      </c>
      <c r="Q409" s="54">
        <v>399464.04788345279</v>
      </c>
      <c r="R409" s="54">
        <v>14470.31232843076</v>
      </c>
      <c r="S409" s="54">
        <v>0</v>
      </c>
      <c r="T409" s="54">
        <v>0</v>
      </c>
      <c r="U409" s="54">
        <v>0.57589261000858316</v>
      </c>
      <c r="V409" s="54">
        <v>5.3046021603924469</v>
      </c>
      <c r="W409" s="54">
        <v>1.1053303511048471</v>
      </c>
      <c r="X409" s="54">
        <v>0</v>
      </c>
      <c r="Y409" s="54">
        <v>0</v>
      </c>
      <c r="Z409" s="54">
        <v>0</v>
      </c>
      <c r="AA409" s="54">
        <v>0</v>
      </c>
      <c r="AB409" s="54">
        <v>0</v>
      </c>
      <c r="AC409" s="54">
        <v>0</v>
      </c>
      <c r="AD409" s="54" t="e">
        <v>#REF!</v>
      </c>
      <c r="AE409" s="63" t="e">
        <v>#REF!</v>
      </c>
      <c r="AF409" s="63" t="e">
        <v>#REF!</v>
      </c>
      <c r="AG409" s="63" t="e">
        <v>#REF!</v>
      </c>
      <c r="AH409" s="54" t="e">
        <v>#REF!</v>
      </c>
      <c r="AI409" s="63" t="e">
        <v>#REF!</v>
      </c>
      <c r="AJ409" s="63" t="e">
        <v>#REF!</v>
      </c>
      <c r="AK409" s="63" t="e">
        <v>#REF!</v>
      </c>
      <c r="AL409" s="63" t="e">
        <v>#REF!</v>
      </c>
      <c r="AM409" s="63" t="e">
        <v>#REF!</v>
      </c>
      <c r="AN409" s="54" t="e">
        <v>#REF!</v>
      </c>
      <c r="AO409" s="54">
        <v>0.23655497811882154</v>
      </c>
      <c r="AP409" s="54">
        <v>0.74389318207399124</v>
      </c>
      <c r="AQ409" s="54">
        <v>0.17597163540825353</v>
      </c>
    </row>
    <row r="410" spans="2:43" x14ac:dyDescent="0.3">
      <c r="B410" s="52">
        <v>407</v>
      </c>
      <c r="C410" s="54">
        <v>0.18603720902030177</v>
      </c>
      <c r="D410" s="54">
        <v>0.68762433230365316</v>
      </c>
      <c r="E410" s="54">
        <v>50893.16859016395</v>
      </c>
      <c r="F410" s="54">
        <v>28.488672880432077</v>
      </c>
      <c r="G410" s="54">
        <v>0.8804524654046727</v>
      </c>
      <c r="H410" s="54">
        <v>26291.764469489764</v>
      </c>
      <c r="I410" s="54">
        <v>14</v>
      </c>
      <c r="J410" s="54">
        <v>6</v>
      </c>
      <c r="K410" s="54">
        <v>855</v>
      </c>
      <c r="L410" s="54">
        <v>821</v>
      </c>
      <c r="M410" s="54">
        <v>0.12792371163622016</v>
      </c>
      <c r="N410" s="54">
        <v>9468.0230427137867</v>
      </c>
      <c r="O410" s="54">
        <v>34995.38107062874</v>
      </c>
      <c r="P410" s="54">
        <v>25.082922273683661</v>
      </c>
      <c r="Q410" s="54">
        <v>749017.47742066067</v>
      </c>
      <c r="R410" s="54">
        <v>23148.648847001241</v>
      </c>
      <c r="S410" s="54">
        <v>0</v>
      </c>
      <c r="T410" s="54">
        <v>0</v>
      </c>
      <c r="U410" s="54">
        <v>0.34714462317736405</v>
      </c>
      <c r="V410" s="54">
        <v>6.3478626899502633</v>
      </c>
      <c r="W410" s="54">
        <v>1.4864782230188565</v>
      </c>
      <c r="X410" s="54">
        <v>0</v>
      </c>
      <c r="Y410" s="54">
        <v>0</v>
      </c>
      <c r="Z410" s="54">
        <v>0</v>
      </c>
      <c r="AA410" s="54">
        <v>0</v>
      </c>
      <c r="AB410" s="54">
        <v>0</v>
      </c>
      <c r="AC410" s="54">
        <v>0</v>
      </c>
      <c r="AD410" s="54" t="e">
        <v>#REF!</v>
      </c>
      <c r="AE410" s="63" t="e">
        <v>#REF!</v>
      </c>
      <c r="AF410" s="63" t="e">
        <v>#REF!</v>
      </c>
      <c r="AG410" s="63" t="e">
        <v>#REF!</v>
      </c>
      <c r="AH410" s="54" t="e">
        <v>#REF!</v>
      </c>
      <c r="AI410" s="63" t="e">
        <v>#REF!</v>
      </c>
      <c r="AJ410" s="63" t="e">
        <v>#REF!</v>
      </c>
      <c r="AK410" s="63" t="e">
        <v>#REF!</v>
      </c>
      <c r="AL410" s="63" t="e">
        <v>#REF!</v>
      </c>
      <c r="AM410" s="63" t="e">
        <v>#REF!</v>
      </c>
      <c r="AN410" s="54" t="e">
        <v>#REF!</v>
      </c>
      <c r="AO410" s="54">
        <v>0.22232962697485548</v>
      </c>
      <c r="AP410" s="54">
        <v>0.65488462370890832</v>
      </c>
      <c r="AQ410" s="54">
        <v>0.14560025410077018</v>
      </c>
    </row>
    <row r="411" spans="2:43" x14ac:dyDescent="0.3">
      <c r="B411" s="52">
        <v>408</v>
      </c>
      <c r="C411" s="54">
        <v>0.18676743082056546</v>
      </c>
      <c r="D411" s="54">
        <v>0.72783250516897391</v>
      </c>
      <c r="E411" s="54">
        <v>48336.066816505569</v>
      </c>
      <c r="F411" s="54">
        <v>15.676266867253382</v>
      </c>
      <c r="G411" s="54">
        <v>0.84441592163253354</v>
      </c>
      <c r="H411" s="54">
        <v>30032.043252289925</v>
      </c>
      <c r="I411" s="54">
        <v>19</v>
      </c>
      <c r="J411" s="54">
        <v>2</v>
      </c>
      <c r="K411" s="54">
        <v>863</v>
      </c>
      <c r="L411" s="54">
        <v>793</v>
      </c>
      <c r="M411" s="54">
        <v>0.1359354070581052</v>
      </c>
      <c r="N411" s="54">
        <v>9027.603015289933</v>
      </c>
      <c r="O411" s="54">
        <v>35180.56060107216</v>
      </c>
      <c r="P411" s="54">
        <v>13.237289334469313</v>
      </c>
      <c r="Q411" s="54">
        <v>470790.32459179306</v>
      </c>
      <c r="R411" s="54">
        <v>25359.535481390507</v>
      </c>
      <c r="S411" s="54">
        <v>0</v>
      </c>
      <c r="T411" s="54">
        <v>0</v>
      </c>
      <c r="U411" s="54">
        <v>0.26932517689007396</v>
      </c>
      <c r="V411" s="54">
        <v>3.6120482900945023</v>
      </c>
      <c r="W411" s="54">
        <v>1.9513548535369272</v>
      </c>
      <c r="X411" s="54">
        <v>0</v>
      </c>
      <c r="Y411" s="54">
        <v>0</v>
      </c>
      <c r="Z411" s="54">
        <v>0</v>
      </c>
      <c r="AA411" s="54">
        <v>0</v>
      </c>
      <c r="AB411" s="54">
        <v>0</v>
      </c>
      <c r="AC411" s="54">
        <v>0</v>
      </c>
      <c r="AD411" s="54" t="e">
        <v>#REF!</v>
      </c>
      <c r="AE411" s="63" t="e">
        <v>#REF!</v>
      </c>
      <c r="AF411" s="63" t="e">
        <v>#REF!</v>
      </c>
      <c r="AG411" s="63" t="e">
        <v>#REF!</v>
      </c>
      <c r="AH411" s="54" t="e">
        <v>#REF!</v>
      </c>
      <c r="AI411" s="63" t="e">
        <v>#REF!</v>
      </c>
      <c r="AJ411" s="63" t="e">
        <v>#REF!</v>
      </c>
      <c r="AK411" s="63" t="e">
        <v>#REF!</v>
      </c>
      <c r="AL411" s="63" t="e">
        <v>#REF!</v>
      </c>
      <c r="AM411" s="63" t="e">
        <v>#REF!</v>
      </c>
      <c r="AN411" s="54" t="e">
        <v>#REF!</v>
      </c>
      <c r="AO411" s="54">
        <v>0.18695825933121984</v>
      </c>
      <c r="AP411" s="54">
        <v>0.75735333023107221</v>
      </c>
      <c r="AQ411" s="54">
        <v>0.14159346031870379</v>
      </c>
    </row>
    <row r="412" spans="2:43" x14ac:dyDescent="0.3">
      <c r="B412" s="52">
        <v>409</v>
      </c>
      <c r="C412" s="54">
        <v>0.17074296802427713</v>
      </c>
      <c r="D412" s="54">
        <v>0.71242399019339997</v>
      </c>
      <c r="E412" s="54">
        <v>53160.577608872285</v>
      </c>
      <c r="F412" s="54">
        <v>26.261738511222227</v>
      </c>
      <c r="G412" s="54">
        <v>0.87392939619589649</v>
      </c>
      <c r="H412" s="54">
        <v>15176.038783581018</v>
      </c>
      <c r="I412" s="54">
        <v>13</v>
      </c>
      <c r="J412" s="54">
        <v>5</v>
      </c>
      <c r="K412" s="54">
        <v>845</v>
      </c>
      <c r="L412" s="54">
        <v>806</v>
      </c>
      <c r="M412" s="54">
        <v>0.12164138657731961</v>
      </c>
      <c r="N412" s="54">
        <v>9076.7948028237843</v>
      </c>
      <c r="O412" s="54">
        <v>37872.87082109871</v>
      </c>
      <c r="P412" s="54">
        <v>22.95090528016696</v>
      </c>
      <c r="Q412" s="54">
        <v>398549.16217057174</v>
      </c>
      <c r="R412" s="54">
        <v>13262.786410780467</v>
      </c>
      <c r="S412" s="54">
        <v>0</v>
      </c>
      <c r="T412" s="54">
        <v>0</v>
      </c>
      <c r="U412" s="54">
        <v>0.43384257873913129</v>
      </c>
      <c r="V412" s="54">
        <v>5.7462513736158627</v>
      </c>
      <c r="W412" s="54">
        <v>1.686502678362809</v>
      </c>
      <c r="X412" s="54">
        <v>0</v>
      </c>
      <c r="Y412" s="54">
        <v>0</v>
      </c>
      <c r="Z412" s="54">
        <v>0</v>
      </c>
      <c r="AA412" s="54">
        <v>0</v>
      </c>
      <c r="AB412" s="54">
        <v>0</v>
      </c>
      <c r="AC412" s="54">
        <v>0</v>
      </c>
      <c r="AD412" s="54" t="e">
        <v>#REF!</v>
      </c>
      <c r="AE412" s="63" t="e">
        <v>#REF!</v>
      </c>
      <c r="AF412" s="63" t="e">
        <v>#REF!</v>
      </c>
      <c r="AG412" s="63" t="e">
        <v>#REF!</v>
      </c>
      <c r="AH412" s="54" t="e">
        <v>#REF!</v>
      </c>
      <c r="AI412" s="63" t="e">
        <v>#REF!</v>
      </c>
      <c r="AJ412" s="63" t="e">
        <v>#REF!</v>
      </c>
      <c r="AK412" s="63" t="e">
        <v>#REF!</v>
      </c>
      <c r="AL412" s="63" t="e">
        <v>#REF!</v>
      </c>
      <c r="AM412" s="63" t="e">
        <v>#REF!</v>
      </c>
      <c r="AN412" s="54" t="e">
        <v>#REF!</v>
      </c>
      <c r="AO412" s="54">
        <v>0.19697105593911904</v>
      </c>
      <c r="AP412" s="54">
        <v>0.71327901110929559</v>
      </c>
      <c r="AQ412" s="54">
        <v>0.14049531999740858</v>
      </c>
    </row>
    <row r="413" spans="2:43" x14ac:dyDescent="0.3">
      <c r="B413" s="52">
        <v>410</v>
      </c>
      <c r="C413" s="54">
        <v>0.15313872585584123</v>
      </c>
      <c r="D413" s="54">
        <v>0.70515669967785066</v>
      </c>
      <c r="E413" s="54">
        <v>47880.617425545781</v>
      </c>
      <c r="F413" s="54">
        <v>8.4881170858814414</v>
      </c>
      <c r="G413" s="54">
        <v>0.90190097703810312</v>
      </c>
      <c r="H413" s="54">
        <v>21818.347290562506</v>
      </c>
      <c r="I413" s="54">
        <v>10</v>
      </c>
      <c r="J413" s="54">
        <v>4</v>
      </c>
      <c r="K413" s="54">
        <v>841</v>
      </c>
      <c r="L413" s="54">
        <v>795</v>
      </c>
      <c r="M413" s="54">
        <v>0.10798679851737614</v>
      </c>
      <c r="N413" s="54">
        <v>7332.3767457390704</v>
      </c>
      <c r="O413" s="54">
        <v>33763.338162335647</v>
      </c>
      <c r="P413" s="54">
        <v>7.655441092970289</v>
      </c>
      <c r="Q413" s="54">
        <v>185196.68642271866</v>
      </c>
      <c r="R413" s="54">
        <v>19677.988738714976</v>
      </c>
      <c r="S413" s="54">
        <v>0</v>
      </c>
      <c r="T413" s="54">
        <v>0</v>
      </c>
      <c r="U413" s="54">
        <v>0.42634221768515923</v>
      </c>
      <c r="V413" s="54">
        <v>6.1908232816965878</v>
      </c>
      <c r="W413" s="54">
        <v>1.9300411597301748</v>
      </c>
      <c r="X413" s="54">
        <v>0</v>
      </c>
      <c r="Y413" s="54">
        <v>0</v>
      </c>
      <c r="Z413" s="54">
        <v>0</v>
      </c>
      <c r="AA413" s="54">
        <v>0</v>
      </c>
      <c r="AB413" s="54">
        <v>0</v>
      </c>
      <c r="AC413" s="54">
        <v>0</v>
      </c>
      <c r="AD413" s="54" t="e">
        <v>#REF!</v>
      </c>
      <c r="AE413" s="63" t="e">
        <v>#REF!</v>
      </c>
      <c r="AF413" s="63" t="e">
        <v>#REF!</v>
      </c>
      <c r="AG413" s="63" t="e">
        <v>#REF!</v>
      </c>
      <c r="AH413" s="54" t="e">
        <v>#REF!</v>
      </c>
      <c r="AI413" s="63" t="e">
        <v>#REF!</v>
      </c>
      <c r="AJ413" s="63" t="e">
        <v>#REF!</v>
      </c>
      <c r="AK413" s="63" t="e">
        <v>#REF!</v>
      </c>
      <c r="AL413" s="63" t="e">
        <v>#REF!</v>
      </c>
      <c r="AM413" s="63" t="e">
        <v>#REF!</v>
      </c>
      <c r="AN413" s="54" t="e">
        <v>#REF!</v>
      </c>
      <c r="AO413" s="54">
        <v>0.25838003193544046</v>
      </c>
      <c r="AP413" s="54">
        <v>0.78082261495318817</v>
      </c>
      <c r="AQ413" s="54">
        <v>0.20174897218751889</v>
      </c>
    </row>
    <row r="414" spans="2:43" x14ac:dyDescent="0.3">
      <c r="B414" s="52">
        <v>411</v>
      </c>
      <c r="C414" s="54">
        <v>0.17500957963965369</v>
      </c>
      <c r="D414" s="54">
        <v>0.67747881145029432</v>
      </c>
      <c r="E414" s="54">
        <v>46666.321210112568</v>
      </c>
      <c r="F414" s="54">
        <v>20.444932850758697</v>
      </c>
      <c r="G414" s="54">
        <v>0.87650064049800691</v>
      </c>
      <c r="H414" s="54">
        <v>25898.092187573006</v>
      </c>
      <c r="I414" s="54">
        <v>10</v>
      </c>
      <c r="J414" s="54">
        <v>5</v>
      </c>
      <c r="K414" s="54">
        <v>852</v>
      </c>
      <c r="L414" s="54">
        <v>794</v>
      </c>
      <c r="M414" s="54">
        <v>0.11856528200668821</v>
      </c>
      <c r="N414" s="54">
        <v>8167.0532583108552</v>
      </c>
      <c r="O414" s="54">
        <v>31615.443828184721</v>
      </c>
      <c r="P414" s="54">
        <v>17.91999673862874</v>
      </c>
      <c r="Q414" s="54">
        <v>529484.75573768851</v>
      </c>
      <c r="R414" s="54">
        <v>22699.694390084169</v>
      </c>
      <c r="S414" s="54">
        <v>0</v>
      </c>
      <c r="T414" s="54">
        <v>0</v>
      </c>
      <c r="U414" s="54">
        <v>0.4542734477782342</v>
      </c>
      <c r="V414" s="54">
        <v>3.6396380895135887</v>
      </c>
      <c r="W414" s="54">
        <v>2.8807208338374934</v>
      </c>
      <c r="X414" s="54">
        <v>0</v>
      </c>
      <c r="Y414" s="54">
        <v>0</v>
      </c>
      <c r="Z414" s="54">
        <v>0</v>
      </c>
      <c r="AA414" s="54">
        <v>0</v>
      </c>
      <c r="AB414" s="54">
        <v>0</v>
      </c>
      <c r="AC414" s="54">
        <v>0</v>
      </c>
      <c r="AD414" s="54" t="e">
        <v>#REF!</v>
      </c>
      <c r="AE414" s="63" t="e">
        <v>#REF!</v>
      </c>
      <c r="AF414" s="63" t="e">
        <v>#REF!</v>
      </c>
      <c r="AG414" s="63" t="e">
        <v>#REF!</v>
      </c>
      <c r="AH414" s="54" t="e">
        <v>#REF!</v>
      </c>
      <c r="AI414" s="63" t="e">
        <v>#REF!</v>
      </c>
      <c r="AJ414" s="63" t="e">
        <v>#REF!</v>
      </c>
      <c r="AK414" s="63" t="e">
        <v>#REF!</v>
      </c>
      <c r="AL414" s="63" t="e">
        <v>#REF!</v>
      </c>
      <c r="AM414" s="63" t="e">
        <v>#REF!</v>
      </c>
      <c r="AN414" s="54" t="e">
        <v>#REF!</v>
      </c>
      <c r="AO414" s="54">
        <v>0.23431503133358217</v>
      </c>
      <c r="AP414" s="54">
        <v>0.71101787955514917</v>
      </c>
      <c r="AQ414" s="54">
        <v>0.16660217672670194</v>
      </c>
    </row>
    <row r="415" spans="2:43" x14ac:dyDescent="0.3">
      <c r="B415" s="52">
        <v>412</v>
      </c>
      <c r="C415" s="54">
        <v>0.19885924987314393</v>
      </c>
      <c r="D415" s="54">
        <v>0.64018817863444766</v>
      </c>
      <c r="E415" s="54">
        <v>52124.531395900631</v>
      </c>
      <c r="F415" s="54">
        <v>14.427268202499434</v>
      </c>
      <c r="G415" s="54">
        <v>0.83152425066908031</v>
      </c>
      <c r="H415" s="54">
        <v>12785.545364868578</v>
      </c>
      <c r="I415" s="54">
        <v>10</v>
      </c>
      <c r="J415" s="54">
        <v>9</v>
      </c>
      <c r="K415" s="54">
        <v>831</v>
      </c>
      <c r="L415" s="54">
        <v>804</v>
      </c>
      <c r="M415" s="54">
        <v>0.12730734098090052</v>
      </c>
      <c r="N415" s="54">
        <v>10365.44521337794</v>
      </c>
      <c r="O415" s="54">
        <v>33369.508816515707</v>
      </c>
      <c r="P415" s="54">
        <v>11.996623381285191</v>
      </c>
      <c r="Q415" s="54">
        <v>184460.49209418247</v>
      </c>
      <c r="R415" s="54">
        <v>10631.491028917877</v>
      </c>
      <c r="S415" s="54">
        <v>0</v>
      </c>
      <c r="T415" s="54">
        <v>0</v>
      </c>
      <c r="U415" s="54">
        <v>0.46633059442109204</v>
      </c>
      <c r="V415" s="54">
        <v>3.8728625701491382</v>
      </c>
      <c r="W415" s="54">
        <v>3.4293696717051496</v>
      </c>
      <c r="X415" s="54">
        <v>0</v>
      </c>
      <c r="Y415" s="54">
        <v>0</v>
      </c>
      <c r="Z415" s="54">
        <v>0</v>
      </c>
      <c r="AA415" s="54">
        <v>0</v>
      </c>
      <c r="AB415" s="54">
        <v>0</v>
      </c>
      <c r="AC415" s="54">
        <v>0</v>
      </c>
      <c r="AD415" s="54" t="e">
        <v>#REF!</v>
      </c>
      <c r="AE415" s="63" t="e">
        <v>#REF!</v>
      </c>
      <c r="AF415" s="63" t="e">
        <v>#REF!</v>
      </c>
      <c r="AG415" s="63" t="e">
        <v>#REF!</v>
      </c>
      <c r="AH415" s="54" t="e">
        <v>#REF!</v>
      </c>
      <c r="AI415" s="63" t="e">
        <v>#REF!</v>
      </c>
      <c r="AJ415" s="63" t="e">
        <v>#REF!</v>
      </c>
      <c r="AK415" s="63" t="e">
        <v>#REF!</v>
      </c>
      <c r="AL415" s="63" t="e">
        <v>#REF!</v>
      </c>
      <c r="AM415" s="63" t="e">
        <v>#REF!</v>
      </c>
      <c r="AN415" s="54" t="e">
        <v>#REF!</v>
      </c>
      <c r="AO415" s="54">
        <v>0.16389430030907071</v>
      </c>
      <c r="AP415" s="54">
        <v>0.69884135974925921</v>
      </c>
      <c r="AQ415" s="54">
        <v>0.11453611568314441</v>
      </c>
    </row>
    <row r="416" spans="2:43" x14ac:dyDescent="0.3">
      <c r="B416" s="52">
        <v>413</v>
      </c>
      <c r="C416" s="54">
        <v>0.15809596005942578</v>
      </c>
      <c r="D416" s="54">
        <v>0.69291426977957438</v>
      </c>
      <c r="E416" s="54">
        <v>50981.940152048119</v>
      </c>
      <c r="F416" s="54">
        <v>26.291213267798369</v>
      </c>
      <c r="G416" s="54">
        <v>0.87914543380075494</v>
      </c>
      <c r="H416" s="54">
        <v>41120.313963145061</v>
      </c>
      <c r="I416" s="54">
        <v>16</v>
      </c>
      <c r="J416" s="54">
        <v>8</v>
      </c>
      <c r="K416" s="54">
        <v>842</v>
      </c>
      <c r="L416" s="54">
        <v>778</v>
      </c>
      <c r="M416" s="54">
        <v>0.10954694671967777</v>
      </c>
      <c r="N416" s="54">
        <v>8060.0387740302349</v>
      </c>
      <c r="O416" s="54">
        <v>35326.113832402385</v>
      </c>
      <c r="P416" s="54">
        <v>23.113800093466761</v>
      </c>
      <c r="Q416" s="54">
        <v>1081102.944043874</v>
      </c>
      <c r="R416" s="54">
        <v>36150.736257152406</v>
      </c>
      <c r="S416" s="54">
        <v>0</v>
      </c>
      <c r="T416" s="54">
        <v>0</v>
      </c>
      <c r="U416" s="54">
        <v>0.5529737482756738</v>
      </c>
      <c r="V416" s="54">
        <v>2.3174228250338595</v>
      </c>
      <c r="W416" s="54">
        <v>1.810297841308528</v>
      </c>
      <c r="X416" s="54">
        <v>0</v>
      </c>
      <c r="Y416" s="54">
        <v>0</v>
      </c>
      <c r="Z416" s="54">
        <v>0</v>
      </c>
      <c r="AA416" s="54">
        <v>0</v>
      </c>
      <c r="AB416" s="54">
        <v>0</v>
      </c>
      <c r="AC416" s="54">
        <v>0</v>
      </c>
      <c r="AD416" s="54" t="e">
        <v>#REF!</v>
      </c>
      <c r="AE416" s="63" t="e">
        <v>#REF!</v>
      </c>
      <c r="AF416" s="63" t="e">
        <v>#REF!</v>
      </c>
      <c r="AG416" s="63" t="e">
        <v>#REF!</v>
      </c>
      <c r="AH416" s="54" t="e">
        <v>#REF!</v>
      </c>
      <c r="AI416" s="63" t="e">
        <v>#REF!</v>
      </c>
      <c r="AJ416" s="63" t="e">
        <v>#REF!</v>
      </c>
      <c r="AK416" s="63" t="e">
        <v>#REF!</v>
      </c>
      <c r="AL416" s="63" t="e">
        <v>#REF!</v>
      </c>
      <c r="AM416" s="63" t="e">
        <v>#REF!</v>
      </c>
      <c r="AN416" s="54" t="e">
        <v>#REF!</v>
      </c>
      <c r="AO416" s="54">
        <v>0.20823044157393947</v>
      </c>
      <c r="AP416" s="54">
        <v>0.64290760493366172</v>
      </c>
      <c r="AQ416" s="54">
        <v>0.13387293446658022</v>
      </c>
    </row>
    <row r="417" spans="2:43" x14ac:dyDescent="0.3">
      <c r="B417" s="52">
        <v>414</v>
      </c>
      <c r="C417" s="54">
        <v>0.2287505439983763</v>
      </c>
      <c r="D417" s="54">
        <v>0.70771546599935975</v>
      </c>
      <c r="E417" s="54">
        <v>46206.789287697909</v>
      </c>
      <c r="F417" s="54">
        <v>18.4688479565745</v>
      </c>
      <c r="G417" s="54">
        <v>0.90061183108867282</v>
      </c>
      <c r="H417" s="54">
        <v>19878.554558178024</v>
      </c>
      <c r="I417" s="54">
        <v>12</v>
      </c>
      <c r="J417" s="54">
        <v>4</v>
      </c>
      <c r="K417" s="54">
        <v>852</v>
      </c>
      <c r="L417" s="54">
        <v>815</v>
      </c>
      <c r="M417" s="54">
        <v>0.16189029784341794</v>
      </c>
      <c r="N417" s="54">
        <v>10569.828185979244</v>
      </c>
      <c r="O417" s="54">
        <v>32701.25941307735</v>
      </c>
      <c r="P417" s="54">
        <v>16.633262976268853</v>
      </c>
      <c r="Q417" s="54">
        <v>367134.00173146091</v>
      </c>
      <c r="R417" s="54">
        <v>17902.861420036796</v>
      </c>
      <c r="S417" s="54">
        <v>0</v>
      </c>
      <c r="T417" s="54">
        <v>0</v>
      </c>
      <c r="U417" s="54">
        <v>0.38171810820916929</v>
      </c>
      <c r="V417" s="54">
        <v>7.2674711450981473</v>
      </c>
      <c r="W417" s="54">
        <v>2.9938611430782736</v>
      </c>
      <c r="X417" s="54">
        <v>0</v>
      </c>
      <c r="Y417" s="54">
        <v>0</v>
      </c>
      <c r="Z417" s="54">
        <v>0</v>
      </c>
      <c r="AA417" s="54">
        <v>0</v>
      </c>
      <c r="AB417" s="54">
        <v>0</v>
      </c>
      <c r="AC417" s="54">
        <v>0</v>
      </c>
      <c r="AD417" s="54" t="e">
        <v>#REF!</v>
      </c>
      <c r="AE417" s="63" t="e">
        <v>#REF!</v>
      </c>
      <c r="AF417" s="63" t="e">
        <v>#REF!</v>
      </c>
      <c r="AG417" s="63" t="e">
        <v>#REF!</v>
      </c>
      <c r="AH417" s="54" t="e">
        <v>#REF!</v>
      </c>
      <c r="AI417" s="63" t="e">
        <v>#REF!</v>
      </c>
      <c r="AJ417" s="63" t="e">
        <v>#REF!</v>
      </c>
      <c r="AK417" s="63" t="e">
        <v>#REF!</v>
      </c>
      <c r="AL417" s="63" t="e">
        <v>#REF!</v>
      </c>
      <c r="AM417" s="63" t="e">
        <v>#REF!</v>
      </c>
      <c r="AN417" s="54" t="e">
        <v>#REF!</v>
      </c>
      <c r="AO417" s="54">
        <v>0.17511989637160696</v>
      </c>
      <c r="AP417" s="54">
        <v>0.77429445686997156</v>
      </c>
      <c r="AQ417" s="54">
        <v>0.13559436504817912</v>
      </c>
    </row>
    <row r="418" spans="2:43" x14ac:dyDescent="0.3">
      <c r="B418" s="52">
        <v>415</v>
      </c>
      <c r="C418" s="54">
        <v>0.20130560673974784</v>
      </c>
      <c r="D418" s="54">
        <v>0.6146458734016601</v>
      </c>
      <c r="E418" s="54">
        <v>48891.101944039612</v>
      </c>
      <c r="F418" s="54">
        <v>20.651741448883008</v>
      </c>
      <c r="G418" s="54">
        <v>0.89970145203295648</v>
      </c>
      <c r="H418" s="54">
        <v>10656.234194725577</v>
      </c>
      <c r="I418" s="54">
        <v>13</v>
      </c>
      <c r="J418" s="54">
        <v>5</v>
      </c>
      <c r="K418" s="54">
        <v>853</v>
      </c>
      <c r="L418" s="54">
        <v>817</v>
      </c>
      <c r="M418" s="54">
        <v>0.12373166047520343</v>
      </c>
      <c r="N418" s="54">
        <v>9842.0529410197596</v>
      </c>
      <c r="O418" s="54">
        <v>30050.714055963828</v>
      </c>
      <c r="P418" s="54">
        <v>18.580401768569235</v>
      </c>
      <c r="Q418" s="54">
        <v>220069.79340821865</v>
      </c>
      <c r="R418" s="54">
        <v>9587.4293781978449</v>
      </c>
      <c r="S418" s="54">
        <v>0</v>
      </c>
      <c r="T418" s="54">
        <v>0</v>
      </c>
      <c r="U418" s="54">
        <v>0.35201753839069572</v>
      </c>
      <c r="V418" s="54">
        <v>5.814771644670957</v>
      </c>
      <c r="W418" s="54">
        <v>4.2668453763940102</v>
      </c>
      <c r="X418" s="54">
        <v>0</v>
      </c>
      <c r="Y418" s="54">
        <v>0</v>
      </c>
      <c r="Z418" s="54">
        <v>0</v>
      </c>
      <c r="AA418" s="54">
        <v>0</v>
      </c>
      <c r="AB418" s="54">
        <v>0</v>
      </c>
      <c r="AC418" s="54">
        <v>0</v>
      </c>
      <c r="AD418" s="54" t="e">
        <v>#REF!</v>
      </c>
      <c r="AE418" s="63" t="e">
        <v>#REF!</v>
      </c>
      <c r="AF418" s="63" t="e">
        <v>#REF!</v>
      </c>
      <c r="AG418" s="63" t="e">
        <v>#REF!</v>
      </c>
      <c r="AH418" s="54" t="e">
        <v>#REF!</v>
      </c>
      <c r="AI418" s="63" t="e">
        <v>#REF!</v>
      </c>
      <c r="AJ418" s="63" t="e">
        <v>#REF!</v>
      </c>
      <c r="AK418" s="63" t="e">
        <v>#REF!</v>
      </c>
      <c r="AL418" s="63" t="e">
        <v>#REF!</v>
      </c>
      <c r="AM418" s="63" t="e">
        <v>#REF!</v>
      </c>
      <c r="AN418" s="54" t="e">
        <v>#REF!</v>
      </c>
      <c r="AO418" s="54">
        <v>0.18757893904306369</v>
      </c>
      <c r="AP418" s="54">
        <v>0.67036846822543761</v>
      </c>
      <c r="AQ418" s="54">
        <v>0.12574700603765135</v>
      </c>
    </row>
    <row r="419" spans="2:43" x14ac:dyDescent="0.3">
      <c r="B419" s="52">
        <v>416</v>
      </c>
      <c r="C419" s="54">
        <v>0.18721786582032451</v>
      </c>
      <c r="D419" s="54">
        <v>0.71293816886999695</v>
      </c>
      <c r="E419" s="54">
        <v>52830.213904927099</v>
      </c>
      <c r="F419" s="54">
        <v>16.842932640677457</v>
      </c>
      <c r="G419" s="54">
        <v>0.84556185939546735</v>
      </c>
      <c r="H419" s="54">
        <v>19556.577296010921</v>
      </c>
      <c r="I419" s="54">
        <v>10</v>
      </c>
      <c r="J419" s="54">
        <v>6</v>
      </c>
      <c r="K419" s="54">
        <v>846</v>
      </c>
      <c r="L419" s="54">
        <v>789</v>
      </c>
      <c r="M419" s="54">
        <v>0.13347476243769094</v>
      </c>
      <c r="N419" s="54">
        <v>9890.7598981116844</v>
      </c>
      <c r="O419" s="54">
        <v>37664.675962388974</v>
      </c>
      <c r="P419" s="54">
        <v>14.241741441323839</v>
      </c>
      <c r="Q419" s="54">
        <v>329390.11407891405</v>
      </c>
      <c r="R419" s="54">
        <v>16536.295861826176</v>
      </c>
      <c r="S419" s="54">
        <v>0</v>
      </c>
      <c r="T419" s="54">
        <v>0</v>
      </c>
      <c r="U419" s="54">
        <v>0.39836118865336978</v>
      </c>
      <c r="V419" s="54">
        <v>4.2203179578634238</v>
      </c>
      <c r="W419" s="54">
        <v>0.83419901911925276</v>
      </c>
      <c r="X419" s="54">
        <v>0</v>
      </c>
      <c r="Y419" s="54">
        <v>0</v>
      </c>
      <c r="Z419" s="54">
        <v>0</v>
      </c>
      <c r="AA419" s="54">
        <v>0</v>
      </c>
      <c r="AB419" s="54">
        <v>0</v>
      </c>
      <c r="AC419" s="54">
        <v>0</v>
      </c>
      <c r="AD419" s="54" t="e">
        <v>#REF!</v>
      </c>
      <c r="AE419" s="63" t="e">
        <v>#REF!</v>
      </c>
      <c r="AF419" s="63" t="e">
        <v>#REF!</v>
      </c>
      <c r="AG419" s="63" t="e">
        <v>#REF!</v>
      </c>
      <c r="AH419" s="54" t="e">
        <v>#REF!</v>
      </c>
      <c r="AI419" s="63" t="e">
        <v>#REF!</v>
      </c>
      <c r="AJ419" s="63" t="e">
        <v>#REF!</v>
      </c>
      <c r="AK419" s="63" t="e">
        <v>#REF!</v>
      </c>
      <c r="AL419" s="63" t="e">
        <v>#REF!</v>
      </c>
      <c r="AM419" s="63" t="e">
        <v>#REF!</v>
      </c>
      <c r="AN419" s="54" t="e">
        <v>#REF!</v>
      </c>
      <c r="AO419" s="54">
        <v>0.22125256462562137</v>
      </c>
      <c r="AP419" s="54">
        <v>0.7616252101492248</v>
      </c>
      <c r="AQ419" s="54">
        <v>0.16851153102904382</v>
      </c>
    </row>
    <row r="420" spans="2:43" x14ac:dyDescent="0.3">
      <c r="B420" s="52">
        <v>417</v>
      </c>
      <c r="C420" s="54">
        <v>0.18766428746713534</v>
      </c>
      <c r="D420" s="54">
        <v>0.75507032029426924</v>
      </c>
      <c r="E420" s="54">
        <v>52315.641298660303</v>
      </c>
      <c r="F420" s="54">
        <v>11.690189828913564</v>
      </c>
      <c r="G420" s="54">
        <v>0.88777857613267375</v>
      </c>
      <c r="H420" s="54">
        <v>16997.202845050131</v>
      </c>
      <c r="I420" s="54">
        <v>11</v>
      </c>
      <c r="J420" s="54">
        <v>2</v>
      </c>
      <c r="K420" s="54">
        <v>883</v>
      </c>
      <c r="L420" s="54">
        <v>792</v>
      </c>
      <c r="M420" s="54">
        <v>0.1416997336456057</v>
      </c>
      <c r="N420" s="54">
        <v>9817.7775476993247</v>
      </c>
      <c r="O420" s="54">
        <v>39501.988031779532</v>
      </c>
      <c r="P420" s="54">
        <v>10.378300081033549</v>
      </c>
      <c r="Q420" s="54">
        <v>198700.52781918572</v>
      </c>
      <c r="R420" s="54">
        <v>15089.752540016836</v>
      </c>
      <c r="S420" s="54">
        <v>0</v>
      </c>
      <c r="T420" s="54">
        <v>0</v>
      </c>
      <c r="U420" s="54">
        <v>0.3631123936751316</v>
      </c>
      <c r="V420" s="54">
        <v>2.6031786891931059</v>
      </c>
      <c r="W420" s="54">
        <v>1.9940178777175108</v>
      </c>
      <c r="X420" s="54">
        <v>0</v>
      </c>
      <c r="Y420" s="54">
        <v>0</v>
      </c>
      <c r="Z420" s="54">
        <v>0</v>
      </c>
      <c r="AA420" s="54">
        <v>0</v>
      </c>
      <c r="AB420" s="54">
        <v>0</v>
      </c>
      <c r="AC420" s="54">
        <v>0</v>
      </c>
      <c r="AD420" s="54" t="e">
        <v>#REF!</v>
      </c>
      <c r="AE420" s="63" t="e">
        <v>#REF!</v>
      </c>
      <c r="AF420" s="63" t="e">
        <v>#REF!</v>
      </c>
      <c r="AG420" s="63" t="e">
        <v>#REF!</v>
      </c>
      <c r="AH420" s="54" t="e">
        <v>#REF!</v>
      </c>
      <c r="AI420" s="63" t="e">
        <v>#REF!</v>
      </c>
      <c r="AJ420" s="63" t="e">
        <v>#REF!</v>
      </c>
      <c r="AK420" s="63" t="e">
        <v>#REF!</v>
      </c>
      <c r="AL420" s="63" t="e">
        <v>#REF!</v>
      </c>
      <c r="AM420" s="63" t="e">
        <v>#REF!</v>
      </c>
      <c r="AN420" s="54" t="e">
        <v>#REF!</v>
      </c>
      <c r="AO420" s="54">
        <v>0.28369633476409967</v>
      </c>
      <c r="AP420" s="54">
        <v>0.62983883449163747</v>
      </c>
      <c r="AQ420" s="54">
        <v>0.17868296883736995</v>
      </c>
    </row>
    <row r="421" spans="2:43" x14ac:dyDescent="0.3">
      <c r="B421" s="52">
        <v>418</v>
      </c>
      <c r="C421" s="54">
        <v>0.27165798940371771</v>
      </c>
      <c r="D421" s="54">
        <v>0.72308066719449182</v>
      </c>
      <c r="E421" s="54">
        <v>50833.067240696269</v>
      </c>
      <c r="F421" s="54">
        <v>18.331084672994159</v>
      </c>
      <c r="G421" s="54">
        <v>0.85516543345797369</v>
      </c>
      <c r="H421" s="54">
        <v>28543.923076945484</v>
      </c>
      <c r="I421" s="54">
        <v>16</v>
      </c>
      <c r="J421" s="54">
        <v>3</v>
      </c>
      <c r="K421" s="54">
        <v>848</v>
      </c>
      <c r="L421" s="54">
        <v>803</v>
      </c>
      <c r="M421" s="54">
        <v>0.19643064022675438</v>
      </c>
      <c r="N421" s="54">
        <v>13809.208841831538</v>
      </c>
      <c r="O421" s="54">
        <v>36756.408175945122</v>
      </c>
      <c r="P421" s="54">
        <v>15.676109970135867</v>
      </c>
      <c r="Q421" s="54">
        <v>523241.07082291966</v>
      </c>
      <c r="R421" s="54">
        <v>24409.776350687142</v>
      </c>
      <c r="S421" s="54">
        <v>0</v>
      </c>
      <c r="T421" s="54">
        <v>0</v>
      </c>
      <c r="U421" s="54">
        <v>0.4488001740056457</v>
      </c>
      <c r="V421" s="54">
        <v>6.0992461380575449</v>
      </c>
      <c r="W421" s="54">
        <v>2.0858229870111775</v>
      </c>
      <c r="X421" s="54">
        <v>0</v>
      </c>
      <c r="Y421" s="54">
        <v>0</v>
      </c>
      <c r="Z421" s="54">
        <v>0</v>
      </c>
      <c r="AA421" s="54">
        <v>0</v>
      </c>
      <c r="AB421" s="54">
        <v>0</v>
      </c>
      <c r="AC421" s="54">
        <v>0</v>
      </c>
      <c r="AD421" s="54" t="e">
        <v>#REF!</v>
      </c>
      <c r="AE421" s="63" t="e">
        <v>#REF!</v>
      </c>
      <c r="AF421" s="63" t="e">
        <v>#REF!</v>
      </c>
      <c r="AG421" s="63" t="e">
        <v>#REF!</v>
      </c>
      <c r="AH421" s="54" t="e">
        <v>#REF!</v>
      </c>
      <c r="AI421" s="63" t="e">
        <v>#REF!</v>
      </c>
      <c r="AJ421" s="63" t="e">
        <v>#REF!</v>
      </c>
      <c r="AK421" s="63" t="e">
        <v>#REF!</v>
      </c>
      <c r="AL421" s="63" t="e">
        <v>#REF!</v>
      </c>
      <c r="AM421" s="63" t="e">
        <v>#REF!</v>
      </c>
      <c r="AN421" s="54" t="e">
        <v>#REF!</v>
      </c>
      <c r="AO421" s="54">
        <v>0.25091004607402778</v>
      </c>
      <c r="AP421" s="54">
        <v>0.79575688083395879</v>
      </c>
      <c r="AQ421" s="54">
        <v>0.19966339563377322</v>
      </c>
    </row>
    <row r="422" spans="2:43" x14ac:dyDescent="0.3">
      <c r="B422" s="52">
        <v>419</v>
      </c>
      <c r="C422" s="54">
        <v>0.25880288074959601</v>
      </c>
      <c r="D422" s="54">
        <v>0.72708503572749716</v>
      </c>
      <c r="E422" s="54">
        <v>47078.892515169646</v>
      </c>
      <c r="F422" s="54">
        <v>25.676104715143754</v>
      </c>
      <c r="G422" s="54">
        <v>0.92224371057348209</v>
      </c>
      <c r="H422" s="54">
        <v>40902.806984469578</v>
      </c>
      <c r="I422" s="54">
        <v>18</v>
      </c>
      <c r="J422" s="54">
        <v>5</v>
      </c>
      <c r="K422" s="54">
        <v>841</v>
      </c>
      <c r="L422" s="54">
        <v>835</v>
      </c>
      <c r="M422" s="54">
        <v>0.18817170179619921</v>
      </c>
      <c r="N422" s="54">
        <v>12184.153005426499</v>
      </c>
      <c r="O422" s="54">
        <v>34230.358246403121</v>
      </c>
      <c r="P422" s="54">
        <v>23.679626085567456</v>
      </c>
      <c r="Q422" s="54">
        <v>1050224.7552765543</v>
      </c>
      <c r="R422" s="54">
        <v>37722.356486228164</v>
      </c>
      <c r="S422" s="54">
        <v>0</v>
      </c>
      <c r="T422" s="54">
        <v>0</v>
      </c>
      <c r="U422" s="54">
        <v>0.42638533310253157</v>
      </c>
      <c r="V422" s="54">
        <v>3.7347592066015363</v>
      </c>
      <c r="W422" s="54">
        <v>2.031963833821067</v>
      </c>
      <c r="X422" s="54">
        <v>0</v>
      </c>
      <c r="Y422" s="54">
        <v>0</v>
      </c>
      <c r="Z422" s="54">
        <v>0</v>
      </c>
      <c r="AA422" s="54">
        <v>0</v>
      </c>
      <c r="AB422" s="54">
        <v>0</v>
      </c>
      <c r="AC422" s="54">
        <v>0</v>
      </c>
      <c r="AD422" s="54" t="e">
        <v>#REF!</v>
      </c>
      <c r="AE422" s="63" t="e">
        <v>#REF!</v>
      </c>
      <c r="AF422" s="63" t="e">
        <v>#REF!</v>
      </c>
      <c r="AG422" s="63" t="e">
        <v>#REF!</v>
      </c>
      <c r="AH422" s="54" t="e">
        <v>#REF!</v>
      </c>
      <c r="AI422" s="63" t="e">
        <v>#REF!</v>
      </c>
      <c r="AJ422" s="63" t="e">
        <v>#REF!</v>
      </c>
      <c r="AK422" s="63" t="e">
        <v>#REF!</v>
      </c>
      <c r="AL422" s="63" t="e">
        <v>#REF!</v>
      </c>
      <c r="AM422" s="63" t="e">
        <v>#REF!</v>
      </c>
      <c r="AN422" s="54" t="e">
        <v>#REF!</v>
      </c>
      <c r="AO422" s="54">
        <v>0.15815208878877335</v>
      </c>
      <c r="AP422" s="54">
        <v>0.66026151852847392</v>
      </c>
      <c r="AQ422" s="54">
        <v>0.10442173830212553</v>
      </c>
    </row>
    <row r="423" spans="2:43" x14ac:dyDescent="0.3">
      <c r="B423" s="52">
        <v>420</v>
      </c>
      <c r="C423" s="54">
        <v>0.15604883802693473</v>
      </c>
      <c r="D423" s="54">
        <v>0.62158422863462792</v>
      </c>
      <c r="E423" s="54">
        <v>49520.873145984944</v>
      </c>
      <c r="F423" s="54">
        <v>22.003819547709757</v>
      </c>
      <c r="G423" s="54">
        <v>0.90684258650903871</v>
      </c>
      <c r="H423" s="54">
        <v>5998.9730627542594</v>
      </c>
      <c r="I423" s="54">
        <v>15</v>
      </c>
      <c r="J423" s="54">
        <v>8</v>
      </c>
      <c r="K423" s="54">
        <v>843</v>
      </c>
      <c r="L423" s="54">
        <v>811</v>
      </c>
      <c r="M423" s="54">
        <v>9.6997496614302209E-2</v>
      </c>
      <c r="N423" s="54">
        <v>7727.6747125101865</v>
      </c>
      <c r="O423" s="54">
        <v>30781.39373576031</v>
      </c>
      <c r="P423" s="54">
        <v>19.954000631723261</v>
      </c>
      <c r="Q423" s="54">
        <v>132000.32074441644</v>
      </c>
      <c r="R423" s="54">
        <v>5440.1242486261226</v>
      </c>
      <c r="S423" s="54">
        <v>0</v>
      </c>
      <c r="T423" s="54">
        <v>0</v>
      </c>
      <c r="U423" s="54">
        <v>0.36546961473319839</v>
      </c>
      <c r="V423" s="54">
        <v>1.9027211942354234</v>
      </c>
      <c r="W423" s="54">
        <v>1.206818583253376</v>
      </c>
      <c r="X423" s="54">
        <v>0</v>
      </c>
      <c r="Y423" s="54">
        <v>0</v>
      </c>
      <c r="Z423" s="54">
        <v>0</v>
      </c>
      <c r="AA423" s="54">
        <v>0</v>
      </c>
      <c r="AB423" s="54">
        <v>0</v>
      </c>
      <c r="AC423" s="54">
        <v>0</v>
      </c>
      <c r="AD423" s="54" t="e">
        <v>#REF!</v>
      </c>
      <c r="AE423" s="63" t="e">
        <v>#REF!</v>
      </c>
      <c r="AF423" s="63" t="e">
        <v>#REF!</v>
      </c>
      <c r="AG423" s="63" t="e">
        <v>#REF!</v>
      </c>
      <c r="AH423" s="54" t="e">
        <v>#REF!</v>
      </c>
      <c r="AI423" s="63" t="e">
        <v>#REF!</v>
      </c>
      <c r="AJ423" s="63" t="e">
        <v>#REF!</v>
      </c>
      <c r="AK423" s="63" t="e">
        <v>#REF!</v>
      </c>
      <c r="AL423" s="63" t="e">
        <v>#REF!</v>
      </c>
      <c r="AM423" s="63" t="e">
        <v>#REF!</v>
      </c>
      <c r="AN423" s="54" t="e">
        <v>#REF!</v>
      </c>
      <c r="AO423" s="54">
        <v>0.22589951025374927</v>
      </c>
      <c r="AP423" s="54">
        <v>0.68368505343347963</v>
      </c>
      <c r="AQ423" s="54">
        <v>0.15444411873843145</v>
      </c>
    </row>
    <row r="424" spans="2:43" x14ac:dyDescent="0.3">
      <c r="B424" s="52">
        <v>421</v>
      </c>
      <c r="C424" s="54">
        <v>0.14092839123652295</v>
      </c>
      <c r="D424" s="54">
        <v>0.7108728572952262</v>
      </c>
      <c r="E424" s="54">
        <v>50987.600999845803</v>
      </c>
      <c r="F424" s="54">
        <v>29.032097493798943</v>
      </c>
      <c r="G424" s="54">
        <v>0.90901938830371176</v>
      </c>
      <c r="H424" s="54">
        <v>34415.658571205524</v>
      </c>
      <c r="I424" s="54">
        <v>12</v>
      </c>
      <c r="J424" s="54">
        <v>3</v>
      </c>
      <c r="K424" s="54">
        <v>853</v>
      </c>
      <c r="L424" s="54">
        <v>783</v>
      </c>
      <c r="M424" s="54">
        <v>0.10018216815232658</v>
      </c>
      <c r="N424" s="54">
        <v>7185.6005819179982</v>
      </c>
      <c r="O424" s="54">
        <v>36245.701609389318</v>
      </c>
      <c r="P424" s="54">
        <v>26.39073950498684</v>
      </c>
      <c r="Q424" s="54">
        <v>999158.75495253596</v>
      </c>
      <c r="R424" s="54">
        <v>31284.50090246664</v>
      </c>
      <c r="S424" s="54">
        <v>0</v>
      </c>
      <c r="T424" s="54">
        <v>0</v>
      </c>
      <c r="U424" s="54">
        <v>0.40112267295928972</v>
      </c>
      <c r="V424" s="54">
        <v>6.6104018401158822</v>
      </c>
      <c r="W424" s="54">
        <v>2.9707541954523156</v>
      </c>
      <c r="X424" s="54">
        <v>0</v>
      </c>
      <c r="Y424" s="54">
        <v>0</v>
      </c>
      <c r="Z424" s="54">
        <v>0</v>
      </c>
      <c r="AA424" s="54">
        <v>0</v>
      </c>
      <c r="AB424" s="54">
        <v>0</v>
      </c>
      <c r="AC424" s="54">
        <v>0</v>
      </c>
      <c r="AD424" s="54" t="e">
        <v>#REF!</v>
      </c>
      <c r="AE424" s="63" t="e">
        <v>#REF!</v>
      </c>
      <c r="AF424" s="63" t="e">
        <v>#REF!</v>
      </c>
      <c r="AG424" s="63" t="e">
        <v>#REF!</v>
      </c>
      <c r="AH424" s="54" t="e">
        <v>#REF!</v>
      </c>
      <c r="AI424" s="63" t="e">
        <v>#REF!</v>
      </c>
      <c r="AJ424" s="63" t="e">
        <v>#REF!</v>
      </c>
      <c r="AK424" s="63" t="e">
        <v>#REF!</v>
      </c>
      <c r="AL424" s="63" t="e">
        <v>#REF!</v>
      </c>
      <c r="AM424" s="63" t="e">
        <v>#REF!</v>
      </c>
      <c r="AN424" s="54" t="e">
        <v>#REF!</v>
      </c>
      <c r="AO424" s="54">
        <v>0.26210419340636065</v>
      </c>
      <c r="AP424" s="54">
        <v>0.78907353721786488</v>
      </c>
      <c r="AQ424" s="54">
        <v>0.20681948301079237</v>
      </c>
    </row>
    <row r="425" spans="2:43" x14ac:dyDescent="0.3">
      <c r="B425" s="52">
        <v>422</v>
      </c>
      <c r="C425" s="54">
        <v>0.16633489219634112</v>
      </c>
      <c r="D425" s="54">
        <v>0.76839683068951259</v>
      </c>
      <c r="E425" s="54">
        <v>46320.890238071719</v>
      </c>
      <c r="F425" s="54">
        <v>10.731451346329816</v>
      </c>
      <c r="G425" s="54">
        <v>0.90325051261889266</v>
      </c>
      <c r="H425" s="54">
        <v>17507.521012355137</v>
      </c>
      <c r="I425" s="54">
        <v>19</v>
      </c>
      <c r="J425" s="54">
        <v>2</v>
      </c>
      <c r="K425" s="54">
        <v>849</v>
      </c>
      <c r="L425" s="54">
        <v>781</v>
      </c>
      <c r="M425" s="54">
        <v>0.12781120399675025</v>
      </c>
      <c r="N425" s="54">
        <v>7704.7802841882094</v>
      </c>
      <c r="O425" s="54">
        <v>35592.825253651092</v>
      </c>
      <c r="P425" s="54">
        <v>9.6931889297171132</v>
      </c>
      <c r="Q425" s="54">
        <v>187881.10993893608</v>
      </c>
      <c r="R425" s="54">
        <v>15813.677329095812</v>
      </c>
      <c r="S425" s="54">
        <v>0</v>
      </c>
      <c r="T425" s="54">
        <v>0</v>
      </c>
      <c r="U425" s="54">
        <v>0.41273246240791833</v>
      </c>
      <c r="V425" s="54">
        <v>2.7462459182945418</v>
      </c>
      <c r="W425" s="54">
        <v>2.4715263717706999</v>
      </c>
      <c r="X425" s="54">
        <v>0</v>
      </c>
      <c r="Y425" s="54">
        <v>0</v>
      </c>
      <c r="Z425" s="54">
        <v>0</v>
      </c>
      <c r="AA425" s="54">
        <v>0</v>
      </c>
      <c r="AB425" s="54">
        <v>0</v>
      </c>
      <c r="AC425" s="54">
        <v>0</v>
      </c>
      <c r="AD425" s="54" t="e">
        <v>#REF!</v>
      </c>
      <c r="AE425" s="63" t="e">
        <v>#REF!</v>
      </c>
      <c r="AF425" s="63" t="e">
        <v>#REF!</v>
      </c>
      <c r="AG425" s="63" t="e">
        <v>#REF!</v>
      </c>
      <c r="AH425" s="54" t="e">
        <v>#REF!</v>
      </c>
      <c r="AI425" s="63" t="e">
        <v>#REF!</v>
      </c>
      <c r="AJ425" s="63" t="e">
        <v>#REF!</v>
      </c>
      <c r="AK425" s="63" t="e">
        <v>#REF!</v>
      </c>
      <c r="AL425" s="63" t="e">
        <v>#REF!</v>
      </c>
      <c r="AM425" s="63" t="e">
        <v>#REF!</v>
      </c>
      <c r="AN425" s="54" t="e">
        <v>#REF!</v>
      </c>
      <c r="AO425" s="54">
        <v>0.16396592472342375</v>
      </c>
      <c r="AP425" s="54">
        <v>0.7337817352088738</v>
      </c>
      <c r="AQ425" s="54">
        <v>0.12031520075868146</v>
      </c>
    </row>
    <row r="426" spans="2:43" x14ac:dyDescent="0.3">
      <c r="B426" s="52">
        <v>423</v>
      </c>
      <c r="C426" s="54">
        <v>0.23365143179923659</v>
      </c>
      <c r="D426" s="54">
        <v>0.66674148379753284</v>
      </c>
      <c r="E426" s="54">
        <v>48296.310486467919</v>
      </c>
      <c r="F426" s="54">
        <v>21.266394803906881</v>
      </c>
      <c r="G426" s="54">
        <v>0.86448117708765848</v>
      </c>
      <c r="H426" s="54">
        <v>7557.4463219887994</v>
      </c>
      <c r="I426" s="54">
        <v>8</v>
      </c>
      <c r="J426" s="54">
        <v>2</v>
      </c>
      <c r="K426" s="54">
        <v>852</v>
      </c>
      <c r="L426" s="54">
        <v>813</v>
      </c>
      <c r="M426" s="54">
        <v>0.15578510232924106</v>
      </c>
      <c r="N426" s="54">
        <v>11284.502095783713</v>
      </c>
      <c r="O426" s="54">
        <v>32201.153715693967</v>
      </c>
      <c r="P426" s="54">
        <v>18.384398012492284</v>
      </c>
      <c r="Q426" s="54">
        <v>160719.63719274776</v>
      </c>
      <c r="R426" s="54">
        <v>6533.2700922096728</v>
      </c>
      <c r="S426" s="54">
        <v>0</v>
      </c>
      <c r="T426" s="54">
        <v>0</v>
      </c>
      <c r="U426" s="54">
        <v>0.56421494072575307</v>
      </c>
      <c r="V426" s="54">
        <v>2.3884734112192287</v>
      </c>
      <c r="W426" s="54">
        <v>3.9117094944720616</v>
      </c>
      <c r="X426" s="54">
        <v>0</v>
      </c>
      <c r="Y426" s="54">
        <v>0</v>
      </c>
      <c r="Z426" s="54">
        <v>0</v>
      </c>
      <c r="AA426" s="54">
        <v>0</v>
      </c>
      <c r="AB426" s="54">
        <v>0</v>
      </c>
      <c r="AC426" s="54">
        <v>0</v>
      </c>
      <c r="AD426" s="54" t="e">
        <v>#REF!</v>
      </c>
      <c r="AE426" s="63" t="e">
        <v>#REF!</v>
      </c>
      <c r="AF426" s="63" t="e">
        <v>#REF!</v>
      </c>
      <c r="AG426" s="63" t="e">
        <v>#REF!</v>
      </c>
      <c r="AH426" s="54" t="e">
        <v>#REF!</v>
      </c>
      <c r="AI426" s="63" t="e">
        <v>#REF!</v>
      </c>
      <c r="AJ426" s="63" t="e">
        <v>#REF!</v>
      </c>
      <c r="AK426" s="63" t="e">
        <v>#REF!</v>
      </c>
      <c r="AL426" s="63" t="e">
        <v>#REF!</v>
      </c>
      <c r="AM426" s="63" t="e">
        <v>#REF!</v>
      </c>
      <c r="AN426" s="54" t="e">
        <v>#REF!</v>
      </c>
      <c r="AO426" s="54">
        <v>0.12786460990009499</v>
      </c>
      <c r="AP426" s="54">
        <v>0.74321311455030303</v>
      </c>
      <c r="AQ426" s="54">
        <v>9.5030654964609107E-2</v>
      </c>
    </row>
    <row r="427" spans="2:43" x14ac:dyDescent="0.3">
      <c r="B427" s="52">
        <v>424</v>
      </c>
      <c r="C427" s="54">
        <v>0.20836699417704874</v>
      </c>
      <c r="D427" s="54">
        <v>0.66059326565425591</v>
      </c>
      <c r="E427" s="54">
        <v>49544.475619703902</v>
      </c>
      <c r="F427" s="54">
        <v>13.864035220665874</v>
      </c>
      <c r="G427" s="54">
        <v>0.88301077835379571</v>
      </c>
      <c r="H427" s="54">
        <v>24048.153340295048</v>
      </c>
      <c r="I427" s="54">
        <v>11</v>
      </c>
      <c r="J427" s="54">
        <v>4</v>
      </c>
      <c r="K427" s="54">
        <v>841</v>
      </c>
      <c r="L427" s="54">
        <v>782</v>
      </c>
      <c r="M427" s="54">
        <v>0.13764583313797796</v>
      </c>
      <c r="N427" s="54">
        <v>10323.433462955776</v>
      </c>
      <c r="O427" s="54">
        <v>32728.746944747865</v>
      </c>
      <c r="P427" s="54">
        <v>12.242092531324612</v>
      </c>
      <c r="Q427" s="54">
        <v>333404.44490182423</v>
      </c>
      <c r="R427" s="54">
        <v>21234.778598985362</v>
      </c>
      <c r="S427" s="54">
        <v>0</v>
      </c>
      <c r="T427" s="54">
        <v>0</v>
      </c>
      <c r="U427" s="54">
        <v>0.51503071221205854</v>
      </c>
      <c r="V427" s="54">
        <v>4.2181535424688352</v>
      </c>
      <c r="W427" s="54">
        <v>1.0607784172360815</v>
      </c>
      <c r="X427" s="54">
        <v>0</v>
      </c>
      <c r="Y427" s="54">
        <v>0</v>
      </c>
      <c r="Z427" s="54">
        <v>0</v>
      </c>
      <c r="AA427" s="54">
        <v>0</v>
      </c>
      <c r="AB427" s="54">
        <v>0</v>
      </c>
      <c r="AC427" s="54">
        <v>0</v>
      </c>
      <c r="AD427" s="54" t="e">
        <v>#REF!</v>
      </c>
      <c r="AE427" s="63" t="e">
        <v>#REF!</v>
      </c>
      <c r="AF427" s="63" t="e">
        <v>#REF!</v>
      </c>
      <c r="AG427" s="63" t="e">
        <v>#REF!</v>
      </c>
      <c r="AH427" s="54" t="e">
        <v>#REF!</v>
      </c>
      <c r="AI427" s="63" t="e">
        <v>#REF!</v>
      </c>
      <c r="AJ427" s="63" t="e">
        <v>#REF!</v>
      </c>
      <c r="AK427" s="63" t="e">
        <v>#REF!</v>
      </c>
      <c r="AL427" s="63" t="e">
        <v>#REF!</v>
      </c>
      <c r="AM427" s="63" t="e">
        <v>#REF!</v>
      </c>
      <c r="AN427" s="54" t="e">
        <v>#REF!</v>
      </c>
      <c r="AO427" s="54">
        <v>0.10595882322374192</v>
      </c>
      <c r="AP427" s="54">
        <v>0.62538243386300874</v>
      </c>
      <c r="AQ427" s="54">
        <v>6.6264786756924016E-2</v>
      </c>
    </row>
    <row r="428" spans="2:43" x14ac:dyDescent="0.3">
      <c r="B428" s="52">
        <v>425</v>
      </c>
      <c r="C428" s="54">
        <v>0.20632661747743636</v>
      </c>
      <c r="D428" s="54">
        <v>0.64266773080838036</v>
      </c>
      <c r="E428" s="54">
        <v>47462.770649933896</v>
      </c>
      <c r="F428" s="54">
        <v>23.726069211523996</v>
      </c>
      <c r="G428" s="54">
        <v>0.88392566682986029</v>
      </c>
      <c r="H428" s="54">
        <v>24675.966443706111</v>
      </c>
      <c r="I428" s="54">
        <v>9</v>
      </c>
      <c r="J428" s="54">
        <v>3</v>
      </c>
      <c r="K428" s="54">
        <v>852</v>
      </c>
      <c r="L428" s="54">
        <v>821</v>
      </c>
      <c r="M428" s="54">
        <v>0.13259945905959272</v>
      </c>
      <c r="N428" s="54">
        <v>9792.8329243082044</v>
      </c>
      <c r="O428" s="54">
        <v>30502.791111471612</v>
      </c>
      <c r="P428" s="54">
        <v>20.972081549047765</v>
      </c>
      <c r="Q428" s="54">
        <v>585463.68770461483</v>
      </c>
      <c r="R428" s="54">
        <v>21811.720093424181</v>
      </c>
      <c r="S428" s="54">
        <v>0</v>
      </c>
      <c r="T428" s="54">
        <v>0</v>
      </c>
      <c r="U428" s="54">
        <v>0.30367508510505642</v>
      </c>
      <c r="V428" s="54">
        <v>3.1134698387240336</v>
      </c>
      <c r="W428" s="54">
        <v>3.0656916842123407</v>
      </c>
      <c r="X428" s="54">
        <v>0</v>
      </c>
      <c r="Y428" s="54">
        <v>0</v>
      </c>
      <c r="Z428" s="54">
        <v>0</v>
      </c>
      <c r="AA428" s="54">
        <v>0</v>
      </c>
      <c r="AB428" s="54">
        <v>0</v>
      </c>
      <c r="AC428" s="54">
        <v>0</v>
      </c>
      <c r="AD428" s="54" t="e">
        <v>#REF!</v>
      </c>
      <c r="AE428" s="63" t="e">
        <v>#REF!</v>
      </c>
      <c r="AF428" s="63" t="e">
        <v>#REF!</v>
      </c>
      <c r="AG428" s="63" t="e">
        <v>#REF!</v>
      </c>
      <c r="AH428" s="54" t="e">
        <v>#REF!</v>
      </c>
      <c r="AI428" s="63" t="e">
        <v>#REF!</v>
      </c>
      <c r="AJ428" s="63" t="e">
        <v>#REF!</v>
      </c>
      <c r="AK428" s="63" t="e">
        <v>#REF!</v>
      </c>
      <c r="AL428" s="63" t="e">
        <v>#REF!</v>
      </c>
      <c r="AM428" s="63" t="e">
        <v>#REF!</v>
      </c>
      <c r="AN428" s="54" t="e">
        <v>#REF!</v>
      </c>
      <c r="AO428" s="54">
        <v>0.11916663126800775</v>
      </c>
      <c r="AP428" s="54">
        <v>0.70608031654449654</v>
      </c>
      <c r="AQ428" s="54">
        <v>8.4141212727256207E-2</v>
      </c>
    </row>
    <row r="429" spans="2:43" x14ac:dyDescent="0.3">
      <c r="B429" s="52">
        <v>426</v>
      </c>
      <c r="C429" s="54">
        <v>0.23041157730682504</v>
      </c>
      <c r="D429" s="54">
        <v>0.72674856185521985</v>
      </c>
      <c r="E429" s="54">
        <v>50529.488226904483</v>
      </c>
      <c r="F429" s="54">
        <v>19.052851105733374</v>
      </c>
      <c r="G429" s="54">
        <v>0.90708170697534218</v>
      </c>
      <c r="H429" s="54">
        <v>16202.83925640199</v>
      </c>
      <c r="I429" s="54">
        <v>10</v>
      </c>
      <c r="J429" s="54">
        <v>3</v>
      </c>
      <c r="K429" s="54">
        <v>867</v>
      </c>
      <c r="L429" s="54">
        <v>786</v>
      </c>
      <c r="M429" s="54">
        <v>0.16745128244252791</v>
      </c>
      <c r="N429" s="54">
        <v>11642.579082867709</v>
      </c>
      <c r="O429" s="54">
        <v>36722.232900183095</v>
      </c>
      <c r="P429" s="54">
        <v>17.282492703735667</v>
      </c>
      <c r="Q429" s="54">
        <v>308710.2838423588</v>
      </c>
      <c r="R429" s="54">
        <v>14697.299090544202</v>
      </c>
      <c r="S429" s="54">
        <v>0</v>
      </c>
      <c r="T429" s="54">
        <v>0</v>
      </c>
      <c r="U429" s="54">
        <v>0.41982546769498508</v>
      </c>
      <c r="V429" s="54">
        <v>4.9358508929138303</v>
      </c>
      <c r="W429" s="54">
        <v>1.8257786174620474</v>
      </c>
      <c r="X429" s="54">
        <v>0</v>
      </c>
      <c r="Y429" s="54">
        <v>0</v>
      </c>
      <c r="Z429" s="54">
        <v>0</v>
      </c>
      <c r="AA429" s="54">
        <v>0</v>
      </c>
      <c r="AB429" s="54">
        <v>0</v>
      </c>
      <c r="AC429" s="54">
        <v>0</v>
      </c>
      <c r="AD429" s="54" t="e">
        <v>#REF!</v>
      </c>
      <c r="AE429" s="63" t="e">
        <v>#REF!</v>
      </c>
      <c r="AF429" s="63" t="e">
        <v>#REF!</v>
      </c>
      <c r="AG429" s="63" t="e">
        <v>#REF!</v>
      </c>
      <c r="AH429" s="54" t="e">
        <v>#REF!</v>
      </c>
      <c r="AI429" s="63" t="e">
        <v>#REF!</v>
      </c>
      <c r="AJ429" s="63" t="e">
        <v>#REF!</v>
      </c>
      <c r="AK429" s="63" t="e">
        <v>#REF!</v>
      </c>
      <c r="AL429" s="63" t="e">
        <v>#REF!</v>
      </c>
      <c r="AM429" s="63" t="e">
        <v>#REF!</v>
      </c>
      <c r="AN429" s="54" t="e">
        <v>#REF!</v>
      </c>
      <c r="AO429" s="54">
        <v>0.22931814765664099</v>
      </c>
      <c r="AP429" s="54">
        <v>0.71942242114634691</v>
      </c>
      <c r="AQ429" s="54">
        <v>0.16497661699993615</v>
      </c>
    </row>
    <row r="430" spans="2:43" x14ac:dyDescent="0.3">
      <c r="B430" s="52">
        <v>427</v>
      </c>
      <c r="C430" s="54">
        <v>0.21446847973160399</v>
      </c>
      <c r="D430" s="54">
        <v>0.71857671934178402</v>
      </c>
      <c r="E430" s="54">
        <v>50103.701723438506</v>
      </c>
      <c r="F430" s="54">
        <v>25.916070625672937</v>
      </c>
      <c r="G430" s="54">
        <v>0.86560695274486044</v>
      </c>
      <c r="H430" s="54">
        <v>17201.687509994481</v>
      </c>
      <c r="I430" s="54">
        <v>17</v>
      </c>
      <c r="J430" s="54">
        <v>6</v>
      </c>
      <c r="K430" s="54">
        <v>849</v>
      </c>
      <c r="L430" s="54">
        <v>806</v>
      </c>
      <c r="M430" s="54">
        <v>0.1541120565677559</v>
      </c>
      <c r="N430" s="54">
        <v>10745.664737551602</v>
      </c>
      <c r="O430" s="54">
        <v>36003.353611307728</v>
      </c>
      <c r="P430" s="54">
        <v>22.43313092140934</v>
      </c>
      <c r="Q430" s="54">
        <v>445800.14838977304</v>
      </c>
      <c r="R430" s="54">
        <v>14889.900307595648</v>
      </c>
      <c r="S430" s="54">
        <v>0</v>
      </c>
      <c r="T430" s="54">
        <v>0</v>
      </c>
      <c r="U430" s="54">
        <v>0.29631169630370258</v>
      </c>
      <c r="V430" s="54">
        <v>2.0549125601242055</v>
      </c>
      <c r="W430" s="54">
        <v>3.8091835320582081</v>
      </c>
      <c r="X430" s="54">
        <v>0</v>
      </c>
      <c r="Y430" s="54">
        <v>0</v>
      </c>
      <c r="Z430" s="54">
        <v>0</v>
      </c>
      <c r="AA430" s="54">
        <v>0</v>
      </c>
      <c r="AB430" s="54">
        <v>0</v>
      </c>
      <c r="AC430" s="54">
        <v>0</v>
      </c>
      <c r="AD430" s="54" t="e">
        <v>#REF!</v>
      </c>
      <c r="AE430" s="63" t="e">
        <v>#REF!</v>
      </c>
      <c r="AF430" s="63" t="e">
        <v>#REF!</v>
      </c>
      <c r="AG430" s="63" t="e">
        <v>#REF!</v>
      </c>
      <c r="AH430" s="54" t="e">
        <v>#REF!</v>
      </c>
      <c r="AI430" s="63" t="e">
        <v>#REF!</v>
      </c>
      <c r="AJ430" s="63" t="e">
        <v>#REF!</v>
      </c>
      <c r="AK430" s="63" t="e">
        <v>#REF!</v>
      </c>
      <c r="AL430" s="63" t="e">
        <v>#REF!</v>
      </c>
      <c r="AM430" s="63" t="e">
        <v>#REF!</v>
      </c>
      <c r="AN430" s="54" t="e">
        <v>#REF!</v>
      </c>
      <c r="AO430" s="54">
        <v>0.20588164930636133</v>
      </c>
      <c r="AP430" s="54">
        <v>0.65729910876920572</v>
      </c>
      <c r="AQ430" s="54">
        <v>0.13532582460100545</v>
      </c>
    </row>
    <row r="431" spans="2:43" x14ac:dyDescent="0.3">
      <c r="B431" s="52">
        <v>428</v>
      </c>
      <c r="C431" s="54">
        <v>0.20559641703238984</v>
      </c>
      <c r="D431" s="54">
        <v>0.66948272846754764</v>
      </c>
      <c r="E431" s="54">
        <v>53359.816447750905</v>
      </c>
      <c r="F431" s="54">
        <v>22.394924552727428</v>
      </c>
      <c r="G431" s="54">
        <v>0.89438959025946496</v>
      </c>
      <c r="H431" s="54">
        <v>14920.192924641604</v>
      </c>
      <c r="I431" s="54">
        <v>9</v>
      </c>
      <c r="J431" s="54">
        <v>4</v>
      </c>
      <c r="K431" s="54">
        <v>853</v>
      </c>
      <c r="L431" s="54">
        <v>794</v>
      </c>
      <c r="M431" s="54">
        <v>0.13764325023799615</v>
      </c>
      <c r="N431" s="54">
        <v>10970.58707516357</v>
      </c>
      <c r="O431" s="54">
        <v>35723.475505967799</v>
      </c>
      <c r="P431" s="54">
        <v>20.029787394605517</v>
      </c>
      <c r="Q431" s="54">
        <v>334136.59485948633</v>
      </c>
      <c r="R431" s="54">
        <v>13344.465236462373</v>
      </c>
      <c r="S431" s="54">
        <v>0</v>
      </c>
      <c r="T431" s="54">
        <v>0</v>
      </c>
      <c r="U431" s="54">
        <v>0.30287915804693677</v>
      </c>
      <c r="V431" s="54">
        <v>4.4501711909743626</v>
      </c>
      <c r="W431" s="54">
        <v>2.9329048585439961</v>
      </c>
      <c r="X431" s="54">
        <v>0</v>
      </c>
      <c r="Y431" s="54">
        <v>0</v>
      </c>
      <c r="Z431" s="54">
        <v>0</v>
      </c>
      <c r="AA431" s="54">
        <v>0</v>
      </c>
      <c r="AB431" s="54">
        <v>0</v>
      </c>
      <c r="AC431" s="54">
        <v>0</v>
      </c>
      <c r="AD431" s="54" t="e">
        <v>#REF!</v>
      </c>
      <c r="AE431" s="63" t="e">
        <v>#REF!</v>
      </c>
      <c r="AF431" s="63" t="e">
        <v>#REF!</v>
      </c>
      <c r="AG431" s="63" t="e">
        <v>#REF!</v>
      </c>
      <c r="AH431" s="54" t="e">
        <v>#REF!</v>
      </c>
      <c r="AI431" s="63" t="e">
        <v>#REF!</v>
      </c>
      <c r="AJ431" s="63" t="e">
        <v>#REF!</v>
      </c>
      <c r="AK431" s="63" t="e">
        <v>#REF!</v>
      </c>
      <c r="AL431" s="63" t="e">
        <v>#REF!</v>
      </c>
      <c r="AM431" s="63" t="e">
        <v>#REF!</v>
      </c>
      <c r="AN431" s="54" t="e">
        <v>#REF!</v>
      </c>
      <c r="AO431" s="54">
        <v>0.1442699110616425</v>
      </c>
      <c r="AP431" s="54">
        <v>0.78260548729547375</v>
      </c>
      <c r="AQ431" s="54">
        <v>0.11290642404847138</v>
      </c>
    </row>
    <row r="432" spans="2:43" x14ac:dyDescent="0.3">
      <c r="B432" s="52">
        <v>429</v>
      </c>
      <c r="C432" s="54">
        <v>0.12562392982168646</v>
      </c>
      <c r="D432" s="54">
        <v>0.64515165206264036</v>
      </c>
      <c r="E432" s="54">
        <v>49080.809252439496</v>
      </c>
      <c r="F432" s="54">
        <v>18.123479277759479</v>
      </c>
      <c r="G432" s="54">
        <v>0.84420621095580006</v>
      </c>
      <c r="H432" s="54">
        <v>20577.034309467166</v>
      </c>
      <c r="I432" s="54">
        <v>13</v>
      </c>
      <c r="J432" s="54">
        <v>3</v>
      </c>
      <c r="K432" s="54">
        <v>844</v>
      </c>
      <c r="L432" s="54">
        <v>796</v>
      </c>
      <c r="M432" s="54">
        <v>8.104648586306222E-2</v>
      </c>
      <c r="N432" s="54">
        <v>6165.7241371200389</v>
      </c>
      <c r="O432" s="54">
        <v>31664.565173782667</v>
      </c>
      <c r="P432" s="54">
        <v>15.299953770413289</v>
      </c>
      <c r="Q432" s="54">
        <v>372927.45490537403</v>
      </c>
      <c r="R432" s="54">
        <v>17371.260167102773</v>
      </c>
      <c r="S432" s="54">
        <v>0</v>
      </c>
      <c r="T432" s="54">
        <v>0</v>
      </c>
      <c r="U432" s="54">
        <v>0.34887559130455459</v>
      </c>
      <c r="V432" s="54">
        <v>5.7935941152964725</v>
      </c>
      <c r="W432" s="54">
        <v>2.633967575886595</v>
      </c>
      <c r="X432" s="54">
        <v>0</v>
      </c>
      <c r="Y432" s="54">
        <v>0</v>
      </c>
      <c r="Z432" s="54">
        <v>0</v>
      </c>
      <c r="AA432" s="54">
        <v>0</v>
      </c>
      <c r="AB432" s="54">
        <v>0</v>
      </c>
      <c r="AC432" s="54">
        <v>0</v>
      </c>
      <c r="AD432" s="54" t="e">
        <v>#REF!</v>
      </c>
      <c r="AE432" s="63" t="e">
        <v>#REF!</v>
      </c>
      <c r="AF432" s="63" t="e">
        <v>#REF!</v>
      </c>
      <c r="AG432" s="63" t="e">
        <v>#REF!</v>
      </c>
      <c r="AH432" s="54" t="e">
        <v>#REF!</v>
      </c>
      <c r="AI432" s="63" t="e">
        <v>#REF!</v>
      </c>
      <c r="AJ432" s="63" t="e">
        <v>#REF!</v>
      </c>
      <c r="AK432" s="63" t="e">
        <v>#REF!</v>
      </c>
      <c r="AL432" s="63" t="e">
        <v>#REF!</v>
      </c>
      <c r="AM432" s="63" t="e">
        <v>#REF!</v>
      </c>
      <c r="AN432" s="54" t="e">
        <v>#REF!</v>
      </c>
      <c r="AO432" s="54">
        <v>0.20544495929979639</v>
      </c>
      <c r="AP432" s="54">
        <v>0.67663206619981309</v>
      </c>
      <c r="AQ432" s="54">
        <v>0.13901064730135773</v>
      </c>
    </row>
    <row r="433" spans="2:43" x14ac:dyDescent="0.3">
      <c r="B433" s="52">
        <v>430</v>
      </c>
      <c r="C433" s="54">
        <v>0.17956169258054561</v>
      </c>
      <c r="D433" s="54">
        <v>0.61582742747389607</v>
      </c>
      <c r="E433" s="54">
        <v>49941.848585601932</v>
      </c>
      <c r="F433" s="54">
        <v>18.93594412086928</v>
      </c>
      <c r="G433" s="54">
        <v>0.93134185230618449</v>
      </c>
      <c r="H433" s="54">
        <v>15304.966250604979</v>
      </c>
      <c r="I433" s="54">
        <v>14</v>
      </c>
      <c r="J433" s="54">
        <v>6</v>
      </c>
      <c r="K433" s="54">
        <v>860</v>
      </c>
      <c r="L433" s="54">
        <v>802</v>
      </c>
      <c r="M433" s="54">
        <v>0.11057901521473597</v>
      </c>
      <c r="N433" s="54">
        <v>8967.6428626320103</v>
      </c>
      <c r="O433" s="54">
        <v>30755.560137762073</v>
      </c>
      <c r="P433" s="54">
        <v>17.635837272696801</v>
      </c>
      <c r="Q433" s="54">
        <v>289813.98569324613</v>
      </c>
      <c r="R433" s="54">
        <v>14254.15561732208</v>
      </c>
      <c r="S433" s="54">
        <v>0</v>
      </c>
      <c r="T433" s="54">
        <v>0</v>
      </c>
      <c r="U433" s="54">
        <v>0.3008594638244107</v>
      </c>
      <c r="V433" s="54">
        <v>7.0631019682746725</v>
      </c>
      <c r="W433" s="54">
        <v>0.64640923359028646</v>
      </c>
      <c r="X433" s="54">
        <v>0</v>
      </c>
      <c r="Y433" s="54">
        <v>0</v>
      </c>
      <c r="Z433" s="54">
        <v>0</v>
      </c>
      <c r="AA433" s="54">
        <v>0</v>
      </c>
      <c r="AB433" s="54">
        <v>0</v>
      </c>
      <c r="AC433" s="54">
        <v>0</v>
      </c>
      <c r="AD433" s="54" t="e">
        <v>#REF!</v>
      </c>
      <c r="AE433" s="63" t="e">
        <v>#REF!</v>
      </c>
      <c r="AF433" s="63" t="e">
        <v>#REF!</v>
      </c>
      <c r="AG433" s="63" t="e">
        <v>#REF!</v>
      </c>
      <c r="AH433" s="54" t="e">
        <v>#REF!</v>
      </c>
      <c r="AI433" s="63" t="e">
        <v>#REF!</v>
      </c>
      <c r="AJ433" s="63" t="e">
        <v>#REF!</v>
      </c>
      <c r="AK433" s="63" t="e">
        <v>#REF!</v>
      </c>
      <c r="AL433" s="63" t="e">
        <v>#REF!</v>
      </c>
      <c r="AM433" s="63" t="e">
        <v>#REF!</v>
      </c>
      <c r="AN433" s="54" t="e">
        <v>#REF!</v>
      </c>
      <c r="AO433" s="54">
        <v>0.18095727063167782</v>
      </c>
      <c r="AP433" s="54">
        <v>0.69559941600200781</v>
      </c>
      <c r="AQ433" s="54">
        <v>0.12587377177271236</v>
      </c>
    </row>
    <row r="434" spans="2:43" x14ac:dyDescent="0.3">
      <c r="B434" s="52">
        <v>431</v>
      </c>
      <c r="C434" s="54">
        <v>0.21761854435989919</v>
      </c>
      <c r="D434" s="54">
        <v>0.60580433525522281</v>
      </c>
      <c r="E434" s="54">
        <v>47255.811330822442</v>
      </c>
      <c r="F434" s="54">
        <v>18.13793741943141</v>
      </c>
      <c r="G434" s="54">
        <v>0.88908411285284905</v>
      </c>
      <c r="H434" s="54">
        <v>14828.736501973281</v>
      </c>
      <c r="I434" s="54">
        <v>13</v>
      </c>
      <c r="J434" s="54">
        <v>3</v>
      </c>
      <c r="K434" s="54">
        <v>870</v>
      </c>
      <c r="L434" s="54">
        <v>806</v>
      </c>
      <c r="M434" s="54">
        <v>0.13183425760515793</v>
      </c>
      <c r="N434" s="54">
        <v>10283.74087435961</v>
      </c>
      <c r="O434" s="54">
        <v>28627.775370215117</v>
      </c>
      <c r="P434" s="54">
        <v>16.126151999535669</v>
      </c>
      <c r="Q434" s="54">
        <v>268962.6946820296</v>
      </c>
      <c r="R434" s="54">
        <v>13183.994037585575</v>
      </c>
      <c r="S434" s="54">
        <v>0</v>
      </c>
      <c r="T434" s="54">
        <v>0</v>
      </c>
      <c r="U434" s="54">
        <v>0.54760161064168056</v>
      </c>
      <c r="V434" s="54">
        <v>4.2680208517758471</v>
      </c>
      <c r="W434" s="54">
        <v>1.2683728791885742</v>
      </c>
      <c r="X434" s="54">
        <v>0</v>
      </c>
      <c r="Y434" s="54">
        <v>0</v>
      </c>
      <c r="Z434" s="54">
        <v>0</v>
      </c>
      <c r="AA434" s="54">
        <v>0</v>
      </c>
      <c r="AB434" s="54">
        <v>0</v>
      </c>
      <c r="AC434" s="54">
        <v>0</v>
      </c>
      <c r="AD434" s="54" t="e">
        <v>#REF!</v>
      </c>
      <c r="AE434" s="63" t="e">
        <v>#REF!</v>
      </c>
      <c r="AF434" s="63" t="e">
        <v>#REF!</v>
      </c>
      <c r="AG434" s="63" t="e">
        <v>#REF!</v>
      </c>
      <c r="AH434" s="54" t="e">
        <v>#REF!</v>
      </c>
      <c r="AI434" s="63" t="e">
        <v>#REF!</v>
      </c>
      <c r="AJ434" s="63" t="e">
        <v>#REF!</v>
      </c>
      <c r="AK434" s="63" t="e">
        <v>#REF!</v>
      </c>
      <c r="AL434" s="63" t="e">
        <v>#REF!</v>
      </c>
      <c r="AM434" s="63" t="e">
        <v>#REF!</v>
      </c>
      <c r="AN434" s="54" t="e">
        <v>#REF!</v>
      </c>
      <c r="AO434" s="54">
        <v>0.17121377766451876</v>
      </c>
      <c r="AP434" s="54">
        <v>0.70427958441515603</v>
      </c>
      <c r="AQ434" s="54">
        <v>0.1205823681797162</v>
      </c>
    </row>
    <row r="435" spans="2:43" x14ac:dyDescent="0.3">
      <c r="B435" s="52">
        <v>432</v>
      </c>
      <c r="C435" s="54">
        <v>0.21342447729961028</v>
      </c>
      <c r="D435" s="54">
        <v>0.75495336248591594</v>
      </c>
      <c r="E435" s="54">
        <v>51298.127417633259</v>
      </c>
      <c r="F435" s="54">
        <v>21.593035533360535</v>
      </c>
      <c r="G435" s="54">
        <v>0.86175529865224854</v>
      </c>
      <c r="H435" s="54">
        <v>16776.951627913877</v>
      </c>
      <c r="I435" s="54">
        <v>7</v>
      </c>
      <c r="J435" s="54">
        <v>3</v>
      </c>
      <c r="K435" s="54">
        <v>857</v>
      </c>
      <c r="L435" s="54">
        <v>805</v>
      </c>
      <c r="M435" s="54">
        <v>0.16112552677413983</v>
      </c>
      <c r="N435" s="54">
        <v>10948.276030557185</v>
      </c>
      <c r="O435" s="54">
        <v>38727.693783173185</v>
      </c>
      <c r="P435" s="54">
        <v>18.607912784859721</v>
      </c>
      <c r="Q435" s="54">
        <v>362265.31264301523</v>
      </c>
      <c r="R435" s="54">
        <v>14457.626960587251</v>
      </c>
      <c r="S435" s="54">
        <v>0</v>
      </c>
      <c r="T435" s="54">
        <v>0</v>
      </c>
      <c r="U435" s="54">
        <v>0.44324265479847696</v>
      </c>
      <c r="V435" s="54">
        <v>5.0953631869969449</v>
      </c>
      <c r="W435" s="54">
        <v>0.86230294138988295</v>
      </c>
      <c r="X435" s="54">
        <v>0</v>
      </c>
      <c r="Y435" s="54">
        <v>0</v>
      </c>
      <c r="Z435" s="54">
        <v>0</v>
      </c>
      <c r="AA435" s="54">
        <v>0</v>
      </c>
      <c r="AB435" s="54">
        <v>0</v>
      </c>
      <c r="AC435" s="54">
        <v>0</v>
      </c>
      <c r="AD435" s="54" t="e">
        <v>#REF!</v>
      </c>
      <c r="AE435" s="63" t="e">
        <v>#REF!</v>
      </c>
      <c r="AF435" s="63" t="e">
        <v>#REF!</v>
      </c>
      <c r="AG435" s="63" t="e">
        <v>#REF!</v>
      </c>
      <c r="AH435" s="54" t="e">
        <v>#REF!</v>
      </c>
      <c r="AI435" s="63" t="e">
        <v>#REF!</v>
      </c>
      <c r="AJ435" s="63" t="e">
        <v>#REF!</v>
      </c>
      <c r="AK435" s="63" t="e">
        <v>#REF!</v>
      </c>
      <c r="AL435" s="63" t="e">
        <v>#REF!</v>
      </c>
      <c r="AM435" s="63" t="e">
        <v>#REF!</v>
      </c>
      <c r="AN435" s="54" t="e">
        <v>#REF!</v>
      </c>
      <c r="AO435" s="54">
        <v>0.25268417427806</v>
      </c>
      <c r="AP435" s="54">
        <v>0.75158931449092725</v>
      </c>
      <c r="AQ435" s="54">
        <v>0.1899147253283531</v>
      </c>
    </row>
    <row r="436" spans="2:43" x14ac:dyDescent="0.3">
      <c r="B436" s="52">
        <v>433</v>
      </c>
      <c r="C436" s="54">
        <v>0.26750419543625736</v>
      </c>
      <c r="D436" s="54">
        <v>0.65546409978229259</v>
      </c>
      <c r="E436" s="54">
        <v>51363.781319046073</v>
      </c>
      <c r="F436" s="54">
        <v>13.40493453931346</v>
      </c>
      <c r="G436" s="54">
        <v>0.87043946051593246</v>
      </c>
      <c r="H436" s="54">
        <v>10522.23321317105</v>
      </c>
      <c r="I436" s="54">
        <v>13</v>
      </c>
      <c r="J436" s="54">
        <v>1</v>
      </c>
      <c r="K436" s="54">
        <v>841</v>
      </c>
      <c r="L436" s="54">
        <v>820</v>
      </c>
      <c r="M436" s="54">
        <v>0.1753393966496129</v>
      </c>
      <c r="N436" s="54">
        <v>13740.026996315286</v>
      </c>
      <c r="O436" s="54">
        <v>33667.114683703068</v>
      </c>
      <c r="P436" s="54">
        <v>11.668183988651398</v>
      </c>
      <c r="Q436" s="54">
        <v>141049.84742994787</v>
      </c>
      <c r="R436" s="54">
        <v>9158.9670014954354</v>
      </c>
      <c r="S436" s="54">
        <v>0</v>
      </c>
      <c r="T436" s="54">
        <v>0</v>
      </c>
      <c r="U436" s="54">
        <v>0.38088518664375703</v>
      </c>
      <c r="V436" s="54">
        <v>5.4637537476173783</v>
      </c>
      <c r="W436" s="54">
        <v>3.4915673980989821</v>
      </c>
      <c r="X436" s="54">
        <v>0</v>
      </c>
      <c r="Y436" s="54">
        <v>0</v>
      </c>
      <c r="Z436" s="54">
        <v>0</v>
      </c>
      <c r="AA436" s="54">
        <v>0</v>
      </c>
      <c r="AB436" s="54">
        <v>0</v>
      </c>
      <c r="AC436" s="54">
        <v>0</v>
      </c>
      <c r="AD436" s="54" t="e">
        <v>#REF!</v>
      </c>
      <c r="AE436" s="63" t="e">
        <v>#REF!</v>
      </c>
      <c r="AF436" s="63" t="e">
        <v>#REF!</v>
      </c>
      <c r="AG436" s="63" t="e">
        <v>#REF!</v>
      </c>
      <c r="AH436" s="54" t="e">
        <v>#REF!</v>
      </c>
      <c r="AI436" s="63" t="e">
        <v>#REF!</v>
      </c>
      <c r="AJ436" s="63" t="e">
        <v>#REF!</v>
      </c>
      <c r="AK436" s="63" t="e">
        <v>#REF!</v>
      </c>
      <c r="AL436" s="63" t="e">
        <v>#REF!</v>
      </c>
      <c r="AM436" s="63" t="e">
        <v>#REF!</v>
      </c>
      <c r="AN436" s="54" t="e">
        <v>#REF!</v>
      </c>
      <c r="AO436" s="54">
        <v>0.1213810111294225</v>
      </c>
      <c r="AP436" s="54">
        <v>0.72237041246728684</v>
      </c>
      <c r="AQ436" s="54">
        <v>8.768205107525727E-2</v>
      </c>
    </row>
    <row r="437" spans="2:43" x14ac:dyDescent="0.3">
      <c r="B437" s="52">
        <v>434</v>
      </c>
      <c r="C437" s="54">
        <v>0.19974568953982144</v>
      </c>
      <c r="D437" s="54">
        <v>0.66472618847455744</v>
      </c>
      <c r="E437" s="54">
        <v>46129.935458196494</v>
      </c>
      <c r="F437" s="54">
        <v>13.183426183768617</v>
      </c>
      <c r="G437" s="54">
        <v>0.88144286426440688</v>
      </c>
      <c r="H437" s="54">
        <v>30656.974592461727</v>
      </c>
      <c r="I437" s="54">
        <v>13</v>
      </c>
      <c r="J437" s="54">
        <v>4</v>
      </c>
      <c r="K437" s="54">
        <v>866</v>
      </c>
      <c r="L437" s="54">
        <v>789</v>
      </c>
      <c r="M437" s="54">
        <v>0.13277619087202777</v>
      </c>
      <c r="N437" s="54">
        <v>9214.2557665249169</v>
      </c>
      <c r="O437" s="54">
        <v>30663.776171704292</v>
      </c>
      <c r="P437" s="54">
        <v>11.620436936239388</v>
      </c>
      <c r="Q437" s="54">
        <v>404163.96155738918</v>
      </c>
      <c r="R437" s="54">
        <v>27022.371494460611</v>
      </c>
      <c r="S437" s="54">
        <v>0</v>
      </c>
      <c r="T437" s="54">
        <v>0</v>
      </c>
      <c r="U437" s="54">
        <v>0.35414056475777284</v>
      </c>
      <c r="V437" s="54">
        <v>3.8304281887831535</v>
      </c>
      <c r="W437" s="54">
        <v>3.111333482002324</v>
      </c>
      <c r="X437" s="54">
        <v>0</v>
      </c>
      <c r="Y437" s="54">
        <v>0</v>
      </c>
      <c r="Z437" s="54">
        <v>0</v>
      </c>
      <c r="AA437" s="54">
        <v>0</v>
      </c>
      <c r="AB437" s="54">
        <v>0</v>
      </c>
      <c r="AC437" s="54">
        <v>0</v>
      </c>
      <c r="AD437" s="54" t="e">
        <v>#REF!</v>
      </c>
      <c r="AE437" s="63" t="e">
        <v>#REF!</v>
      </c>
      <c r="AF437" s="63" t="e">
        <v>#REF!</v>
      </c>
      <c r="AG437" s="63" t="e">
        <v>#REF!</v>
      </c>
      <c r="AH437" s="54" t="e">
        <v>#REF!</v>
      </c>
      <c r="AI437" s="63" t="e">
        <v>#REF!</v>
      </c>
      <c r="AJ437" s="63" t="e">
        <v>#REF!</v>
      </c>
      <c r="AK437" s="63" t="e">
        <v>#REF!</v>
      </c>
      <c r="AL437" s="63" t="e">
        <v>#REF!</v>
      </c>
      <c r="AM437" s="63" t="e">
        <v>#REF!</v>
      </c>
      <c r="AN437" s="54" t="e">
        <v>#REF!</v>
      </c>
      <c r="AO437" s="54">
        <v>0.18445105057243183</v>
      </c>
      <c r="AP437" s="54">
        <v>0.70902295568332929</v>
      </c>
      <c r="AQ437" s="54">
        <v>0.13078002905576086</v>
      </c>
    </row>
    <row r="438" spans="2:43" x14ac:dyDescent="0.3">
      <c r="B438" s="52">
        <v>435</v>
      </c>
      <c r="C438" s="54">
        <v>0.1997474039562942</v>
      </c>
      <c r="D438" s="54">
        <v>0.73931024461200356</v>
      </c>
      <c r="E438" s="54">
        <v>51248.513823728383</v>
      </c>
      <c r="F438" s="54">
        <v>17.363848347598115</v>
      </c>
      <c r="G438" s="54">
        <v>0.83571701554811006</v>
      </c>
      <c r="H438" s="54">
        <v>18084.659878373117</v>
      </c>
      <c r="I438" s="54">
        <v>16</v>
      </c>
      <c r="J438" s="54">
        <v>5</v>
      </c>
      <c r="K438" s="54">
        <v>836</v>
      </c>
      <c r="L438" s="54">
        <v>800</v>
      </c>
      <c r="M438" s="54">
        <v>0.14767530207954055</v>
      </c>
      <c r="N438" s="54">
        <v>10236.757592908001</v>
      </c>
      <c r="O438" s="54">
        <v>37888.551291022275</v>
      </c>
      <c r="P438" s="54">
        <v>14.511263519484679</v>
      </c>
      <c r="Q438" s="54">
        <v>314019.29154596297</v>
      </c>
      <c r="R438" s="54">
        <v>15113.657980756629</v>
      </c>
      <c r="S438" s="54">
        <v>0</v>
      </c>
      <c r="T438" s="54">
        <v>0</v>
      </c>
      <c r="U438" s="54">
        <v>0.34345133316222698</v>
      </c>
      <c r="V438" s="54">
        <v>5.1534100249973953</v>
      </c>
      <c r="W438" s="54">
        <v>2.5753843881307898</v>
      </c>
      <c r="X438" s="54">
        <v>0</v>
      </c>
      <c r="Y438" s="54">
        <v>0</v>
      </c>
      <c r="Z438" s="54">
        <v>0</v>
      </c>
      <c r="AA438" s="54">
        <v>0</v>
      </c>
      <c r="AB438" s="54">
        <v>0</v>
      </c>
      <c r="AC438" s="54">
        <v>0</v>
      </c>
      <c r="AD438" s="54" t="e">
        <v>#REF!</v>
      </c>
      <c r="AE438" s="63" t="e">
        <v>#REF!</v>
      </c>
      <c r="AF438" s="63" t="e">
        <v>#REF!</v>
      </c>
      <c r="AG438" s="63" t="e">
        <v>#REF!</v>
      </c>
      <c r="AH438" s="54" t="e">
        <v>#REF!</v>
      </c>
      <c r="AI438" s="63" t="e">
        <v>#REF!</v>
      </c>
      <c r="AJ438" s="63" t="e">
        <v>#REF!</v>
      </c>
      <c r="AK438" s="63" t="e">
        <v>#REF!</v>
      </c>
      <c r="AL438" s="63" t="e">
        <v>#REF!</v>
      </c>
      <c r="AM438" s="63" t="e">
        <v>#REF!</v>
      </c>
      <c r="AN438" s="54" t="e">
        <v>#REF!</v>
      </c>
      <c r="AO438" s="54">
        <v>0.16304883454499658</v>
      </c>
      <c r="AP438" s="54">
        <v>0.67716832268340954</v>
      </c>
      <c r="AQ438" s="54">
        <v>0.11041150580432009</v>
      </c>
    </row>
    <row r="439" spans="2:43" x14ac:dyDescent="0.3">
      <c r="B439" s="52">
        <v>436</v>
      </c>
      <c r="C439" s="54">
        <v>0.18769280217927703</v>
      </c>
      <c r="D439" s="54">
        <v>0.74367003654581465</v>
      </c>
      <c r="E439" s="54">
        <v>49672.063818540904</v>
      </c>
      <c r="F439" s="54">
        <v>23.545492252730654</v>
      </c>
      <c r="G439" s="54">
        <v>0.85776117036013944</v>
      </c>
      <c r="H439" s="54">
        <v>29641.840484557848</v>
      </c>
      <c r="I439" s="54">
        <v>11</v>
      </c>
      <c r="J439" s="54">
        <v>9</v>
      </c>
      <c r="K439" s="54">
        <v>867</v>
      </c>
      <c r="L439" s="54">
        <v>825</v>
      </c>
      <c r="M439" s="54">
        <v>0.13958151305604929</v>
      </c>
      <c r="N439" s="54">
        <v>9323.0888481298225</v>
      </c>
      <c r="O439" s="54">
        <v>36939.625515240354</v>
      </c>
      <c r="P439" s="54">
        <v>20.196408991407843</v>
      </c>
      <c r="Q439" s="54">
        <v>697931.72548583464</v>
      </c>
      <c r="R439" s="54">
        <v>25425.619785662901</v>
      </c>
      <c r="S439" s="54">
        <v>0</v>
      </c>
      <c r="T439" s="54">
        <v>0</v>
      </c>
      <c r="U439" s="54">
        <v>0.36146415374185836</v>
      </c>
      <c r="V439" s="54">
        <v>4.1973729540142424</v>
      </c>
      <c r="W439" s="54">
        <v>4.9096497700365846</v>
      </c>
      <c r="X439" s="54">
        <v>0</v>
      </c>
      <c r="Y439" s="54">
        <v>0</v>
      </c>
      <c r="Z439" s="54">
        <v>0</v>
      </c>
      <c r="AA439" s="54">
        <v>0</v>
      </c>
      <c r="AB439" s="54">
        <v>0</v>
      </c>
      <c r="AC439" s="54">
        <v>0</v>
      </c>
      <c r="AD439" s="54" t="e">
        <v>#REF!</v>
      </c>
      <c r="AE439" s="63" t="e">
        <v>#REF!</v>
      </c>
      <c r="AF439" s="63" t="e">
        <v>#REF!</v>
      </c>
      <c r="AG439" s="63" t="e">
        <v>#REF!</v>
      </c>
      <c r="AH439" s="54" t="e">
        <v>#REF!</v>
      </c>
      <c r="AI439" s="63" t="e">
        <v>#REF!</v>
      </c>
      <c r="AJ439" s="63" t="e">
        <v>#REF!</v>
      </c>
      <c r="AK439" s="63" t="e">
        <v>#REF!</v>
      </c>
      <c r="AL439" s="63" t="e">
        <v>#REF!</v>
      </c>
      <c r="AM439" s="63" t="e">
        <v>#REF!</v>
      </c>
      <c r="AN439" s="54" t="e">
        <v>#REF!</v>
      </c>
      <c r="AO439" s="54">
        <v>0.18113716483609915</v>
      </c>
      <c r="AP439" s="54">
        <v>0.65429324317610682</v>
      </c>
      <c r="AQ439" s="54">
        <v>0.11851682304033637</v>
      </c>
    </row>
    <row r="440" spans="2:43" x14ac:dyDescent="0.3">
      <c r="B440" s="52">
        <v>437</v>
      </c>
      <c r="C440" s="54">
        <v>0.23242111538958382</v>
      </c>
      <c r="D440" s="54">
        <v>0.73959394185112848</v>
      </c>
      <c r="E440" s="54">
        <v>48662.16697250212</v>
      </c>
      <c r="F440" s="54">
        <v>19.202467668458684</v>
      </c>
      <c r="G440" s="54">
        <v>0.8768012762175722</v>
      </c>
      <c r="H440" s="54">
        <v>18831.238713305902</v>
      </c>
      <c r="I440" s="54">
        <v>11</v>
      </c>
      <c r="J440" s="54">
        <v>4</v>
      </c>
      <c r="K440" s="54">
        <v>808</v>
      </c>
      <c r="L440" s="54">
        <v>794</v>
      </c>
      <c r="M440" s="54">
        <v>0.17189724890041827</v>
      </c>
      <c r="N440" s="54">
        <v>11310.115125023111</v>
      </c>
      <c r="O440" s="54">
        <v>35990.243890210637</v>
      </c>
      <c r="P440" s="54">
        <v>16.836748158231241</v>
      </c>
      <c r="Q440" s="54">
        <v>361606.25254928408</v>
      </c>
      <c r="R440" s="54">
        <v>16511.254136584368</v>
      </c>
      <c r="S440" s="54">
        <v>0</v>
      </c>
      <c r="T440" s="54">
        <v>0</v>
      </c>
      <c r="U440" s="54">
        <v>0.23536374610573599</v>
      </c>
      <c r="V440" s="54">
        <v>5.2018922591653496</v>
      </c>
      <c r="W440" s="54">
        <v>1.2013323423998326</v>
      </c>
      <c r="X440" s="54">
        <v>0</v>
      </c>
      <c r="Y440" s="54">
        <v>0</v>
      </c>
      <c r="Z440" s="54">
        <v>0</v>
      </c>
      <c r="AA440" s="54">
        <v>0</v>
      </c>
      <c r="AB440" s="54">
        <v>0</v>
      </c>
      <c r="AC440" s="54">
        <v>0</v>
      </c>
      <c r="AD440" s="54" t="e">
        <v>#REF!</v>
      </c>
      <c r="AE440" s="63" t="e">
        <v>#REF!</v>
      </c>
      <c r="AF440" s="63" t="e">
        <v>#REF!</v>
      </c>
      <c r="AG440" s="63" t="e">
        <v>#REF!</v>
      </c>
      <c r="AH440" s="54" t="e">
        <v>#REF!</v>
      </c>
      <c r="AI440" s="63" t="e">
        <v>#REF!</v>
      </c>
      <c r="AJ440" s="63" t="e">
        <v>#REF!</v>
      </c>
      <c r="AK440" s="63" t="e">
        <v>#REF!</v>
      </c>
      <c r="AL440" s="63" t="e">
        <v>#REF!</v>
      </c>
      <c r="AM440" s="63" t="e">
        <v>#REF!</v>
      </c>
      <c r="AN440" s="54" t="e">
        <v>#REF!</v>
      </c>
      <c r="AO440" s="54">
        <v>0.22010338065785251</v>
      </c>
      <c r="AP440" s="54">
        <v>0.70428416493453994</v>
      </c>
      <c r="AQ440" s="54">
        <v>0.15501532564588483</v>
      </c>
    </row>
    <row r="441" spans="2:43" x14ac:dyDescent="0.3">
      <c r="B441" s="52">
        <v>438</v>
      </c>
      <c r="C441" s="54">
        <v>0.23875186677217647</v>
      </c>
      <c r="D441" s="54">
        <v>0.74352805704375469</v>
      </c>
      <c r="E441" s="54">
        <v>49168.841463663353</v>
      </c>
      <c r="F441" s="54">
        <v>8.7362628999864071</v>
      </c>
      <c r="G441" s="54">
        <v>0.8631305805133842</v>
      </c>
      <c r="H441" s="54">
        <v>22903.581198883196</v>
      </c>
      <c r="I441" s="54">
        <v>20</v>
      </c>
      <c r="J441" s="54">
        <v>1</v>
      </c>
      <c r="K441" s="54">
        <v>843</v>
      </c>
      <c r="L441" s="54">
        <v>804</v>
      </c>
      <c r="M441" s="54">
        <v>0.17751871161668575</v>
      </c>
      <c r="N441" s="54">
        <v>11739.152686474819</v>
      </c>
      <c r="O441" s="54">
        <v>36558.413160570017</v>
      </c>
      <c r="P441" s="54">
        <v>7.5405356683828089</v>
      </c>
      <c r="Q441" s="54">
        <v>200091.70670462947</v>
      </c>
      <c r="R441" s="54">
        <v>19768.781336027485</v>
      </c>
      <c r="S441" s="54">
        <v>0</v>
      </c>
      <c r="T441" s="54">
        <v>0</v>
      </c>
      <c r="U441" s="54">
        <v>0.50629186160886663</v>
      </c>
      <c r="V441" s="54">
        <v>3.0732548240953923</v>
      </c>
      <c r="W441" s="54">
        <v>2.0492001717514903</v>
      </c>
      <c r="X441" s="54">
        <v>0</v>
      </c>
      <c r="Y441" s="54">
        <v>0</v>
      </c>
      <c r="Z441" s="54">
        <v>0</v>
      </c>
      <c r="AA441" s="54">
        <v>0</v>
      </c>
      <c r="AB441" s="54">
        <v>0</v>
      </c>
      <c r="AC441" s="54">
        <v>0</v>
      </c>
      <c r="AD441" s="54" t="e">
        <v>#REF!</v>
      </c>
      <c r="AE441" s="63" t="e">
        <v>#REF!</v>
      </c>
      <c r="AF441" s="63" t="e">
        <v>#REF!</v>
      </c>
      <c r="AG441" s="63" t="e">
        <v>#REF!</v>
      </c>
      <c r="AH441" s="54" t="e">
        <v>#REF!</v>
      </c>
      <c r="AI441" s="63" t="e">
        <v>#REF!</v>
      </c>
      <c r="AJ441" s="63" t="e">
        <v>#REF!</v>
      </c>
      <c r="AK441" s="63" t="e">
        <v>#REF!</v>
      </c>
      <c r="AL441" s="63" t="e">
        <v>#REF!</v>
      </c>
      <c r="AM441" s="63" t="e">
        <v>#REF!</v>
      </c>
      <c r="AN441" s="54" t="e">
        <v>#REF!</v>
      </c>
      <c r="AO441" s="54">
        <v>0.22474514734557366</v>
      </c>
      <c r="AP441" s="54">
        <v>0.65874785778507039</v>
      </c>
      <c r="AQ441" s="54">
        <v>0.14805038436148665</v>
      </c>
    </row>
    <row r="442" spans="2:43" x14ac:dyDescent="0.3">
      <c r="B442" s="52">
        <v>439</v>
      </c>
      <c r="C442" s="54">
        <v>0.20246321462022648</v>
      </c>
      <c r="D442" s="54">
        <v>0.73036590128392964</v>
      </c>
      <c r="E442" s="54">
        <v>52832.617886059888</v>
      </c>
      <c r="F442" s="54">
        <v>21.008033638664955</v>
      </c>
      <c r="G442" s="54">
        <v>0.84809282351029325</v>
      </c>
      <c r="H442" s="54">
        <v>29717.260273088628</v>
      </c>
      <c r="I442" s="54">
        <v>9</v>
      </c>
      <c r="J442" s="54">
        <v>1</v>
      </c>
      <c r="K442" s="54">
        <v>868</v>
      </c>
      <c r="L442" s="54">
        <v>814</v>
      </c>
      <c r="M442" s="54">
        <v>0.14787222822294341</v>
      </c>
      <c r="N442" s="54">
        <v>10696.66165401376</v>
      </c>
      <c r="O442" s="54">
        <v>38587.142579541593</v>
      </c>
      <c r="P442" s="54">
        <v>17.816762565014582</v>
      </c>
      <c r="Q442" s="54">
        <v>624301.2034660076</v>
      </c>
      <c r="R442" s="54">
        <v>25202.995171994004</v>
      </c>
      <c r="S442" s="54">
        <v>0</v>
      </c>
      <c r="T442" s="54">
        <v>0</v>
      </c>
      <c r="U442" s="54">
        <v>0.294504996098918</v>
      </c>
      <c r="V442" s="54">
        <v>5.0268827313875732</v>
      </c>
      <c r="W442" s="54">
        <v>4.358583330939414</v>
      </c>
      <c r="X442" s="54">
        <v>0</v>
      </c>
      <c r="Y442" s="54">
        <v>0</v>
      </c>
      <c r="Z442" s="54">
        <v>0</v>
      </c>
      <c r="AA442" s="54">
        <v>0</v>
      </c>
      <c r="AB442" s="54">
        <v>0</v>
      </c>
      <c r="AC442" s="54">
        <v>0</v>
      </c>
      <c r="AD442" s="54" t="e">
        <v>#REF!</v>
      </c>
      <c r="AE442" s="63" t="e">
        <v>#REF!</v>
      </c>
      <c r="AF442" s="63" t="e">
        <v>#REF!</v>
      </c>
      <c r="AG442" s="63" t="e">
        <v>#REF!</v>
      </c>
      <c r="AH442" s="54" t="e">
        <v>#REF!</v>
      </c>
      <c r="AI442" s="63" t="e">
        <v>#REF!</v>
      </c>
      <c r="AJ442" s="63" t="e">
        <v>#REF!</v>
      </c>
      <c r="AK442" s="63" t="e">
        <v>#REF!</v>
      </c>
      <c r="AL442" s="63" t="e">
        <v>#REF!</v>
      </c>
      <c r="AM442" s="63" t="e">
        <v>#REF!</v>
      </c>
      <c r="AN442" s="54" t="e">
        <v>#REF!</v>
      </c>
      <c r="AO442" s="54">
        <v>0.19611809966463312</v>
      </c>
      <c r="AP442" s="54">
        <v>0.74471118299759897</v>
      </c>
      <c r="AQ442" s="54">
        <v>0.14605134200848996</v>
      </c>
    </row>
    <row r="443" spans="2:43" x14ac:dyDescent="0.3">
      <c r="B443" s="52">
        <v>440</v>
      </c>
      <c r="C443" s="54">
        <v>0.19340831007056489</v>
      </c>
      <c r="D443" s="54">
        <v>0.70017233867336115</v>
      </c>
      <c r="E443" s="54">
        <v>48761.363808360569</v>
      </c>
      <c r="F443" s="54">
        <v>14.394431252307458</v>
      </c>
      <c r="G443" s="54">
        <v>0.83471297042113346</v>
      </c>
      <c r="H443" s="54">
        <v>19963.753489595121</v>
      </c>
      <c r="I443" s="54">
        <v>10</v>
      </c>
      <c r="J443" s="54">
        <v>5</v>
      </c>
      <c r="K443" s="54">
        <v>834</v>
      </c>
      <c r="L443" s="54">
        <v>804</v>
      </c>
      <c r="M443" s="54">
        <v>0.13541914878097</v>
      </c>
      <c r="N443" s="54">
        <v>9430.8529709110226</v>
      </c>
      <c r="O443" s="54">
        <v>34141.358134602415</v>
      </c>
      <c r="P443" s="54">
        <v>12.015218468136354</v>
      </c>
      <c r="Q443" s="54">
        <v>287366.87714399007</v>
      </c>
      <c r="R443" s="54">
        <v>16664.003976055214</v>
      </c>
      <c r="S443" s="54">
        <v>0</v>
      </c>
      <c r="T443" s="54">
        <v>0</v>
      </c>
      <c r="U443" s="54">
        <v>0.41138408928896492</v>
      </c>
      <c r="V443" s="54">
        <v>4.5018043956539024</v>
      </c>
      <c r="W443" s="54">
        <v>0.73279768141172841</v>
      </c>
      <c r="X443" s="54">
        <v>0</v>
      </c>
      <c r="Y443" s="54">
        <v>0</v>
      </c>
      <c r="Z443" s="54">
        <v>0</v>
      </c>
      <c r="AA443" s="54">
        <v>0</v>
      </c>
      <c r="AB443" s="54">
        <v>0</v>
      </c>
      <c r="AC443" s="54">
        <v>0</v>
      </c>
      <c r="AD443" s="54" t="e">
        <v>#REF!</v>
      </c>
      <c r="AE443" s="63" t="e">
        <v>#REF!</v>
      </c>
      <c r="AF443" s="63" t="e">
        <v>#REF!</v>
      </c>
      <c r="AG443" s="63" t="e">
        <v>#REF!</v>
      </c>
      <c r="AH443" s="54" t="e">
        <v>#REF!</v>
      </c>
      <c r="AI443" s="63" t="e">
        <v>#REF!</v>
      </c>
      <c r="AJ443" s="63" t="e">
        <v>#REF!</v>
      </c>
      <c r="AK443" s="63" t="e">
        <v>#REF!</v>
      </c>
      <c r="AL443" s="63" t="e">
        <v>#REF!</v>
      </c>
      <c r="AM443" s="63" t="e">
        <v>#REF!</v>
      </c>
      <c r="AN443" s="54" t="e">
        <v>#REF!</v>
      </c>
      <c r="AO443" s="54">
        <v>0.26026975683577869</v>
      </c>
      <c r="AP443" s="54">
        <v>0.68914700994319311</v>
      </c>
      <c r="AQ443" s="54">
        <v>0.17936412470201882</v>
      </c>
    </row>
    <row r="444" spans="2:43" x14ac:dyDescent="0.3">
      <c r="B444" s="52">
        <v>441</v>
      </c>
      <c r="C444" s="54">
        <v>0.24466340567471562</v>
      </c>
      <c r="D444" s="54">
        <v>0.66823450333538115</v>
      </c>
      <c r="E444" s="54">
        <v>49981.679046473233</v>
      </c>
      <c r="F444" s="54">
        <v>21.010543804335516</v>
      </c>
      <c r="G444" s="54">
        <v>0.90335134205529555</v>
      </c>
      <c r="H444" s="54">
        <v>39917.980585918216</v>
      </c>
      <c r="I444" s="54">
        <v>16</v>
      </c>
      <c r="J444" s="54">
        <v>6</v>
      </c>
      <c r="K444" s="54">
        <v>853</v>
      </c>
      <c r="L444" s="54">
        <v>840</v>
      </c>
      <c r="M444" s="54">
        <v>0.16349252937538647</v>
      </c>
      <c r="N444" s="54">
        <v>12228.687816850714</v>
      </c>
      <c r="O444" s="54">
        <v>33399.482473488468</v>
      </c>
      <c r="P444" s="54">
        <v>18.979902942958063</v>
      </c>
      <c r="Q444" s="54">
        <v>838698.47968104936</v>
      </c>
      <c r="R444" s="54">
        <v>36059.961334426451</v>
      </c>
      <c r="S444" s="54">
        <v>0</v>
      </c>
      <c r="T444" s="54">
        <v>0</v>
      </c>
      <c r="U444" s="54">
        <v>0.39503116211040146</v>
      </c>
      <c r="V444" s="54">
        <v>3.1568760858089564</v>
      </c>
      <c r="W444" s="54">
        <v>2.4310104194115421</v>
      </c>
      <c r="X444" s="54">
        <v>0</v>
      </c>
      <c r="Y444" s="54">
        <v>0</v>
      </c>
      <c r="Z444" s="54">
        <v>0</v>
      </c>
      <c r="AA444" s="54">
        <v>0</v>
      </c>
      <c r="AB444" s="54">
        <v>0</v>
      </c>
      <c r="AC444" s="54">
        <v>0</v>
      </c>
      <c r="AD444" s="54" t="e">
        <v>#REF!</v>
      </c>
      <c r="AE444" s="63" t="e">
        <v>#REF!</v>
      </c>
      <c r="AF444" s="63" t="e">
        <v>#REF!</v>
      </c>
      <c r="AG444" s="63" t="e">
        <v>#REF!</v>
      </c>
      <c r="AH444" s="54" t="e">
        <v>#REF!</v>
      </c>
      <c r="AI444" s="63" t="e">
        <v>#REF!</v>
      </c>
      <c r="AJ444" s="63" t="e">
        <v>#REF!</v>
      </c>
      <c r="AK444" s="63" t="e">
        <v>#REF!</v>
      </c>
      <c r="AL444" s="63" t="e">
        <v>#REF!</v>
      </c>
      <c r="AM444" s="63" t="e">
        <v>#REF!</v>
      </c>
      <c r="AN444" s="54" t="e">
        <v>#REF!</v>
      </c>
      <c r="AO444" s="54">
        <v>0.19864643221243575</v>
      </c>
      <c r="AP444" s="54">
        <v>0.70959748974922043</v>
      </c>
      <c r="AQ444" s="54">
        <v>0.14095900964558308</v>
      </c>
    </row>
    <row r="445" spans="2:43" x14ac:dyDescent="0.3">
      <c r="B445" s="52">
        <v>442</v>
      </c>
      <c r="C445" s="54">
        <v>0.24481185851089896</v>
      </c>
      <c r="D445" s="54">
        <v>0.62659266836949645</v>
      </c>
      <c r="E445" s="54">
        <v>52863.802707112292</v>
      </c>
      <c r="F445" s="54">
        <v>23.603964892420365</v>
      </c>
      <c r="G445" s="54">
        <v>0.88490216332816862</v>
      </c>
      <c r="H445" s="54">
        <v>19791.006809099257</v>
      </c>
      <c r="I445" s="54">
        <v>14</v>
      </c>
      <c r="J445" s="54">
        <v>3</v>
      </c>
      <c r="K445" s="54">
        <v>860</v>
      </c>
      <c r="L445" s="54">
        <v>806</v>
      </c>
      <c r="M445" s="54">
        <v>0.15339731567283979</v>
      </c>
      <c r="N445" s="54">
        <v>12941.685788681652</v>
      </c>
      <c r="O445" s="54">
        <v>33124.071198408099</v>
      </c>
      <c r="P445" s="54">
        <v>20.887199596424924</v>
      </c>
      <c r="Q445" s="54">
        <v>467146.22990763123</v>
      </c>
      <c r="R445" s="54">
        <v>17513.104739814447</v>
      </c>
      <c r="S445" s="54">
        <v>0</v>
      </c>
      <c r="T445" s="54">
        <v>0</v>
      </c>
      <c r="U445" s="54">
        <v>0.44591453776755086</v>
      </c>
      <c r="V445" s="54">
        <v>1.568171570496506</v>
      </c>
      <c r="W445" s="54">
        <v>3.1405666975340045</v>
      </c>
      <c r="X445" s="54">
        <v>0</v>
      </c>
      <c r="Y445" s="54">
        <v>0</v>
      </c>
      <c r="Z445" s="54">
        <v>0</v>
      </c>
      <c r="AA445" s="54">
        <v>0</v>
      </c>
      <c r="AB445" s="54">
        <v>0</v>
      </c>
      <c r="AC445" s="54">
        <v>0</v>
      </c>
      <c r="AD445" s="54" t="e">
        <v>#REF!</v>
      </c>
      <c r="AE445" s="63" t="e">
        <v>#REF!</v>
      </c>
      <c r="AF445" s="63" t="e">
        <v>#REF!</v>
      </c>
      <c r="AG445" s="63" t="e">
        <v>#REF!</v>
      </c>
      <c r="AH445" s="54" t="e">
        <v>#REF!</v>
      </c>
      <c r="AI445" s="63" t="e">
        <v>#REF!</v>
      </c>
      <c r="AJ445" s="63" t="e">
        <v>#REF!</v>
      </c>
      <c r="AK445" s="63" t="e">
        <v>#REF!</v>
      </c>
      <c r="AL445" s="63" t="e">
        <v>#REF!</v>
      </c>
      <c r="AM445" s="63" t="e">
        <v>#REF!</v>
      </c>
      <c r="AN445" s="54" t="e">
        <v>#REF!</v>
      </c>
      <c r="AO445" s="54">
        <v>0.19874052642424053</v>
      </c>
      <c r="AP445" s="54">
        <v>0.6903700299243668</v>
      </c>
      <c r="AQ445" s="54">
        <v>0.13720450317468735</v>
      </c>
    </row>
    <row r="446" spans="2:43" x14ac:dyDescent="0.3">
      <c r="B446" s="52">
        <v>443</v>
      </c>
      <c r="C446" s="54">
        <v>0.1215450927127438</v>
      </c>
      <c r="D446" s="54">
        <v>0.72048800210631625</v>
      </c>
      <c r="E446" s="54">
        <v>53012.944591243897</v>
      </c>
      <c r="F446" s="54">
        <v>28.554384654229391</v>
      </c>
      <c r="G446" s="54">
        <v>0.84558933648768919</v>
      </c>
      <c r="H446" s="54">
        <v>23901.09051208333</v>
      </c>
      <c r="I446" s="54">
        <v>10</v>
      </c>
      <c r="J446" s="54">
        <v>2</v>
      </c>
      <c r="K446" s="54">
        <v>841</v>
      </c>
      <c r="L446" s="54">
        <v>783</v>
      </c>
      <c r="M446" s="54">
        <v>8.7571781014431763E-2</v>
      </c>
      <c r="N446" s="54">
        <v>6443.4632653182898</v>
      </c>
      <c r="O446" s="54">
        <v>38195.190534318157</v>
      </c>
      <c r="P446" s="54">
        <v>24.145283173584087</v>
      </c>
      <c r="Q446" s="54">
        <v>682480.93213758001</v>
      </c>
      <c r="R446" s="54">
        <v>20210.507267444747</v>
      </c>
      <c r="S446" s="54">
        <v>0</v>
      </c>
      <c r="T446" s="54">
        <v>0</v>
      </c>
      <c r="U446" s="54">
        <v>0.41479869507171852</v>
      </c>
      <c r="V446" s="54">
        <v>5.9290529152174081</v>
      </c>
      <c r="W446" s="54">
        <v>3.5275540401774621</v>
      </c>
      <c r="X446" s="54">
        <v>0</v>
      </c>
      <c r="Y446" s="54">
        <v>0</v>
      </c>
      <c r="Z446" s="54">
        <v>0</v>
      </c>
      <c r="AA446" s="54">
        <v>0</v>
      </c>
      <c r="AB446" s="54">
        <v>0</v>
      </c>
      <c r="AC446" s="54">
        <v>0</v>
      </c>
      <c r="AD446" s="54" t="e">
        <v>#REF!</v>
      </c>
      <c r="AE446" s="63" t="e">
        <v>#REF!</v>
      </c>
      <c r="AF446" s="63" t="e">
        <v>#REF!</v>
      </c>
      <c r="AG446" s="63" t="e">
        <v>#REF!</v>
      </c>
      <c r="AH446" s="54" t="e">
        <v>#REF!</v>
      </c>
      <c r="AI446" s="63" t="e">
        <v>#REF!</v>
      </c>
      <c r="AJ446" s="63" t="e">
        <v>#REF!</v>
      </c>
      <c r="AK446" s="63" t="e">
        <v>#REF!</v>
      </c>
      <c r="AL446" s="63" t="e">
        <v>#REF!</v>
      </c>
      <c r="AM446" s="63" t="e">
        <v>#REF!</v>
      </c>
      <c r="AN446" s="54" t="e">
        <v>#REF!</v>
      </c>
      <c r="AO446" s="54">
        <v>0.19218032762793963</v>
      </c>
      <c r="AP446" s="54">
        <v>0.7519701409959757</v>
      </c>
      <c r="AQ446" s="54">
        <v>0.14451386806303457</v>
      </c>
    </row>
    <row r="447" spans="2:43" x14ac:dyDescent="0.3">
      <c r="B447" s="52">
        <v>444</v>
      </c>
      <c r="C447" s="54">
        <v>0.17532946644242681</v>
      </c>
      <c r="D447" s="54">
        <v>0.6769059914144897</v>
      </c>
      <c r="E447" s="54">
        <v>49574.676062966377</v>
      </c>
      <c r="F447" s="54">
        <v>14.674613244375831</v>
      </c>
      <c r="G447" s="54">
        <v>0.88099206324157131</v>
      </c>
      <c r="H447" s="54">
        <v>20172.760494164351</v>
      </c>
      <c r="I447" s="54">
        <v>19</v>
      </c>
      <c r="J447" s="54">
        <v>7</v>
      </c>
      <c r="K447" s="54">
        <v>852</v>
      </c>
      <c r="L447" s="54">
        <v>798</v>
      </c>
      <c r="M447" s="54">
        <v>0.11868156630638442</v>
      </c>
      <c r="N447" s="54">
        <v>8691.9015031760428</v>
      </c>
      <c r="O447" s="54">
        <v>33557.395249454428</v>
      </c>
      <c r="P447" s="54">
        <v>12.928217799434751</v>
      </c>
      <c r="Q447" s="54">
        <v>296027.45832328574</v>
      </c>
      <c r="R447" s="54">
        <v>17772.041889031912</v>
      </c>
      <c r="S447" s="54">
        <v>0</v>
      </c>
      <c r="T447" s="54">
        <v>0</v>
      </c>
      <c r="U447" s="54">
        <v>0.36263210831237858</v>
      </c>
      <c r="V447" s="54">
        <v>6.8490321486976864</v>
      </c>
      <c r="W447" s="54">
        <v>2.7591358185662935</v>
      </c>
      <c r="X447" s="54">
        <v>0</v>
      </c>
      <c r="Y447" s="54">
        <v>0</v>
      </c>
      <c r="Z447" s="54">
        <v>0</v>
      </c>
      <c r="AA447" s="54">
        <v>0</v>
      </c>
      <c r="AB447" s="54">
        <v>0</v>
      </c>
      <c r="AC447" s="54">
        <v>0</v>
      </c>
      <c r="AD447" s="54" t="e">
        <v>#REF!</v>
      </c>
      <c r="AE447" s="63" t="e">
        <v>#REF!</v>
      </c>
      <c r="AF447" s="63" t="e">
        <v>#REF!</v>
      </c>
      <c r="AG447" s="63" t="e">
        <v>#REF!</v>
      </c>
      <c r="AH447" s="54" t="e">
        <v>#REF!</v>
      </c>
      <c r="AI447" s="63" t="e">
        <v>#REF!</v>
      </c>
      <c r="AJ447" s="63" t="e">
        <v>#REF!</v>
      </c>
      <c r="AK447" s="63" t="e">
        <v>#REF!</v>
      </c>
      <c r="AL447" s="63" t="e">
        <v>#REF!</v>
      </c>
      <c r="AM447" s="63" t="e">
        <v>#REF!</v>
      </c>
      <c r="AN447" s="54" t="e">
        <v>#REF!</v>
      </c>
      <c r="AO447" s="54">
        <v>0.20942373217924526</v>
      </c>
      <c r="AP447" s="54">
        <v>0.76777889149751988</v>
      </c>
      <c r="AQ447" s="54">
        <v>0.1607911209458544</v>
      </c>
    </row>
    <row r="448" spans="2:43" x14ac:dyDescent="0.3">
      <c r="B448" s="52">
        <v>445</v>
      </c>
      <c r="C448" s="54">
        <v>0.19679490627993457</v>
      </c>
      <c r="D448" s="54">
        <v>0.67610347524037584</v>
      </c>
      <c r="E448" s="54">
        <v>52287.121289046299</v>
      </c>
      <c r="F448" s="54">
        <v>26.485834827555809</v>
      </c>
      <c r="G448" s="54">
        <v>0.86676525012539818</v>
      </c>
      <c r="H448" s="54">
        <v>23168.188033293289</v>
      </c>
      <c r="I448" s="54">
        <v>15</v>
      </c>
      <c r="J448" s="54">
        <v>1</v>
      </c>
      <c r="K448" s="54">
        <v>848</v>
      </c>
      <c r="L448" s="54">
        <v>801</v>
      </c>
      <c r="M448" s="54">
        <v>0.13305372004546784</v>
      </c>
      <c r="N448" s="54">
        <v>10289.839133725438</v>
      </c>
      <c r="O448" s="54">
        <v>35351.50441383924</v>
      </c>
      <c r="P448" s="54">
        <v>22.957001249086392</v>
      </c>
      <c r="Q448" s="54">
        <v>613628.80150356109</v>
      </c>
      <c r="R448" s="54">
        <v>20081.380295629715</v>
      </c>
      <c r="S448" s="54">
        <v>0</v>
      </c>
      <c r="T448" s="54">
        <v>0</v>
      </c>
      <c r="U448" s="54">
        <v>0.32267297131589823</v>
      </c>
      <c r="V448" s="54">
        <v>7.0660980932822923</v>
      </c>
      <c r="W448" s="54">
        <v>4.0551031013533088</v>
      </c>
      <c r="X448" s="54">
        <v>0</v>
      </c>
      <c r="Y448" s="54">
        <v>0</v>
      </c>
      <c r="Z448" s="54">
        <v>0</v>
      </c>
      <c r="AA448" s="54">
        <v>0</v>
      </c>
      <c r="AB448" s="54">
        <v>0</v>
      </c>
      <c r="AC448" s="54">
        <v>0</v>
      </c>
      <c r="AD448" s="54" t="e">
        <v>#REF!</v>
      </c>
      <c r="AE448" s="63" t="e">
        <v>#REF!</v>
      </c>
      <c r="AF448" s="63" t="e">
        <v>#REF!</v>
      </c>
      <c r="AG448" s="63" t="e">
        <v>#REF!</v>
      </c>
      <c r="AH448" s="54" t="e">
        <v>#REF!</v>
      </c>
      <c r="AI448" s="63" t="e">
        <v>#REF!</v>
      </c>
      <c r="AJ448" s="63" t="e">
        <v>#REF!</v>
      </c>
      <c r="AK448" s="63" t="e">
        <v>#REF!</v>
      </c>
      <c r="AL448" s="63" t="e">
        <v>#REF!</v>
      </c>
      <c r="AM448" s="63" t="e">
        <v>#REF!</v>
      </c>
      <c r="AN448" s="54" t="e">
        <v>#REF!</v>
      </c>
      <c r="AO448" s="54">
        <v>0.1914141462682204</v>
      </c>
      <c r="AP448" s="54">
        <v>0.74186425054403182</v>
      </c>
      <c r="AQ448" s="54">
        <v>0.142003312164799</v>
      </c>
    </row>
    <row r="449" spans="2:43" x14ac:dyDescent="0.3">
      <c r="B449" s="52">
        <v>446</v>
      </c>
      <c r="C449" s="54">
        <v>0.20976747525293532</v>
      </c>
      <c r="D449" s="54">
        <v>0.64773260264981136</v>
      </c>
      <c r="E449" s="54">
        <v>48508.094753840451</v>
      </c>
      <c r="F449" s="54">
        <v>25.222396198014675</v>
      </c>
      <c r="G449" s="54">
        <v>0.92539479936154334</v>
      </c>
      <c r="H449" s="54">
        <v>34553.859422069887</v>
      </c>
      <c r="I449" s="54">
        <v>9</v>
      </c>
      <c r="J449" s="54">
        <v>3</v>
      </c>
      <c r="K449" s="54">
        <v>845</v>
      </c>
      <c r="L449" s="54">
        <v>802</v>
      </c>
      <c r="M449" s="54">
        <v>0.13587323269686369</v>
      </c>
      <c r="N449" s="54">
        <v>10175.420565843269</v>
      </c>
      <c r="O449" s="54">
        <v>31420.274464488735</v>
      </c>
      <c r="P449" s="54">
        <v>23.340674269079145</v>
      </c>
      <c r="Q449" s="54">
        <v>871531.13251394907</v>
      </c>
      <c r="R449" s="54">
        <v>31975.961807053336</v>
      </c>
      <c r="S449" s="54">
        <v>0</v>
      </c>
      <c r="T449" s="54">
        <v>0</v>
      </c>
      <c r="U449" s="54">
        <v>0.51567111591270642</v>
      </c>
      <c r="V449" s="54">
        <v>6.2104764901726046</v>
      </c>
      <c r="W449" s="54">
        <v>2.6805519945848384</v>
      </c>
      <c r="X449" s="54">
        <v>0</v>
      </c>
      <c r="Y449" s="54">
        <v>0</v>
      </c>
      <c r="Z449" s="54">
        <v>0</v>
      </c>
      <c r="AA449" s="54">
        <v>0</v>
      </c>
      <c r="AB449" s="54">
        <v>0</v>
      </c>
      <c r="AC449" s="54">
        <v>0</v>
      </c>
      <c r="AD449" s="54" t="e">
        <v>#REF!</v>
      </c>
      <c r="AE449" s="63" t="e">
        <v>#REF!</v>
      </c>
      <c r="AF449" s="63" t="e">
        <v>#REF!</v>
      </c>
      <c r="AG449" s="63" t="e">
        <v>#REF!</v>
      </c>
      <c r="AH449" s="54" t="e">
        <v>#REF!</v>
      </c>
      <c r="AI449" s="63" t="e">
        <v>#REF!</v>
      </c>
      <c r="AJ449" s="63" t="e">
        <v>#REF!</v>
      </c>
      <c r="AK449" s="63" t="e">
        <v>#REF!</v>
      </c>
      <c r="AL449" s="63" t="e">
        <v>#REF!</v>
      </c>
      <c r="AM449" s="63" t="e">
        <v>#REF!</v>
      </c>
      <c r="AN449" s="54" t="e">
        <v>#REF!</v>
      </c>
      <c r="AO449" s="54">
        <v>0.1689063804009181</v>
      </c>
      <c r="AP449" s="54">
        <v>0.722447301441559</v>
      </c>
      <c r="AQ449" s="54">
        <v>0.12202595871690471</v>
      </c>
    </row>
    <row r="450" spans="2:43" x14ac:dyDescent="0.3">
      <c r="B450" s="52">
        <v>447</v>
      </c>
      <c r="C450" s="54">
        <v>0.18748833769379469</v>
      </c>
      <c r="D450" s="54">
        <v>0.78240699781714251</v>
      </c>
      <c r="E450" s="54">
        <v>51317.206410400984</v>
      </c>
      <c r="F450" s="54">
        <v>15.913629844854558</v>
      </c>
      <c r="G450" s="54">
        <v>0.8998401570345046</v>
      </c>
      <c r="H450" s="54">
        <v>11313.272532560142</v>
      </c>
      <c r="I450" s="54">
        <v>11</v>
      </c>
      <c r="J450" s="54">
        <v>4</v>
      </c>
      <c r="K450" s="54">
        <v>853</v>
      </c>
      <c r="L450" s="54">
        <v>806</v>
      </c>
      <c r="M450" s="54">
        <v>0.14669218742072851</v>
      </c>
      <c r="N450" s="54">
        <v>9621.3777249754257</v>
      </c>
      <c r="O450" s="54">
        <v>40150.941403924451</v>
      </c>
      <c r="P450" s="54">
        <v>14.319723178582905</v>
      </c>
      <c r="Q450" s="54">
        <v>180035.23141712238</v>
      </c>
      <c r="R450" s="54">
        <v>10180.136932273066</v>
      </c>
      <c r="S450" s="54">
        <v>0</v>
      </c>
      <c r="T450" s="54">
        <v>0</v>
      </c>
      <c r="U450" s="54">
        <v>0.47383849784699361</v>
      </c>
      <c r="V450" s="54">
        <v>3.575699299497765</v>
      </c>
      <c r="W450" s="54">
        <v>1.6671650808996183</v>
      </c>
      <c r="X450" s="54">
        <v>0</v>
      </c>
      <c r="Y450" s="54">
        <v>0</v>
      </c>
      <c r="Z450" s="54">
        <v>0</v>
      </c>
      <c r="AA450" s="54">
        <v>0</v>
      </c>
      <c r="AB450" s="54">
        <v>0</v>
      </c>
      <c r="AC450" s="54">
        <v>0</v>
      </c>
      <c r="AD450" s="54" t="e">
        <v>#REF!</v>
      </c>
      <c r="AE450" s="63" t="e">
        <v>#REF!</v>
      </c>
      <c r="AF450" s="63" t="e">
        <v>#REF!</v>
      </c>
      <c r="AG450" s="63" t="e">
        <v>#REF!</v>
      </c>
      <c r="AH450" s="54" t="e">
        <v>#REF!</v>
      </c>
      <c r="AI450" s="63" t="e">
        <v>#REF!</v>
      </c>
      <c r="AJ450" s="63" t="e">
        <v>#REF!</v>
      </c>
      <c r="AK450" s="63" t="e">
        <v>#REF!</v>
      </c>
      <c r="AL450" s="63" t="e">
        <v>#REF!</v>
      </c>
      <c r="AM450" s="63" t="e">
        <v>#REF!</v>
      </c>
      <c r="AN450" s="54" t="e">
        <v>#REF!</v>
      </c>
      <c r="AO450" s="54">
        <v>0.20797295067957453</v>
      </c>
      <c r="AP450" s="54">
        <v>0.6739643634492708</v>
      </c>
      <c r="AQ450" s="54">
        <v>0.14016635731942603</v>
      </c>
    </row>
    <row r="451" spans="2:43" x14ac:dyDescent="0.3">
      <c r="B451" s="52">
        <v>448</v>
      </c>
      <c r="C451" s="54">
        <v>0.25266073263002048</v>
      </c>
      <c r="D451" s="54">
        <v>0.71998708686410362</v>
      </c>
      <c r="E451" s="54">
        <v>45717.935077638547</v>
      </c>
      <c r="F451" s="54">
        <v>24.217697811941338</v>
      </c>
      <c r="G451" s="54">
        <v>0.83538981930822043</v>
      </c>
      <c r="H451" s="54">
        <v>10131.921812521927</v>
      </c>
      <c r="I451" s="54">
        <v>13</v>
      </c>
      <c r="J451" s="54">
        <v>3</v>
      </c>
      <c r="K451" s="54">
        <v>849</v>
      </c>
      <c r="L451" s="54">
        <v>804</v>
      </c>
      <c r="M451" s="54">
        <v>0.1819124648512386</v>
      </c>
      <c r="N451" s="54">
        <v>11551.126971047868</v>
      </c>
      <c r="O451" s="54">
        <v>32916.322893991193</v>
      </c>
      <c r="P451" s="54">
        <v>20.231218199178759</v>
      </c>
      <c r="Q451" s="54">
        <v>245371.82070987299</v>
      </c>
      <c r="R451" s="54">
        <v>8464.1043322077094</v>
      </c>
      <c r="S451" s="54">
        <v>0</v>
      </c>
      <c r="T451" s="54">
        <v>0</v>
      </c>
      <c r="U451" s="54">
        <v>0.34263991185968445</v>
      </c>
      <c r="V451" s="54">
        <v>5.0533273512634578</v>
      </c>
      <c r="W451" s="54">
        <v>1.9500591897328714</v>
      </c>
      <c r="X451" s="54">
        <v>0</v>
      </c>
      <c r="Y451" s="54">
        <v>0</v>
      </c>
      <c r="Z451" s="54">
        <v>0</v>
      </c>
      <c r="AA451" s="54">
        <v>0</v>
      </c>
      <c r="AB451" s="54">
        <v>0</v>
      </c>
      <c r="AC451" s="54">
        <v>0</v>
      </c>
      <c r="AD451" s="54" t="e">
        <v>#REF!</v>
      </c>
      <c r="AE451" s="63" t="e">
        <v>#REF!</v>
      </c>
      <c r="AF451" s="63" t="e">
        <v>#REF!</v>
      </c>
      <c r="AG451" s="63" t="e">
        <v>#REF!</v>
      </c>
      <c r="AH451" s="54" t="e">
        <v>#REF!</v>
      </c>
      <c r="AI451" s="63" t="e">
        <v>#REF!</v>
      </c>
      <c r="AJ451" s="63" t="e">
        <v>#REF!</v>
      </c>
      <c r="AK451" s="63" t="e">
        <v>#REF!</v>
      </c>
      <c r="AL451" s="63" t="e">
        <v>#REF!</v>
      </c>
      <c r="AM451" s="63" t="e">
        <v>#REF!</v>
      </c>
      <c r="AN451" s="54" t="e">
        <v>#REF!</v>
      </c>
      <c r="AO451" s="54">
        <v>0.17418470764260433</v>
      </c>
      <c r="AP451" s="54">
        <v>0.63627300037741574</v>
      </c>
      <c r="AQ451" s="54">
        <v>0.11082902655162283</v>
      </c>
    </row>
    <row r="452" spans="2:43" x14ac:dyDescent="0.3">
      <c r="B452" s="52">
        <v>449</v>
      </c>
      <c r="C452" s="54">
        <v>0.21427973760645452</v>
      </c>
      <c r="D452" s="54">
        <v>0.74102276387768651</v>
      </c>
      <c r="E452" s="54">
        <v>53060.565917426931</v>
      </c>
      <c r="F452" s="54">
        <v>22.588004251654155</v>
      </c>
      <c r="G452" s="54">
        <v>0.85438054978548095</v>
      </c>
      <c r="H452" s="54">
        <v>21954.57861367206</v>
      </c>
      <c r="I452" s="54">
        <v>11</v>
      </c>
      <c r="J452" s="54">
        <v>3</v>
      </c>
      <c r="K452" s="54">
        <v>840</v>
      </c>
      <c r="L452" s="54">
        <v>794</v>
      </c>
      <c r="M452" s="54">
        <v>0.15878616340412038</v>
      </c>
      <c r="N452" s="54">
        <v>11369.804142036226</v>
      </c>
      <c r="O452" s="54">
        <v>39319.08720904588</v>
      </c>
      <c r="P452" s="54">
        <v>19.298751491085056</v>
      </c>
      <c r="Q452" s="54">
        <v>495910.11506889988</v>
      </c>
      <c r="R452" s="54">
        <v>18757.564946257695</v>
      </c>
      <c r="S452" s="54">
        <v>0</v>
      </c>
      <c r="T452" s="54">
        <v>0</v>
      </c>
      <c r="U452" s="54">
        <v>0.40265728989446137</v>
      </c>
      <c r="V452" s="54">
        <v>6.4340142543738761</v>
      </c>
      <c r="W452" s="54">
        <v>3.0373631280413478</v>
      </c>
      <c r="X452" s="54">
        <v>0</v>
      </c>
      <c r="Y452" s="54">
        <v>0</v>
      </c>
      <c r="Z452" s="54">
        <v>0</v>
      </c>
      <c r="AA452" s="54">
        <v>0</v>
      </c>
      <c r="AB452" s="54">
        <v>0</v>
      </c>
      <c r="AC452" s="54">
        <v>0</v>
      </c>
      <c r="AD452" s="54" t="e">
        <v>#REF!</v>
      </c>
      <c r="AE452" s="63" t="e">
        <v>#REF!</v>
      </c>
      <c r="AF452" s="63" t="e">
        <v>#REF!</v>
      </c>
      <c r="AG452" s="63" t="e">
        <v>#REF!</v>
      </c>
      <c r="AH452" s="54" t="e">
        <v>#REF!</v>
      </c>
      <c r="AI452" s="63" t="e">
        <v>#REF!</v>
      </c>
      <c r="AJ452" s="63" t="e">
        <v>#REF!</v>
      </c>
      <c r="AK452" s="63" t="e">
        <v>#REF!</v>
      </c>
      <c r="AL452" s="63" t="e">
        <v>#REF!</v>
      </c>
      <c r="AM452" s="63" t="e">
        <v>#REF!</v>
      </c>
      <c r="AN452" s="54" t="e">
        <v>#REF!</v>
      </c>
      <c r="AO452" s="54">
        <v>0.28029791000025078</v>
      </c>
      <c r="AP452" s="54">
        <v>0.71007183328493484</v>
      </c>
      <c r="AQ452" s="54">
        <v>0.19903165081981375</v>
      </c>
    </row>
    <row r="453" spans="2:43" x14ac:dyDescent="0.3">
      <c r="B453" s="52">
        <v>450</v>
      </c>
      <c r="C453" s="54">
        <v>0.25125170073071523</v>
      </c>
      <c r="D453" s="54">
        <v>0.6143196561833868</v>
      </c>
      <c r="E453" s="54">
        <v>52621.998184630233</v>
      </c>
      <c r="F453" s="54">
        <v>26.766977616558869</v>
      </c>
      <c r="G453" s="54">
        <v>0.90475844741132805</v>
      </c>
      <c r="H453" s="54">
        <v>12147.16502080285</v>
      </c>
      <c r="I453" s="54">
        <v>14</v>
      </c>
      <c r="J453" s="54">
        <v>4</v>
      </c>
      <c r="K453" s="54">
        <v>862</v>
      </c>
      <c r="L453" s="54">
        <v>787</v>
      </c>
      <c r="M453" s="54">
        <v>0.15434885840838417</v>
      </c>
      <c r="N453" s="54">
        <v>13221.366539736955</v>
      </c>
      <c r="O453" s="54">
        <v>32326.727832464847</v>
      </c>
      <c r="P453" s="54">
        <v>24.217649110251571</v>
      </c>
      <c r="Q453" s="54">
        <v>325142.89421647671</v>
      </c>
      <c r="R453" s="54">
        <v>10990.250164670779</v>
      </c>
      <c r="S453" s="54">
        <v>0</v>
      </c>
      <c r="T453" s="54">
        <v>0</v>
      </c>
      <c r="U453" s="54">
        <v>0.4643324297538477</v>
      </c>
      <c r="V453" s="54">
        <v>5.2553618068721546</v>
      </c>
      <c r="W453" s="54">
        <v>2.8454273619728507</v>
      </c>
      <c r="X453" s="54">
        <v>0</v>
      </c>
      <c r="Y453" s="54">
        <v>0</v>
      </c>
      <c r="Z453" s="54">
        <v>0</v>
      </c>
      <c r="AA453" s="54">
        <v>0</v>
      </c>
      <c r="AB453" s="54">
        <v>0</v>
      </c>
      <c r="AC453" s="54">
        <v>0</v>
      </c>
      <c r="AD453" s="54" t="e">
        <v>#REF!</v>
      </c>
      <c r="AE453" s="63" t="e">
        <v>#REF!</v>
      </c>
      <c r="AF453" s="63" t="e">
        <v>#REF!</v>
      </c>
      <c r="AG453" s="63" t="e">
        <v>#REF!</v>
      </c>
      <c r="AH453" s="54" t="e">
        <v>#REF!</v>
      </c>
      <c r="AI453" s="63" t="e">
        <v>#REF!</v>
      </c>
      <c r="AJ453" s="63" t="e">
        <v>#REF!</v>
      </c>
      <c r="AK453" s="63" t="e">
        <v>#REF!</v>
      </c>
      <c r="AL453" s="63" t="e">
        <v>#REF!</v>
      </c>
      <c r="AM453" s="63" t="e">
        <v>#REF!</v>
      </c>
      <c r="AN453" s="54" t="e">
        <v>#REF!</v>
      </c>
      <c r="AO453" s="54">
        <v>0.19231329550713899</v>
      </c>
      <c r="AP453" s="54">
        <v>0.64328199144638099</v>
      </c>
      <c r="AQ453" s="54">
        <v>0.12371167971544872</v>
      </c>
    </row>
    <row r="454" spans="2:43" x14ac:dyDescent="0.3">
      <c r="B454" s="52">
        <v>451</v>
      </c>
      <c r="C454" s="54">
        <v>0.17046256926980577</v>
      </c>
      <c r="D454" s="54">
        <v>0.74909864582684538</v>
      </c>
      <c r="E454" s="54">
        <v>50228.83241946702</v>
      </c>
      <c r="F454" s="54">
        <v>18.793053287639125</v>
      </c>
      <c r="G454" s="54">
        <v>0.84905009973800094</v>
      </c>
      <c r="H454" s="54">
        <v>7885.7605743539743</v>
      </c>
      <c r="I454" s="54">
        <v>8</v>
      </c>
      <c r="J454" s="54">
        <v>3</v>
      </c>
      <c r="K454" s="54">
        <v>863</v>
      </c>
      <c r="L454" s="54">
        <v>810</v>
      </c>
      <c r="M454" s="54">
        <v>0.12769327980417633</v>
      </c>
      <c r="N454" s="54">
        <v>8562.1358256448621</v>
      </c>
      <c r="O454" s="54">
        <v>37626.350346886291</v>
      </c>
      <c r="P454" s="54">
        <v>15.956243768251566</v>
      </c>
      <c r="Q454" s="54">
        <v>148197.51868739797</v>
      </c>
      <c r="R454" s="54">
        <v>6695.4058021652372</v>
      </c>
      <c r="S454" s="54">
        <v>0</v>
      </c>
      <c r="T454" s="54">
        <v>0</v>
      </c>
      <c r="U454" s="54">
        <v>0.51758288800851315</v>
      </c>
      <c r="V454" s="54">
        <v>5.8823938389715913</v>
      </c>
      <c r="W454" s="54">
        <v>2.4643002199973627</v>
      </c>
      <c r="X454" s="54">
        <v>0</v>
      </c>
      <c r="Y454" s="54">
        <v>0</v>
      </c>
      <c r="Z454" s="54">
        <v>0</v>
      </c>
      <c r="AA454" s="54">
        <v>0</v>
      </c>
      <c r="AB454" s="54">
        <v>0</v>
      </c>
      <c r="AC454" s="54">
        <v>0</v>
      </c>
      <c r="AD454" s="54" t="e">
        <v>#REF!</v>
      </c>
      <c r="AE454" s="63" t="e">
        <v>#REF!</v>
      </c>
      <c r="AF454" s="63" t="e">
        <v>#REF!</v>
      </c>
      <c r="AG454" s="63" t="e">
        <v>#REF!</v>
      </c>
      <c r="AH454" s="54" t="e">
        <v>#REF!</v>
      </c>
      <c r="AI454" s="63" t="e">
        <v>#REF!</v>
      </c>
      <c r="AJ454" s="63" t="e">
        <v>#REF!</v>
      </c>
      <c r="AK454" s="63" t="e">
        <v>#REF!</v>
      </c>
      <c r="AL454" s="63" t="e">
        <v>#REF!</v>
      </c>
      <c r="AM454" s="63" t="e">
        <v>#REF!</v>
      </c>
      <c r="AN454" s="54" t="e">
        <v>#REF!</v>
      </c>
      <c r="AO454" s="54">
        <v>0.19748499343838771</v>
      </c>
      <c r="AP454" s="54">
        <v>0.74986299947569657</v>
      </c>
      <c r="AQ454" s="54">
        <v>0.14808668953114767</v>
      </c>
    </row>
    <row r="455" spans="2:43" x14ac:dyDescent="0.3">
      <c r="B455" s="52">
        <v>452</v>
      </c>
      <c r="C455" s="54">
        <v>0.24516805457698498</v>
      </c>
      <c r="D455" s="54">
        <v>0.71771363862110005</v>
      </c>
      <c r="E455" s="54">
        <v>48543.430955218457</v>
      </c>
      <c r="F455" s="54">
        <v>24.86227417640406</v>
      </c>
      <c r="G455" s="54">
        <v>0.86420177892352956</v>
      </c>
      <c r="H455" s="54">
        <v>21725.072225364169</v>
      </c>
      <c r="I455" s="54">
        <v>8</v>
      </c>
      <c r="J455" s="54">
        <v>7</v>
      </c>
      <c r="K455" s="54">
        <v>873</v>
      </c>
      <c r="L455" s="54">
        <v>781</v>
      </c>
      <c r="M455" s="54">
        <v>0.17596045652410433</v>
      </c>
      <c r="N455" s="54">
        <v>11901.2985297831</v>
      </c>
      <c r="O455" s="54">
        <v>34840.282462021984</v>
      </c>
      <c r="P455" s="54">
        <v>21.48602157133292</v>
      </c>
      <c r="Q455" s="54">
        <v>540134.70216918469</v>
      </c>
      <c r="R455" s="54">
        <v>18774.846064401878</v>
      </c>
      <c r="S455" s="54">
        <v>0</v>
      </c>
      <c r="T455" s="54">
        <v>0</v>
      </c>
      <c r="U455" s="54">
        <v>0.43027507480021376</v>
      </c>
      <c r="V455" s="54">
        <v>6.6238886884026273</v>
      </c>
      <c r="W455" s="54">
        <v>1.8884967482217341</v>
      </c>
      <c r="X455" s="54">
        <v>0</v>
      </c>
      <c r="Y455" s="54">
        <v>0</v>
      </c>
      <c r="Z455" s="54">
        <v>0</v>
      </c>
      <c r="AA455" s="54">
        <v>0</v>
      </c>
      <c r="AB455" s="54">
        <v>0</v>
      </c>
      <c r="AC455" s="54">
        <v>0</v>
      </c>
      <c r="AD455" s="54" t="e">
        <v>#REF!</v>
      </c>
      <c r="AE455" s="63" t="e">
        <v>#REF!</v>
      </c>
      <c r="AF455" s="63" t="e">
        <v>#REF!</v>
      </c>
      <c r="AG455" s="63" t="e">
        <v>#REF!</v>
      </c>
      <c r="AH455" s="54" t="e">
        <v>#REF!</v>
      </c>
      <c r="AI455" s="63" t="e">
        <v>#REF!</v>
      </c>
      <c r="AJ455" s="63" t="e">
        <v>#REF!</v>
      </c>
      <c r="AK455" s="63" t="e">
        <v>#REF!</v>
      </c>
      <c r="AL455" s="63" t="e">
        <v>#REF!</v>
      </c>
      <c r="AM455" s="63" t="e">
        <v>#REF!</v>
      </c>
      <c r="AN455" s="54" t="e">
        <v>#REF!</v>
      </c>
      <c r="AO455" s="54">
        <v>0.26607501382968818</v>
      </c>
      <c r="AP455" s="54">
        <v>0.70724771380609308</v>
      </c>
      <c r="AQ455" s="54">
        <v>0.18818094523197157</v>
      </c>
    </row>
    <row r="456" spans="2:43" x14ac:dyDescent="0.3">
      <c r="B456" s="52">
        <v>453</v>
      </c>
      <c r="C456" s="54">
        <v>0.18493161069396413</v>
      </c>
      <c r="D456" s="54">
        <v>0.64247496950246208</v>
      </c>
      <c r="E456" s="54">
        <v>54242.168600493809</v>
      </c>
      <c r="F456" s="54">
        <v>18.945125735879401</v>
      </c>
      <c r="G456" s="54">
        <v>0.88555102764740279</v>
      </c>
      <c r="H456" s="54">
        <v>19692.682924178007</v>
      </c>
      <c r="I456" s="54">
        <v>10</v>
      </c>
      <c r="J456" s="54">
        <v>6</v>
      </c>
      <c r="K456" s="54">
        <v>859</v>
      </c>
      <c r="L456" s="54">
        <v>781</v>
      </c>
      <c r="M456" s="54">
        <v>0.1188139309406458</v>
      </c>
      <c r="N456" s="54">
        <v>10031.091606822887</v>
      </c>
      <c r="O456" s="54">
        <v>34849.235617349666</v>
      </c>
      <c r="P456" s="54">
        <v>16.776875564317262</v>
      </c>
      <c r="Q456" s="54">
        <v>373080.35407535755</v>
      </c>
      <c r="R456" s="54">
        <v>17438.875600640295</v>
      </c>
      <c r="S456" s="54">
        <v>0</v>
      </c>
      <c r="T456" s="54">
        <v>0</v>
      </c>
      <c r="U456" s="54">
        <v>0.47773380120621289</v>
      </c>
      <c r="V456" s="54">
        <v>1.8974583455049361</v>
      </c>
      <c r="W456" s="54">
        <v>1.8998488692602054</v>
      </c>
      <c r="X456" s="54">
        <v>0</v>
      </c>
      <c r="Y456" s="54">
        <v>0</v>
      </c>
      <c r="Z456" s="54">
        <v>0</v>
      </c>
      <c r="AA456" s="54">
        <v>0</v>
      </c>
      <c r="AB456" s="54">
        <v>0</v>
      </c>
      <c r="AC456" s="54">
        <v>0</v>
      </c>
      <c r="AD456" s="54" t="e">
        <v>#REF!</v>
      </c>
      <c r="AE456" s="63" t="e">
        <v>#REF!</v>
      </c>
      <c r="AF456" s="63" t="e">
        <v>#REF!</v>
      </c>
      <c r="AG456" s="63" t="e">
        <v>#REF!</v>
      </c>
      <c r="AH456" s="54" t="e">
        <v>#REF!</v>
      </c>
      <c r="AI456" s="63" t="e">
        <v>#REF!</v>
      </c>
      <c r="AJ456" s="63" t="e">
        <v>#REF!</v>
      </c>
      <c r="AK456" s="63" t="e">
        <v>#REF!</v>
      </c>
      <c r="AL456" s="63" t="e">
        <v>#REF!</v>
      </c>
      <c r="AM456" s="63" t="e">
        <v>#REF!</v>
      </c>
      <c r="AN456" s="54" t="e">
        <v>#REF!</v>
      </c>
      <c r="AO456" s="54">
        <v>0.11577195301186365</v>
      </c>
      <c r="AP456" s="54">
        <v>0.74821761653785435</v>
      </c>
      <c r="AQ456" s="54">
        <v>8.6622614744469084E-2</v>
      </c>
    </row>
    <row r="457" spans="2:43" x14ac:dyDescent="0.3">
      <c r="B457" s="52">
        <v>454</v>
      </c>
      <c r="C457" s="54">
        <v>0.20738241337800239</v>
      </c>
      <c r="D457" s="54">
        <v>0.63845298224256608</v>
      </c>
      <c r="E457" s="54">
        <v>48039.308083469776</v>
      </c>
      <c r="F457" s="54">
        <v>18.427284202786751</v>
      </c>
      <c r="G457" s="54">
        <v>0.86336281687543537</v>
      </c>
      <c r="H457" s="54">
        <v>14636.657294348421</v>
      </c>
      <c r="I457" s="54">
        <v>10</v>
      </c>
      <c r="J457" s="54">
        <v>3</v>
      </c>
      <c r="K457" s="54">
        <v>831</v>
      </c>
      <c r="L457" s="54">
        <v>788</v>
      </c>
      <c r="M457" s="54">
        <v>0.13240392028584627</v>
      </c>
      <c r="N457" s="54">
        <v>9962.5076473593417</v>
      </c>
      <c r="O457" s="54">
        <v>30670.839510760688</v>
      </c>
      <c r="P457" s="54">
        <v>15.90943199668218</v>
      </c>
      <c r="Q457" s="54">
        <v>269713.84374175011</v>
      </c>
      <c r="R457" s="54">
        <v>12636.745671289042</v>
      </c>
      <c r="S457" s="54">
        <v>0</v>
      </c>
      <c r="T457" s="54">
        <v>0</v>
      </c>
      <c r="U457" s="54">
        <v>0.41303691715750157</v>
      </c>
      <c r="V457" s="54">
        <v>4.8495592663100577</v>
      </c>
      <c r="W457" s="54">
        <v>3.5483531638339025</v>
      </c>
      <c r="X457" s="54">
        <v>0</v>
      </c>
      <c r="Y457" s="54">
        <v>0</v>
      </c>
      <c r="Z457" s="54">
        <v>0</v>
      </c>
      <c r="AA457" s="54">
        <v>0</v>
      </c>
      <c r="AB457" s="54">
        <v>0</v>
      </c>
      <c r="AC457" s="54">
        <v>0</v>
      </c>
      <c r="AD457" s="54" t="e">
        <v>#REF!</v>
      </c>
      <c r="AE457" s="63" t="e">
        <v>#REF!</v>
      </c>
      <c r="AF457" s="63" t="e">
        <v>#REF!</v>
      </c>
      <c r="AG457" s="63" t="e">
        <v>#REF!</v>
      </c>
      <c r="AH457" s="54" t="e">
        <v>#REF!</v>
      </c>
      <c r="AI457" s="63" t="e">
        <v>#REF!</v>
      </c>
      <c r="AJ457" s="63" t="e">
        <v>#REF!</v>
      </c>
      <c r="AK457" s="63" t="e">
        <v>#REF!</v>
      </c>
      <c r="AL457" s="63" t="e">
        <v>#REF!</v>
      </c>
      <c r="AM457" s="63" t="e">
        <v>#REF!</v>
      </c>
      <c r="AN457" s="54" t="e">
        <v>#REF!</v>
      </c>
      <c r="AO457" s="54">
        <v>0.16296083416017926</v>
      </c>
      <c r="AP457" s="54">
        <v>0.78310475426734882</v>
      </c>
      <c r="AQ457" s="54">
        <v>0.12761540399020938</v>
      </c>
    </row>
    <row r="458" spans="2:43" x14ac:dyDescent="0.3">
      <c r="B458" s="52">
        <v>455</v>
      </c>
      <c r="C458" s="54">
        <v>0.21447634071636462</v>
      </c>
      <c r="D458" s="54">
        <v>0.76533220764661725</v>
      </c>
      <c r="E458" s="54">
        <v>52438.65124705997</v>
      </c>
      <c r="F458" s="54">
        <v>19.222908102941087</v>
      </c>
      <c r="G458" s="54">
        <v>0.84531371446433889</v>
      </c>
      <c r="H458" s="54">
        <v>36041.156336135238</v>
      </c>
      <c r="I458" s="54">
        <v>16</v>
      </c>
      <c r="J458" s="54">
        <v>2</v>
      </c>
      <c r="K458" s="54">
        <v>860</v>
      </c>
      <c r="L458" s="54">
        <v>778</v>
      </c>
      <c r="M458" s="54">
        <v>0.1641456513284234</v>
      </c>
      <c r="N458" s="54">
        <v>11246.850031571053</v>
      </c>
      <c r="O458" s="54">
        <v>40132.988724923445</v>
      </c>
      <c r="P458" s="54">
        <v>16.249387851303769</v>
      </c>
      <c r="Q458" s="54">
        <v>692815.83617326058</v>
      </c>
      <c r="R458" s="54">
        <v>30466.083736088422</v>
      </c>
      <c r="S458" s="54">
        <v>0</v>
      </c>
      <c r="T458" s="54">
        <v>0</v>
      </c>
      <c r="U458" s="54">
        <v>0.30853748423346783</v>
      </c>
      <c r="V458" s="54">
        <v>5.5609233258227828</v>
      </c>
      <c r="W458" s="54">
        <v>0.75203603571850131</v>
      </c>
      <c r="X458" s="54">
        <v>0</v>
      </c>
      <c r="Y458" s="54">
        <v>0</v>
      </c>
      <c r="Z458" s="54">
        <v>0</v>
      </c>
      <c r="AA458" s="54">
        <v>0</v>
      </c>
      <c r="AB458" s="54">
        <v>0</v>
      </c>
      <c r="AC458" s="54">
        <v>0</v>
      </c>
      <c r="AD458" s="54" t="e">
        <v>#REF!</v>
      </c>
      <c r="AE458" s="63" t="e">
        <v>#REF!</v>
      </c>
      <c r="AF458" s="63" t="e">
        <v>#REF!</v>
      </c>
      <c r="AG458" s="63" t="e">
        <v>#REF!</v>
      </c>
      <c r="AH458" s="54" t="e">
        <v>#REF!</v>
      </c>
      <c r="AI458" s="63" t="e">
        <v>#REF!</v>
      </c>
      <c r="AJ458" s="63" t="e">
        <v>#REF!</v>
      </c>
      <c r="AK458" s="63" t="e">
        <v>#REF!</v>
      </c>
      <c r="AL458" s="63" t="e">
        <v>#REF!</v>
      </c>
      <c r="AM458" s="63" t="e">
        <v>#REF!</v>
      </c>
      <c r="AN458" s="54" t="e">
        <v>#REF!</v>
      </c>
      <c r="AO458" s="54">
        <v>0.23874324443771389</v>
      </c>
      <c r="AP458" s="54">
        <v>0.7049024743837865</v>
      </c>
      <c r="AQ458" s="54">
        <v>0.16829070374655769</v>
      </c>
    </row>
    <row r="459" spans="2:43" x14ac:dyDescent="0.3">
      <c r="B459" s="52">
        <v>456</v>
      </c>
      <c r="C459" s="54">
        <v>0.19459232506804708</v>
      </c>
      <c r="D459" s="54">
        <v>0.73702042316358407</v>
      </c>
      <c r="E459" s="54">
        <v>48663.094274481642</v>
      </c>
      <c r="F459" s="54">
        <v>14.851488663376617</v>
      </c>
      <c r="G459" s="54">
        <v>0.85994256337199426</v>
      </c>
      <c r="H459" s="54">
        <v>23814.84252222236</v>
      </c>
      <c r="I459" s="54">
        <v>18</v>
      </c>
      <c r="J459" s="54">
        <v>1</v>
      </c>
      <c r="K459" s="54">
        <v>870</v>
      </c>
      <c r="L459" s="54">
        <v>793</v>
      </c>
      <c r="M459" s="54">
        <v>0.14341851776603776</v>
      </c>
      <c r="N459" s="54">
        <v>9469.4646598769523</v>
      </c>
      <c r="O459" s="54">
        <v>35865.694334627842</v>
      </c>
      <c r="P459" s="54">
        <v>12.771427231074201</v>
      </c>
      <c r="Q459" s="54">
        <v>353685.8637388848</v>
      </c>
      <c r="R459" s="54">
        <v>20479.396724860264</v>
      </c>
      <c r="S459" s="54">
        <v>0</v>
      </c>
      <c r="T459" s="54">
        <v>0</v>
      </c>
      <c r="U459" s="54">
        <v>0.38896219482267935</v>
      </c>
      <c r="V459" s="54">
        <v>6.4221094559466927</v>
      </c>
      <c r="W459" s="54">
        <v>4.2535231992677849</v>
      </c>
      <c r="X459" s="54">
        <v>0</v>
      </c>
      <c r="Y459" s="54">
        <v>0</v>
      </c>
      <c r="Z459" s="54">
        <v>0</v>
      </c>
      <c r="AA459" s="54">
        <v>0</v>
      </c>
      <c r="AB459" s="54">
        <v>0</v>
      </c>
      <c r="AC459" s="54">
        <v>0</v>
      </c>
      <c r="AD459" s="54" t="e">
        <v>#REF!</v>
      </c>
      <c r="AE459" s="63" t="e">
        <v>#REF!</v>
      </c>
      <c r="AF459" s="63" t="e">
        <v>#REF!</v>
      </c>
      <c r="AG459" s="63" t="e">
        <v>#REF!</v>
      </c>
      <c r="AH459" s="54" t="e">
        <v>#REF!</v>
      </c>
      <c r="AI459" s="63" t="e">
        <v>#REF!</v>
      </c>
      <c r="AJ459" s="63" t="e">
        <v>#REF!</v>
      </c>
      <c r="AK459" s="63" t="e">
        <v>#REF!</v>
      </c>
      <c r="AL459" s="63" t="e">
        <v>#REF!</v>
      </c>
      <c r="AM459" s="63" t="e">
        <v>#REF!</v>
      </c>
      <c r="AN459" s="54" t="e">
        <v>#REF!</v>
      </c>
      <c r="AO459" s="54">
        <v>0.14331840841061891</v>
      </c>
      <c r="AP459" s="54">
        <v>0.67156145311028681</v>
      </c>
      <c r="AQ459" s="54">
        <v>9.6247118609688778E-2</v>
      </c>
    </row>
    <row r="460" spans="2:43" x14ac:dyDescent="0.3">
      <c r="B460" s="52">
        <v>457</v>
      </c>
      <c r="C460" s="54">
        <v>0.22591690733229541</v>
      </c>
      <c r="D460" s="54">
        <v>0.67659252787327162</v>
      </c>
      <c r="E460" s="54">
        <v>52567.86205621402</v>
      </c>
      <c r="F460" s="54">
        <v>10.912829033033214</v>
      </c>
      <c r="G460" s="54">
        <v>0.87881287685232234</v>
      </c>
      <c r="H460" s="54">
        <v>30406.600428004731</v>
      </c>
      <c r="I460" s="54">
        <v>11</v>
      </c>
      <c r="J460" s="54">
        <v>4</v>
      </c>
      <c r="K460" s="54">
        <v>846</v>
      </c>
      <c r="L460" s="54">
        <v>807</v>
      </c>
      <c r="M460" s="54">
        <v>0.15285369142126939</v>
      </c>
      <c r="N460" s="54">
        <v>11875.968820810591</v>
      </c>
      <c r="O460" s="54">
        <v>35567.022673507279</v>
      </c>
      <c r="P460" s="54">
        <v>9.5903346771174665</v>
      </c>
      <c r="Q460" s="54">
        <v>331822.03194657015</v>
      </c>
      <c r="R460" s="54">
        <v>26721.711997433893</v>
      </c>
      <c r="S460" s="54">
        <v>0</v>
      </c>
      <c r="T460" s="54">
        <v>0</v>
      </c>
      <c r="U460" s="54">
        <v>0.44196328466751411</v>
      </c>
      <c r="V460" s="54">
        <v>3.0417581860396483</v>
      </c>
      <c r="W460" s="54">
        <v>1.9689009304518665</v>
      </c>
      <c r="X460" s="54">
        <v>0</v>
      </c>
      <c r="Y460" s="54">
        <v>0</v>
      </c>
      <c r="Z460" s="54">
        <v>0</v>
      </c>
      <c r="AA460" s="54">
        <v>0</v>
      </c>
      <c r="AB460" s="54">
        <v>0</v>
      </c>
      <c r="AC460" s="54">
        <v>0</v>
      </c>
      <c r="AD460" s="54" t="e">
        <v>#REF!</v>
      </c>
      <c r="AE460" s="63" t="e">
        <v>#REF!</v>
      </c>
      <c r="AF460" s="63" t="e">
        <v>#REF!</v>
      </c>
      <c r="AG460" s="63" t="e">
        <v>#REF!</v>
      </c>
      <c r="AH460" s="54" t="e">
        <v>#REF!</v>
      </c>
      <c r="AI460" s="63" t="e">
        <v>#REF!</v>
      </c>
      <c r="AJ460" s="63" t="e">
        <v>#REF!</v>
      </c>
      <c r="AK460" s="63" t="e">
        <v>#REF!</v>
      </c>
      <c r="AL460" s="63" t="e">
        <v>#REF!</v>
      </c>
      <c r="AM460" s="63" t="e">
        <v>#REF!</v>
      </c>
      <c r="AN460" s="54" t="e">
        <v>#REF!</v>
      </c>
      <c r="AO460" s="54">
        <v>0.18493658559489354</v>
      </c>
      <c r="AP460" s="54">
        <v>0.63219868411415459</v>
      </c>
      <c r="AQ460" s="54">
        <v>0.11691666605765641</v>
      </c>
    </row>
    <row r="461" spans="2:43" x14ac:dyDescent="0.3">
      <c r="B461" s="52">
        <v>458</v>
      </c>
      <c r="C461" s="54">
        <v>0.23172784308329766</v>
      </c>
      <c r="D461" s="54">
        <v>0.67592887698169335</v>
      </c>
      <c r="E461" s="54">
        <v>47414.953791934713</v>
      </c>
      <c r="F461" s="54">
        <v>22.138190886998871</v>
      </c>
      <c r="G461" s="54">
        <v>0.94338482692973724</v>
      </c>
      <c r="H461" s="54">
        <v>15550.97007377286</v>
      </c>
      <c r="I461" s="54">
        <v>12</v>
      </c>
      <c r="J461" s="54">
        <v>2</v>
      </c>
      <c r="K461" s="54">
        <v>856</v>
      </c>
      <c r="L461" s="54">
        <v>804</v>
      </c>
      <c r="M461" s="54">
        <v>0.15663154074068344</v>
      </c>
      <c r="N461" s="54">
        <v>10987.364972099256</v>
      </c>
      <c r="O461" s="54">
        <v>32049.136468721314</v>
      </c>
      <c r="P461" s="54">
        <v>20.884833378468915</v>
      </c>
      <c r="Q461" s="54">
        <v>344270.34397119051</v>
      </c>
      <c r="R461" s="54">
        <v>14670.549211635733</v>
      </c>
      <c r="S461" s="54">
        <v>0</v>
      </c>
      <c r="T461" s="54">
        <v>0</v>
      </c>
      <c r="U461" s="54">
        <v>0.36405059603949458</v>
      </c>
      <c r="V461" s="54">
        <v>4.2110930948804128</v>
      </c>
      <c r="W461" s="54">
        <v>2.2736772091867303</v>
      </c>
      <c r="X461" s="54">
        <v>0</v>
      </c>
      <c r="Y461" s="54">
        <v>0</v>
      </c>
      <c r="Z461" s="54">
        <v>0</v>
      </c>
      <c r="AA461" s="54">
        <v>0</v>
      </c>
      <c r="AB461" s="54">
        <v>0</v>
      </c>
      <c r="AC461" s="54">
        <v>0</v>
      </c>
      <c r="AD461" s="54" t="e">
        <v>#REF!</v>
      </c>
      <c r="AE461" s="63" t="e">
        <v>#REF!</v>
      </c>
      <c r="AF461" s="63" t="e">
        <v>#REF!</v>
      </c>
      <c r="AG461" s="63" t="e">
        <v>#REF!</v>
      </c>
      <c r="AH461" s="54" t="e">
        <v>#REF!</v>
      </c>
      <c r="AI461" s="63" t="e">
        <v>#REF!</v>
      </c>
      <c r="AJ461" s="63" t="e">
        <v>#REF!</v>
      </c>
      <c r="AK461" s="63" t="e">
        <v>#REF!</v>
      </c>
      <c r="AL461" s="63" t="e">
        <v>#REF!</v>
      </c>
      <c r="AM461" s="63" t="e">
        <v>#REF!</v>
      </c>
      <c r="AN461" s="54" t="e">
        <v>#REF!</v>
      </c>
      <c r="AO461" s="54">
        <v>0.2558088463378092</v>
      </c>
      <c r="AP461" s="54">
        <v>0.66342158700741216</v>
      </c>
      <c r="AQ461" s="54">
        <v>0.16970911080796461</v>
      </c>
    </row>
    <row r="462" spans="2:43" x14ac:dyDescent="0.3">
      <c r="B462" s="52">
        <v>459</v>
      </c>
      <c r="C462" s="54">
        <v>0.13324543560674429</v>
      </c>
      <c r="D462" s="54">
        <v>0.6949155618855275</v>
      </c>
      <c r="E462" s="54">
        <v>46940.699386584347</v>
      </c>
      <c r="F462" s="54">
        <v>24.73143711573244</v>
      </c>
      <c r="G462" s="54">
        <v>0.8805019423258168</v>
      </c>
      <c r="H462" s="54">
        <v>13611.619264496972</v>
      </c>
      <c r="I462" s="54">
        <v>16</v>
      </c>
      <c r="J462" s="54">
        <v>1</v>
      </c>
      <c r="K462" s="54">
        <v>857</v>
      </c>
      <c r="L462" s="54">
        <v>792</v>
      </c>
      <c r="M462" s="54">
        <v>9.2594326753342587E-2</v>
      </c>
      <c r="N462" s="54">
        <v>6254.6339374506661</v>
      </c>
      <c r="O462" s="54">
        <v>32619.822489527898</v>
      </c>
      <c r="P462" s="54">
        <v>21.776078416911211</v>
      </c>
      <c r="Q462" s="54">
        <v>336634.90588319913</v>
      </c>
      <c r="R462" s="54">
        <v>11985.05720058909</v>
      </c>
      <c r="S462" s="54">
        <v>0</v>
      </c>
      <c r="T462" s="54">
        <v>0</v>
      </c>
      <c r="U462" s="54">
        <v>0.4514188989947085</v>
      </c>
      <c r="V462" s="54">
        <v>5.0713163122048499</v>
      </c>
      <c r="W462" s="54">
        <v>2.7071567658421998</v>
      </c>
      <c r="X462" s="54">
        <v>0</v>
      </c>
      <c r="Y462" s="54">
        <v>0</v>
      </c>
      <c r="Z462" s="54">
        <v>0</v>
      </c>
      <c r="AA462" s="54">
        <v>0</v>
      </c>
      <c r="AB462" s="54">
        <v>0</v>
      </c>
      <c r="AC462" s="54">
        <v>0</v>
      </c>
      <c r="AD462" s="54" t="e">
        <v>#REF!</v>
      </c>
      <c r="AE462" s="63" t="e">
        <v>#REF!</v>
      </c>
      <c r="AF462" s="63" t="e">
        <v>#REF!</v>
      </c>
      <c r="AG462" s="63" t="e">
        <v>#REF!</v>
      </c>
      <c r="AH462" s="54" t="e">
        <v>#REF!</v>
      </c>
      <c r="AI462" s="63" t="e">
        <v>#REF!</v>
      </c>
      <c r="AJ462" s="63" t="e">
        <v>#REF!</v>
      </c>
      <c r="AK462" s="63" t="e">
        <v>#REF!</v>
      </c>
      <c r="AL462" s="63" t="e">
        <v>#REF!</v>
      </c>
      <c r="AM462" s="63" t="e">
        <v>#REF!</v>
      </c>
      <c r="AN462" s="54" t="e">
        <v>#REF!</v>
      </c>
      <c r="AO462" s="54">
        <v>0.15638665627636966</v>
      </c>
      <c r="AP462" s="54">
        <v>0.75384147947202862</v>
      </c>
      <c r="AQ462" s="54">
        <v>0.11789074833706212</v>
      </c>
    </row>
    <row r="463" spans="2:43" x14ac:dyDescent="0.3">
      <c r="B463" s="52">
        <v>460</v>
      </c>
      <c r="C463" s="54">
        <v>0.13379916817941251</v>
      </c>
      <c r="D463" s="54">
        <v>0.71003734422087306</v>
      </c>
      <c r="E463" s="54">
        <v>51537.090646854391</v>
      </c>
      <c r="F463" s="54">
        <v>17.272994890359193</v>
      </c>
      <c r="G463" s="54">
        <v>0.84788479228297264</v>
      </c>
      <c r="H463" s="54">
        <v>10966.383416932671</v>
      </c>
      <c r="I463" s="54">
        <v>16</v>
      </c>
      <c r="J463" s="54">
        <v>6</v>
      </c>
      <c r="K463" s="54">
        <v>835</v>
      </c>
      <c r="L463" s="54">
        <v>795</v>
      </c>
      <c r="M463" s="54">
        <v>9.5002406033072001E-2</v>
      </c>
      <c r="N463" s="54">
        <v>6895.6198589360984</v>
      </c>
      <c r="O463" s="54">
        <v>36593.258971762887</v>
      </c>
      <c r="P463" s="54">
        <v>14.645509684717052</v>
      </c>
      <c r="Q463" s="54">
        <v>189422.2847263978</v>
      </c>
      <c r="R463" s="54">
        <v>9298.2297255613939</v>
      </c>
      <c r="S463" s="54">
        <v>0</v>
      </c>
      <c r="T463" s="54">
        <v>0</v>
      </c>
      <c r="U463" s="54">
        <v>0.26322623989741573</v>
      </c>
      <c r="V463" s="54">
        <v>3.1456017570216952</v>
      </c>
      <c r="W463" s="54">
        <v>0.6099489328152814</v>
      </c>
      <c r="X463" s="54">
        <v>0</v>
      </c>
      <c r="Y463" s="54">
        <v>0</v>
      </c>
      <c r="Z463" s="54">
        <v>0</v>
      </c>
      <c r="AA463" s="54">
        <v>0</v>
      </c>
      <c r="AB463" s="54">
        <v>0</v>
      </c>
      <c r="AC463" s="54">
        <v>0</v>
      </c>
      <c r="AD463" s="54" t="e">
        <v>#REF!</v>
      </c>
      <c r="AE463" s="63" t="e">
        <v>#REF!</v>
      </c>
      <c r="AF463" s="63" t="e">
        <v>#REF!</v>
      </c>
      <c r="AG463" s="63" t="e">
        <v>#REF!</v>
      </c>
      <c r="AH463" s="54" t="e">
        <v>#REF!</v>
      </c>
      <c r="AI463" s="63" t="e">
        <v>#REF!</v>
      </c>
      <c r="AJ463" s="63" t="e">
        <v>#REF!</v>
      </c>
      <c r="AK463" s="63" t="e">
        <v>#REF!</v>
      </c>
      <c r="AL463" s="63" t="e">
        <v>#REF!</v>
      </c>
      <c r="AM463" s="63" t="e">
        <v>#REF!</v>
      </c>
      <c r="AN463" s="54" t="e">
        <v>#REF!</v>
      </c>
      <c r="AO463" s="54">
        <v>0.19947928674836884</v>
      </c>
      <c r="AP463" s="54">
        <v>0.71559920593487292</v>
      </c>
      <c r="AQ463" s="54">
        <v>0.14274721919758757</v>
      </c>
    </row>
    <row r="464" spans="2:43" x14ac:dyDescent="0.3">
      <c r="B464" s="52">
        <v>461</v>
      </c>
      <c r="C464" s="54">
        <v>0.14716964137722999</v>
      </c>
      <c r="D464" s="54">
        <v>0.71632308970047487</v>
      </c>
      <c r="E464" s="54">
        <v>48227.134319780555</v>
      </c>
      <c r="F464" s="54">
        <v>19.903345276883154</v>
      </c>
      <c r="G464" s="54">
        <v>0.93996146840373762</v>
      </c>
      <c r="H464" s="54">
        <v>20670.403461916241</v>
      </c>
      <c r="I464" s="54">
        <v>6</v>
      </c>
      <c r="J464" s="54">
        <v>7</v>
      </c>
      <c r="K464" s="54">
        <v>847</v>
      </c>
      <c r="L464" s="54">
        <v>795</v>
      </c>
      <c r="M464" s="54">
        <v>0.10542101222144823</v>
      </c>
      <c r="N464" s="54">
        <v>7097.5700624936044</v>
      </c>
      <c r="O464" s="54">
        <v>34546.209863345015</v>
      </c>
      <c r="P464" s="54">
        <v>18.708377652605687</v>
      </c>
      <c r="Q464" s="54">
        <v>411410.17711499985</v>
      </c>
      <c r="R464" s="54">
        <v>19429.382790560492</v>
      </c>
      <c r="S464" s="54">
        <v>0</v>
      </c>
      <c r="T464" s="54">
        <v>0</v>
      </c>
      <c r="U464" s="54">
        <v>0.53322097399584956</v>
      </c>
      <c r="V464" s="54">
        <v>5.57668352155153</v>
      </c>
      <c r="W464" s="54">
        <v>4.3987160699810017</v>
      </c>
      <c r="X464" s="54">
        <v>0</v>
      </c>
      <c r="Y464" s="54">
        <v>0</v>
      </c>
      <c r="Z464" s="54">
        <v>0</v>
      </c>
      <c r="AA464" s="54">
        <v>0</v>
      </c>
      <c r="AB464" s="54">
        <v>0</v>
      </c>
      <c r="AC464" s="54">
        <v>0</v>
      </c>
      <c r="AD464" s="54" t="e">
        <v>#REF!</v>
      </c>
      <c r="AE464" s="63" t="e">
        <v>#REF!</v>
      </c>
      <c r="AF464" s="63" t="e">
        <v>#REF!</v>
      </c>
      <c r="AG464" s="63" t="e">
        <v>#REF!</v>
      </c>
      <c r="AH464" s="54" t="e">
        <v>#REF!</v>
      </c>
      <c r="AI464" s="63" t="e">
        <v>#REF!</v>
      </c>
      <c r="AJ464" s="63" t="e">
        <v>#REF!</v>
      </c>
      <c r="AK464" s="63" t="e">
        <v>#REF!</v>
      </c>
      <c r="AL464" s="63" t="e">
        <v>#REF!</v>
      </c>
      <c r="AM464" s="63" t="e">
        <v>#REF!</v>
      </c>
      <c r="AN464" s="54" t="e">
        <v>#REF!</v>
      </c>
      <c r="AO464" s="54">
        <v>0.19186149221387425</v>
      </c>
      <c r="AP464" s="54">
        <v>0.74761197337894347</v>
      </c>
      <c r="AQ464" s="54">
        <v>0.14343794880944333</v>
      </c>
    </row>
    <row r="465" spans="2:43" x14ac:dyDescent="0.3">
      <c r="B465" s="52">
        <v>462</v>
      </c>
      <c r="C465" s="54">
        <v>0.21233555495638656</v>
      </c>
      <c r="D465" s="54">
        <v>0.71577288176824982</v>
      </c>
      <c r="E465" s="54">
        <v>50301.437218119361</v>
      </c>
      <c r="F465" s="54">
        <v>21.242363706755889</v>
      </c>
      <c r="G465" s="54">
        <v>0.87364794202471052</v>
      </c>
      <c r="H465" s="54">
        <v>17097.194031960706</v>
      </c>
      <c r="I465" s="54">
        <v>11</v>
      </c>
      <c r="J465" s="54">
        <v>3</v>
      </c>
      <c r="K465" s="54">
        <v>848</v>
      </c>
      <c r="L465" s="54">
        <v>799</v>
      </c>
      <c r="M465" s="54">
        <v>0.15198403207299338</v>
      </c>
      <c r="N465" s="54">
        <v>10680.783586813212</v>
      </c>
      <c r="O465" s="54">
        <v>36004.404674697988</v>
      </c>
      <c r="P465" s="54">
        <v>18.558347336147683</v>
      </c>
      <c r="Q465" s="54">
        <v>363184.81399188546</v>
      </c>
      <c r="R465" s="54">
        <v>14936.928380419633</v>
      </c>
      <c r="S465" s="54">
        <v>0</v>
      </c>
      <c r="T465" s="54">
        <v>0</v>
      </c>
      <c r="U465" s="54">
        <v>0.5452113716356104</v>
      </c>
      <c r="V465" s="54">
        <v>6.0967502633073867</v>
      </c>
      <c r="W465" s="54">
        <v>0.68876115215620859</v>
      </c>
      <c r="X465" s="54">
        <v>0</v>
      </c>
      <c r="Y465" s="54">
        <v>0</v>
      </c>
      <c r="Z465" s="54">
        <v>0</v>
      </c>
      <c r="AA465" s="54">
        <v>0</v>
      </c>
      <c r="AB465" s="54">
        <v>0</v>
      </c>
      <c r="AC465" s="54">
        <v>0</v>
      </c>
      <c r="AD465" s="54" t="e">
        <v>#REF!</v>
      </c>
      <c r="AE465" s="63" t="e">
        <v>#REF!</v>
      </c>
      <c r="AF465" s="63" t="e">
        <v>#REF!</v>
      </c>
      <c r="AG465" s="63" t="e">
        <v>#REF!</v>
      </c>
      <c r="AH465" s="54" t="e">
        <v>#REF!</v>
      </c>
      <c r="AI465" s="63" t="e">
        <v>#REF!</v>
      </c>
      <c r="AJ465" s="63" t="e">
        <v>#REF!</v>
      </c>
      <c r="AK465" s="63" t="e">
        <v>#REF!</v>
      </c>
      <c r="AL465" s="63" t="e">
        <v>#REF!</v>
      </c>
      <c r="AM465" s="63" t="e">
        <v>#REF!</v>
      </c>
      <c r="AN465" s="54" t="e">
        <v>#REF!</v>
      </c>
      <c r="AO465" s="54">
        <v>0.24054787691552645</v>
      </c>
      <c r="AP465" s="54">
        <v>0.61033285661854819</v>
      </c>
      <c r="AQ465" s="54">
        <v>0.14681427287138019</v>
      </c>
    </row>
    <row r="466" spans="2:43" x14ac:dyDescent="0.3">
      <c r="B466" s="52">
        <v>463</v>
      </c>
      <c r="C466" s="54">
        <v>0.23597408223767002</v>
      </c>
      <c r="D466" s="54">
        <v>0.7091231587299428</v>
      </c>
      <c r="E466" s="54">
        <v>50385.402131248717</v>
      </c>
      <c r="F466" s="54">
        <v>21.597323216191565</v>
      </c>
      <c r="G466" s="54">
        <v>0.84190665768571127</v>
      </c>
      <c r="H466" s="54">
        <v>13772.010479777395</v>
      </c>
      <c r="I466" s="54">
        <v>5</v>
      </c>
      <c r="J466" s="54">
        <v>3</v>
      </c>
      <c r="K466" s="54">
        <v>844</v>
      </c>
      <c r="L466" s="54">
        <v>815</v>
      </c>
      <c r="M466" s="54">
        <v>0.16733468657477585</v>
      </c>
      <c r="N466" s="54">
        <v>11889.649026097359</v>
      </c>
      <c r="O466" s="54">
        <v>35729.455513189481</v>
      </c>
      <c r="P466" s="54">
        <v>18.182930203901858</v>
      </c>
      <c r="Q466" s="54">
        <v>297438.56166852987</v>
      </c>
      <c r="R466" s="54">
        <v>11594.747312641975</v>
      </c>
      <c r="S466" s="54">
        <v>0</v>
      </c>
      <c r="T466" s="54">
        <v>0</v>
      </c>
      <c r="U466" s="54">
        <v>0.44602954009285983</v>
      </c>
      <c r="V466" s="54">
        <v>3.1642428874454853</v>
      </c>
      <c r="W466" s="54">
        <v>4.7408385340452242</v>
      </c>
      <c r="X466" s="54">
        <v>0</v>
      </c>
      <c r="Y466" s="54">
        <v>0</v>
      </c>
      <c r="Z466" s="54">
        <v>0</v>
      </c>
      <c r="AA466" s="54">
        <v>0</v>
      </c>
      <c r="AB466" s="54">
        <v>0</v>
      </c>
      <c r="AC466" s="54">
        <v>0</v>
      </c>
      <c r="AD466" s="54" t="e">
        <v>#REF!</v>
      </c>
      <c r="AE466" s="63" t="e">
        <v>#REF!</v>
      </c>
      <c r="AF466" s="63" t="e">
        <v>#REF!</v>
      </c>
      <c r="AG466" s="63" t="e">
        <v>#REF!</v>
      </c>
      <c r="AH466" s="54" t="e">
        <v>#REF!</v>
      </c>
      <c r="AI466" s="63" t="e">
        <v>#REF!</v>
      </c>
      <c r="AJ466" s="63" t="e">
        <v>#REF!</v>
      </c>
      <c r="AK466" s="63" t="e">
        <v>#REF!</v>
      </c>
      <c r="AL466" s="63" t="e">
        <v>#REF!</v>
      </c>
      <c r="AM466" s="63" t="e">
        <v>#REF!</v>
      </c>
      <c r="AN466" s="54" t="e">
        <v>#REF!</v>
      </c>
      <c r="AO466" s="54">
        <v>0.26062983945068074</v>
      </c>
      <c r="AP466" s="54">
        <v>0.73589991995403292</v>
      </c>
      <c r="AQ466" s="54">
        <v>0.1917974779893884</v>
      </c>
    </row>
    <row r="467" spans="2:43" x14ac:dyDescent="0.3">
      <c r="B467" s="52">
        <v>464</v>
      </c>
      <c r="C467" s="54">
        <v>0.21551139517664905</v>
      </c>
      <c r="D467" s="54">
        <v>0.70524506304426293</v>
      </c>
      <c r="E467" s="54">
        <v>49026.549705160352</v>
      </c>
      <c r="F467" s="54">
        <v>22.768450979449835</v>
      </c>
      <c r="G467" s="54">
        <v>0.86429050317236933</v>
      </c>
      <c r="H467" s="54">
        <v>32828.490866997527</v>
      </c>
      <c r="I467" s="54">
        <v>6</v>
      </c>
      <c r="J467" s="54">
        <v>5</v>
      </c>
      <c r="K467" s="54">
        <v>842</v>
      </c>
      <c r="L467" s="54">
        <v>823</v>
      </c>
      <c r="M467" s="54">
        <v>0.15198834747811293</v>
      </c>
      <c r="N467" s="54">
        <v>10565.780127656441</v>
      </c>
      <c r="O467" s="54">
        <v>34575.732137658502</v>
      </c>
      <c r="P467" s="54">
        <v>19.678555953484121</v>
      </c>
      <c r="Q467" s="54">
        <v>747453.88503454975</v>
      </c>
      <c r="R467" s="54">
        <v>28373.352889826823</v>
      </c>
      <c r="S467" s="54">
        <v>0</v>
      </c>
      <c r="T467" s="54">
        <v>0</v>
      </c>
      <c r="U467" s="54">
        <v>0.50457851488265992</v>
      </c>
      <c r="V467" s="54">
        <v>6.8001301837163677</v>
      </c>
      <c r="W467" s="54">
        <v>4.1640071206821725</v>
      </c>
      <c r="X467" s="54">
        <v>0</v>
      </c>
      <c r="Y467" s="54">
        <v>0</v>
      </c>
      <c r="Z467" s="54">
        <v>0</v>
      </c>
      <c r="AA467" s="54">
        <v>0</v>
      </c>
      <c r="AB467" s="54">
        <v>0</v>
      </c>
      <c r="AC467" s="54">
        <v>0</v>
      </c>
      <c r="AD467" s="54" t="e">
        <v>#REF!</v>
      </c>
      <c r="AE467" s="63" t="e">
        <v>#REF!</v>
      </c>
      <c r="AF467" s="63" t="e">
        <v>#REF!</v>
      </c>
      <c r="AG467" s="63" t="e">
        <v>#REF!</v>
      </c>
      <c r="AH467" s="54" t="e">
        <v>#REF!</v>
      </c>
      <c r="AI467" s="63" t="e">
        <v>#REF!</v>
      </c>
      <c r="AJ467" s="63" t="e">
        <v>#REF!</v>
      </c>
      <c r="AK467" s="63" t="e">
        <v>#REF!</v>
      </c>
      <c r="AL467" s="63" t="e">
        <v>#REF!</v>
      </c>
      <c r="AM467" s="63" t="e">
        <v>#REF!</v>
      </c>
      <c r="AN467" s="54" t="e">
        <v>#REF!</v>
      </c>
      <c r="AO467" s="54">
        <v>0.20257197298587853</v>
      </c>
      <c r="AP467" s="54">
        <v>0.67684042271648592</v>
      </c>
      <c r="AQ467" s="54">
        <v>0.13710889982627458</v>
      </c>
    </row>
    <row r="468" spans="2:43" x14ac:dyDescent="0.3">
      <c r="B468" s="52">
        <v>465</v>
      </c>
      <c r="C468" s="54">
        <v>0.15158512897264409</v>
      </c>
      <c r="D468" s="54">
        <v>0.73661619098461761</v>
      </c>
      <c r="E468" s="54">
        <v>50154.4837827464</v>
      </c>
      <c r="F468" s="54">
        <v>18.737494060893155</v>
      </c>
      <c r="G468" s="54">
        <v>0.91208637143367266</v>
      </c>
      <c r="H468" s="54">
        <v>11429.146130745041</v>
      </c>
      <c r="I468" s="54">
        <v>12</v>
      </c>
      <c r="J468" s="54">
        <v>3</v>
      </c>
      <c r="K468" s="54">
        <v>853</v>
      </c>
      <c r="L468" s="54">
        <v>808</v>
      </c>
      <c r="M468" s="54">
        <v>0.11166006031374109</v>
      </c>
      <c r="N468" s="54">
        <v>7602.673892763999</v>
      </c>
      <c r="O468" s="54">
        <v>36944.604804846429</v>
      </c>
      <c r="P468" s="54">
        <v>17.090212967760031</v>
      </c>
      <c r="Q468" s="54">
        <v>214153.5577459152</v>
      </c>
      <c r="R468" s="54">
        <v>10424.368422976444</v>
      </c>
      <c r="S468" s="54">
        <v>0</v>
      </c>
      <c r="T468" s="54">
        <v>0</v>
      </c>
      <c r="U468" s="54">
        <v>0.47425279713988422</v>
      </c>
      <c r="V468" s="54">
        <v>2.9986802589488706</v>
      </c>
      <c r="W468" s="54">
        <v>3.085004111177434</v>
      </c>
      <c r="X468" s="54">
        <v>0</v>
      </c>
      <c r="Y468" s="54">
        <v>0</v>
      </c>
      <c r="Z468" s="54">
        <v>0</v>
      </c>
      <c r="AA468" s="54">
        <v>0</v>
      </c>
      <c r="AB468" s="54">
        <v>0</v>
      </c>
      <c r="AC468" s="54">
        <v>0</v>
      </c>
      <c r="AD468" s="54" t="e">
        <v>#REF!</v>
      </c>
      <c r="AE468" s="63" t="e">
        <v>#REF!</v>
      </c>
      <c r="AF468" s="63" t="e">
        <v>#REF!</v>
      </c>
      <c r="AG468" s="63" t="e">
        <v>#REF!</v>
      </c>
      <c r="AH468" s="54" t="e">
        <v>#REF!</v>
      </c>
      <c r="AI468" s="63" t="e">
        <v>#REF!</v>
      </c>
      <c r="AJ468" s="63" t="e">
        <v>#REF!</v>
      </c>
      <c r="AK468" s="63" t="e">
        <v>#REF!</v>
      </c>
      <c r="AL468" s="63" t="e">
        <v>#REF!</v>
      </c>
      <c r="AM468" s="63" t="e">
        <v>#REF!</v>
      </c>
      <c r="AN468" s="54" t="e">
        <v>#REF!</v>
      </c>
      <c r="AO468" s="54">
        <v>0.15726688259621943</v>
      </c>
      <c r="AP468" s="54">
        <v>0.67548041557166916</v>
      </c>
      <c r="AQ468" s="54">
        <v>0.10623069921175521</v>
      </c>
    </row>
    <row r="469" spans="2:43" x14ac:dyDescent="0.3">
      <c r="B469" s="52">
        <v>466</v>
      </c>
      <c r="C469" s="54">
        <v>0.19676930694188749</v>
      </c>
      <c r="D469" s="54">
        <v>0.70238158251927452</v>
      </c>
      <c r="E469" s="54">
        <v>49982.853561011747</v>
      </c>
      <c r="F469" s="54">
        <v>13.070348966627344</v>
      </c>
      <c r="G469" s="54">
        <v>0.88558194681485558</v>
      </c>
      <c r="H469" s="54">
        <v>14586.594106783568</v>
      </c>
      <c r="I469" s="54">
        <v>14</v>
      </c>
      <c r="J469" s="54">
        <v>11</v>
      </c>
      <c r="K469" s="54">
        <v>847</v>
      </c>
      <c r="L469" s="54">
        <v>807</v>
      </c>
      <c r="M469" s="54">
        <v>0.13820713720106381</v>
      </c>
      <c r="N469" s="54">
        <v>9835.0914541781349</v>
      </c>
      <c r="O469" s="54">
        <v>35107.035783012587</v>
      </c>
      <c r="P469" s="54">
        <v>11.57486508341538</v>
      </c>
      <c r="Q469" s="54">
        <v>190651.87521021112</v>
      </c>
      <c r="R469" s="54">
        <v>12917.624406483492</v>
      </c>
      <c r="S469" s="54">
        <v>0</v>
      </c>
      <c r="T469" s="54">
        <v>0</v>
      </c>
      <c r="U469" s="54">
        <v>0.35628922325740869</v>
      </c>
      <c r="V469" s="54">
        <v>6.6386072220430297</v>
      </c>
      <c r="W469" s="54">
        <v>3.9674920741556972</v>
      </c>
      <c r="X469" s="54">
        <v>0</v>
      </c>
      <c r="Y469" s="54">
        <v>0</v>
      </c>
      <c r="Z469" s="54">
        <v>0</v>
      </c>
      <c r="AA469" s="54">
        <v>0</v>
      </c>
      <c r="AB469" s="54">
        <v>0</v>
      </c>
      <c r="AC469" s="54">
        <v>0</v>
      </c>
      <c r="AD469" s="54" t="e">
        <v>#REF!</v>
      </c>
      <c r="AE469" s="63" t="e">
        <v>#REF!</v>
      </c>
      <c r="AF469" s="63" t="e">
        <v>#REF!</v>
      </c>
      <c r="AG469" s="63" t="e">
        <v>#REF!</v>
      </c>
      <c r="AH469" s="54" t="e">
        <v>#REF!</v>
      </c>
      <c r="AI469" s="63" t="e">
        <v>#REF!</v>
      </c>
      <c r="AJ469" s="63" t="e">
        <v>#REF!</v>
      </c>
      <c r="AK469" s="63" t="e">
        <v>#REF!</v>
      </c>
      <c r="AL469" s="63" t="e">
        <v>#REF!</v>
      </c>
      <c r="AM469" s="63" t="e">
        <v>#REF!</v>
      </c>
      <c r="AN469" s="54" t="e">
        <v>#REF!</v>
      </c>
      <c r="AO469" s="54">
        <v>0.26356344992634084</v>
      </c>
      <c r="AP469" s="54">
        <v>0.71975075027189017</v>
      </c>
      <c r="AQ469" s="54">
        <v>0.18969999082873157</v>
      </c>
    </row>
    <row r="470" spans="2:43" x14ac:dyDescent="0.3">
      <c r="B470" s="52">
        <v>467</v>
      </c>
      <c r="C470" s="54">
        <v>0.19187800334026411</v>
      </c>
      <c r="D470" s="54">
        <v>0.6682319808787105</v>
      </c>
      <c r="E470" s="54">
        <v>49336.344672563362</v>
      </c>
      <c r="F470" s="54">
        <v>14.359087448994261</v>
      </c>
      <c r="G470" s="54">
        <v>0.89134197620616451</v>
      </c>
      <c r="H470" s="54">
        <v>12578.653078885794</v>
      </c>
      <c r="I470" s="54">
        <v>16</v>
      </c>
      <c r="J470" s="54">
        <v>5</v>
      </c>
      <c r="K470" s="54">
        <v>836</v>
      </c>
      <c r="L470" s="54">
        <v>775</v>
      </c>
      <c r="M470" s="54">
        <v>0.12821901825911652</v>
      </c>
      <c r="N470" s="54">
        <v>9466.559307878535</v>
      </c>
      <c r="O470" s="54">
        <v>32968.123329861832</v>
      </c>
      <c r="P470" s="54">
        <v>12.798857383303679</v>
      </c>
      <c r="Q470" s="54">
        <v>180617.97955028203</v>
      </c>
      <c r="R470" s="54">
        <v>11211.88149334582</v>
      </c>
      <c r="S470" s="54">
        <v>0</v>
      </c>
      <c r="T470" s="54">
        <v>0</v>
      </c>
      <c r="U470" s="54">
        <v>0.44159412523359526</v>
      </c>
      <c r="V470" s="54">
        <v>4.1870210806561694</v>
      </c>
      <c r="W470" s="54">
        <v>1.3526387837802112</v>
      </c>
      <c r="X470" s="54">
        <v>0</v>
      </c>
      <c r="Y470" s="54">
        <v>0</v>
      </c>
      <c r="Z470" s="54">
        <v>0</v>
      </c>
      <c r="AA470" s="54">
        <v>0</v>
      </c>
      <c r="AB470" s="54">
        <v>0</v>
      </c>
      <c r="AC470" s="54">
        <v>0</v>
      </c>
      <c r="AD470" s="54" t="e">
        <v>#REF!</v>
      </c>
      <c r="AE470" s="63" t="e">
        <v>#REF!</v>
      </c>
      <c r="AF470" s="63" t="e">
        <v>#REF!</v>
      </c>
      <c r="AG470" s="63" t="e">
        <v>#REF!</v>
      </c>
      <c r="AH470" s="54" t="e">
        <v>#REF!</v>
      </c>
      <c r="AI470" s="63" t="e">
        <v>#REF!</v>
      </c>
      <c r="AJ470" s="63" t="e">
        <v>#REF!</v>
      </c>
      <c r="AK470" s="63" t="e">
        <v>#REF!</v>
      </c>
      <c r="AL470" s="63" t="e">
        <v>#REF!</v>
      </c>
      <c r="AM470" s="63" t="e">
        <v>#REF!</v>
      </c>
      <c r="AN470" s="54" t="e">
        <v>#REF!</v>
      </c>
      <c r="AO470" s="54">
        <v>0.19020040545358807</v>
      </c>
      <c r="AP470" s="54">
        <v>0.63873870393308574</v>
      </c>
      <c r="AQ470" s="54">
        <v>0.12148836046697226</v>
      </c>
    </row>
    <row r="471" spans="2:43" x14ac:dyDescent="0.3">
      <c r="B471" s="52">
        <v>468</v>
      </c>
      <c r="C471" s="54">
        <v>0.22126870437837207</v>
      </c>
      <c r="D471" s="54">
        <v>0.75925069489959118</v>
      </c>
      <c r="E471" s="54">
        <v>48011.819965992436</v>
      </c>
      <c r="F471" s="54">
        <v>21.100570533907437</v>
      </c>
      <c r="G471" s="54">
        <v>0.89856151573653575</v>
      </c>
      <c r="H471" s="54">
        <v>31579.857185787721</v>
      </c>
      <c r="I471" s="54">
        <v>9</v>
      </c>
      <c r="J471" s="54">
        <v>6</v>
      </c>
      <c r="K471" s="54">
        <v>832</v>
      </c>
      <c r="L471" s="54">
        <v>771</v>
      </c>
      <c r="M471" s="54">
        <v>0.1679984175588112</v>
      </c>
      <c r="N471" s="54">
        <v>10623.513198722801</v>
      </c>
      <c r="O471" s="54">
        <v>36453.007672573825</v>
      </c>
      <c r="P471" s="54">
        <v>18.960160641853548</v>
      </c>
      <c r="Q471" s="54">
        <v>666353.00399943744</v>
      </c>
      <c r="R471" s="54">
        <v>28376.444339604746</v>
      </c>
      <c r="S471" s="54">
        <v>0</v>
      </c>
      <c r="T471" s="54">
        <v>0</v>
      </c>
      <c r="U471" s="54">
        <v>0.49368187757430704</v>
      </c>
      <c r="V471" s="54">
        <v>4.285741907834697</v>
      </c>
      <c r="W471" s="54">
        <v>2.4336512322726476</v>
      </c>
      <c r="X471" s="54">
        <v>0</v>
      </c>
      <c r="Y471" s="54">
        <v>0</v>
      </c>
      <c r="Z471" s="54">
        <v>0</v>
      </c>
      <c r="AA471" s="54">
        <v>0</v>
      </c>
      <c r="AB471" s="54">
        <v>0</v>
      </c>
      <c r="AC471" s="54">
        <v>0</v>
      </c>
      <c r="AD471" s="54" t="e">
        <v>#REF!</v>
      </c>
      <c r="AE471" s="63" t="e">
        <v>#REF!</v>
      </c>
      <c r="AF471" s="63" t="e">
        <v>#REF!</v>
      </c>
      <c r="AG471" s="63" t="e">
        <v>#REF!</v>
      </c>
      <c r="AH471" s="54" t="e">
        <v>#REF!</v>
      </c>
      <c r="AI471" s="63" t="e">
        <v>#REF!</v>
      </c>
      <c r="AJ471" s="63" t="e">
        <v>#REF!</v>
      </c>
      <c r="AK471" s="63" t="e">
        <v>#REF!</v>
      </c>
      <c r="AL471" s="63" t="e">
        <v>#REF!</v>
      </c>
      <c r="AM471" s="63" t="e">
        <v>#REF!</v>
      </c>
      <c r="AN471" s="54" t="e">
        <v>#REF!</v>
      </c>
      <c r="AO471" s="54">
        <v>0.16002228501917254</v>
      </c>
      <c r="AP471" s="54">
        <v>0.6943672641896862</v>
      </c>
      <c r="AQ471" s="54">
        <v>0.11111423625814504</v>
      </c>
    </row>
    <row r="472" spans="2:43" x14ac:dyDescent="0.3">
      <c r="B472" s="52">
        <v>469</v>
      </c>
      <c r="C472" s="54">
        <v>0.19049918402645538</v>
      </c>
      <c r="D472" s="54">
        <v>0.69988860296139188</v>
      </c>
      <c r="E472" s="54">
        <v>49477.796016145665</v>
      </c>
      <c r="F472" s="54">
        <v>16.694371030743188</v>
      </c>
      <c r="G472" s="54">
        <v>0.89207089262560513</v>
      </c>
      <c r="H472" s="54">
        <v>24902.227730298142</v>
      </c>
      <c r="I472" s="54">
        <v>10</v>
      </c>
      <c r="J472" s="54">
        <v>7</v>
      </c>
      <c r="K472" s="54">
        <v>844</v>
      </c>
      <c r="L472" s="54">
        <v>790</v>
      </c>
      <c r="M472" s="54">
        <v>0.13332820777356097</v>
      </c>
      <c r="N472" s="54">
        <v>9425.4797685031535</v>
      </c>
      <c r="O472" s="54">
        <v>34628.945531348909</v>
      </c>
      <c r="P472" s="54">
        <v>14.892562467218118</v>
      </c>
      <c r="Q472" s="54">
        <v>415727.029221659</v>
      </c>
      <c r="R472" s="54">
        <v>22214.552519733159</v>
      </c>
      <c r="S472" s="54">
        <v>0</v>
      </c>
      <c r="T472" s="54">
        <v>0</v>
      </c>
      <c r="U472" s="54">
        <v>0.48265049405901517</v>
      </c>
      <c r="V472" s="54">
        <v>3.3932680014152186</v>
      </c>
      <c r="W472" s="54">
        <v>0.72891192176914832</v>
      </c>
      <c r="X472" s="54">
        <v>0</v>
      </c>
      <c r="Y472" s="54">
        <v>0</v>
      </c>
      <c r="Z472" s="54">
        <v>0</v>
      </c>
      <c r="AA472" s="54">
        <v>0</v>
      </c>
      <c r="AB472" s="54">
        <v>0</v>
      </c>
      <c r="AC472" s="54">
        <v>0</v>
      </c>
      <c r="AD472" s="54" t="e">
        <v>#REF!</v>
      </c>
      <c r="AE472" s="63" t="e">
        <v>#REF!</v>
      </c>
      <c r="AF472" s="63" t="e">
        <v>#REF!</v>
      </c>
      <c r="AG472" s="63" t="e">
        <v>#REF!</v>
      </c>
      <c r="AH472" s="54" t="e">
        <v>#REF!</v>
      </c>
      <c r="AI472" s="63" t="e">
        <v>#REF!</v>
      </c>
      <c r="AJ472" s="63" t="e">
        <v>#REF!</v>
      </c>
      <c r="AK472" s="63" t="e">
        <v>#REF!</v>
      </c>
      <c r="AL472" s="63" t="e">
        <v>#REF!</v>
      </c>
      <c r="AM472" s="63" t="e">
        <v>#REF!</v>
      </c>
      <c r="AN472" s="54" t="e">
        <v>#REF!</v>
      </c>
      <c r="AO472" s="54">
        <v>0.27005011758915221</v>
      </c>
      <c r="AP472" s="54">
        <v>0.69503871552781871</v>
      </c>
      <c r="AQ472" s="54">
        <v>0.18769528685730075</v>
      </c>
    </row>
    <row r="473" spans="2:43" x14ac:dyDescent="0.3">
      <c r="B473" s="52">
        <v>470</v>
      </c>
      <c r="C473" s="54">
        <v>0.24602908727140385</v>
      </c>
      <c r="D473" s="54">
        <v>0.76090874904482009</v>
      </c>
      <c r="E473" s="54">
        <v>49050.566083904356</v>
      </c>
      <c r="F473" s="54">
        <v>29.841077999217127</v>
      </c>
      <c r="G473" s="54">
        <v>0.90563692381585115</v>
      </c>
      <c r="H473" s="54">
        <v>27478.728587870151</v>
      </c>
      <c r="I473" s="54">
        <v>18</v>
      </c>
      <c r="J473" s="54">
        <v>1</v>
      </c>
      <c r="K473" s="54">
        <v>839</v>
      </c>
      <c r="L473" s="54">
        <v>803</v>
      </c>
      <c r="M473" s="54">
        <v>0.18720568502432278</v>
      </c>
      <c r="N473" s="54">
        <v>12067.866003768666</v>
      </c>
      <c r="O473" s="54">
        <v>37323.004878843945</v>
      </c>
      <c r="P473" s="54">
        <v>27.025182082559873</v>
      </c>
      <c r="Q473" s="54">
        <v>819994.88310995069</v>
      </c>
      <c r="R473" s="54">
        <v>24885.751228689413</v>
      </c>
      <c r="S473" s="54">
        <v>0</v>
      </c>
      <c r="T473" s="54">
        <v>0</v>
      </c>
      <c r="U473" s="54">
        <v>0.38190549517113659</v>
      </c>
      <c r="V473" s="54">
        <v>4.8898420926744821</v>
      </c>
      <c r="W473" s="54">
        <v>4.3657671117328523</v>
      </c>
      <c r="X473" s="54">
        <v>0</v>
      </c>
      <c r="Y473" s="54">
        <v>0</v>
      </c>
      <c r="Z473" s="54">
        <v>0</v>
      </c>
      <c r="AA473" s="54">
        <v>0</v>
      </c>
      <c r="AB473" s="54">
        <v>0</v>
      </c>
      <c r="AC473" s="54">
        <v>0</v>
      </c>
      <c r="AD473" s="54" t="e">
        <v>#REF!</v>
      </c>
      <c r="AE473" s="63" t="e">
        <v>#REF!</v>
      </c>
      <c r="AF473" s="63" t="e">
        <v>#REF!</v>
      </c>
      <c r="AG473" s="63" t="e">
        <v>#REF!</v>
      </c>
      <c r="AH473" s="54" t="e">
        <v>#REF!</v>
      </c>
      <c r="AI473" s="63" t="e">
        <v>#REF!</v>
      </c>
      <c r="AJ473" s="63" t="e">
        <v>#REF!</v>
      </c>
      <c r="AK473" s="63" t="e">
        <v>#REF!</v>
      </c>
      <c r="AL473" s="63" t="e">
        <v>#REF!</v>
      </c>
      <c r="AM473" s="63" t="e">
        <v>#REF!</v>
      </c>
      <c r="AN473" s="54" t="e">
        <v>#REF!</v>
      </c>
      <c r="AO473" s="54">
        <v>0.16441092339567864</v>
      </c>
      <c r="AP473" s="54">
        <v>0.65877959959015897</v>
      </c>
      <c r="AQ473" s="54">
        <v>0.10831056228285348</v>
      </c>
    </row>
    <row r="474" spans="2:43" x14ac:dyDescent="0.3">
      <c r="B474" s="52">
        <v>471</v>
      </c>
      <c r="C474" s="54">
        <v>0.21943473644777961</v>
      </c>
      <c r="D474" s="54">
        <v>0.73624555401448832</v>
      </c>
      <c r="E474" s="54">
        <v>49622.498638379358</v>
      </c>
      <c r="F474" s="54">
        <v>16.697324777236361</v>
      </c>
      <c r="G474" s="54">
        <v>0.85073701514037203</v>
      </c>
      <c r="H474" s="54">
        <v>23717.636878098987</v>
      </c>
      <c r="I474" s="54">
        <v>10</v>
      </c>
      <c r="J474" s="54">
        <v>4</v>
      </c>
      <c r="K474" s="54">
        <v>839</v>
      </c>
      <c r="L474" s="54">
        <v>782</v>
      </c>
      <c r="M474" s="54">
        <v>0.16155784910601872</v>
      </c>
      <c r="N474" s="54">
        <v>10888.899910593078</v>
      </c>
      <c r="O474" s="54">
        <v>36534.344001596801</v>
      </c>
      <c r="P474" s="54">
        <v>14.205032241815438</v>
      </c>
      <c r="Q474" s="54">
        <v>396021.08590217709</v>
      </c>
      <c r="R474" s="54">
        <v>20177.471603857142</v>
      </c>
      <c r="S474" s="54">
        <v>0</v>
      </c>
      <c r="T474" s="54">
        <v>0</v>
      </c>
      <c r="U474" s="54">
        <v>0.46852756565089737</v>
      </c>
      <c r="V474" s="54">
        <v>4.1497603853678022</v>
      </c>
      <c r="W474" s="54">
        <v>1.0463318298095605</v>
      </c>
      <c r="X474" s="54">
        <v>0</v>
      </c>
      <c r="Y474" s="54">
        <v>0</v>
      </c>
      <c r="Z474" s="54">
        <v>0</v>
      </c>
      <c r="AA474" s="54">
        <v>0</v>
      </c>
      <c r="AB474" s="54">
        <v>0</v>
      </c>
      <c r="AC474" s="54">
        <v>0</v>
      </c>
      <c r="AD474" s="54" t="e">
        <v>#REF!</v>
      </c>
      <c r="AE474" s="63" t="e">
        <v>#REF!</v>
      </c>
      <c r="AF474" s="63" t="e">
        <v>#REF!</v>
      </c>
      <c r="AG474" s="63" t="e">
        <v>#REF!</v>
      </c>
      <c r="AH474" s="54" t="e">
        <v>#REF!</v>
      </c>
      <c r="AI474" s="63" t="e">
        <v>#REF!</v>
      </c>
      <c r="AJ474" s="63" t="e">
        <v>#REF!</v>
      </c>
      <c r="AK474" s="63" t="e">
        <v>#REF!</v>
      </c>
      <c r="AL474" s="63" t="e">
        <v>#REF!</v>
      </c>
      <c r="AM474" s="63" t="e">
        <v>#REF!</v>
      </c>
      <c r="AN474" s="54" t="e">
        <v>#REF!</v>
      </c>
      <c r="AO474" s="54">
        <v>0.23229485190109178</v>
      </c>
      <c r="AP474" s="54">
        <v>0.66123310705901361</v>
      </c>
      <c r="AQ474" s="54">
        <v>0.15360104667637234</v>
      </c>
    </row>
    <row r="475" spans="2:43" x14ac:dyDescent="0.3">
      <c r="B475" s="52">
        <v>472</v>
      </c>
      <c r="C475" s="54">
        <v>0.17861042489910495</v>
      </c>
      <c r="D475" s="54">
        <v>0.69068574494559221</v>
      </c>
      <c r="E475" s="54">
        <v>50264.555729055399</v>
      </c>
      <c r="F475" s="54">
        <v>23.402011725598818</v>
      </c>
      <c r="G475" s="54">
        <v>0.93095871722874268</v>
      </c>
      <c r="H475" s="54">
        <v>19034.725082402532</v>
      </c>
      <c r="I475" s="54">
        <v>22</v>
      </c>
      <c r="J475" s="54">
        <v>6</v>
      </c>
      <c r="K475" s="54">
        <v>823</v>
      </c>
      <c r="L475" s="54">
        <v>798</v>
      </c>
      <c r="M475" s="54">
        <v>0.12336367437648706</v>
      </c>
      <c r="N475" s="54">
        <v>8977.773656131325</v>
      </c>
      <c r="O475" s="54">
        <v>34717.012118081861</v>
      </c>
      <c r="P475" s="54">
        <v>21.78630681663547</v>
      </c>
      <c r="Q475" s="54">
        <v>445450.85957193398</v>
      </c>
      <c r="R475" s="54">
        <v>17720.543245515233</v>
      </c>
      <c r="S475" s="54">
        <v>0</v>
      </c>
      <c r="T475" s="54">
        <v>0</v>
      </c>
      <c r="U475" s="54">
        <v>0.3961065479335612</v>
      </c>
      <c r="V475" s="54">
        <v>4.9896810175815283</v>
      </c>
      <c r="W475" s="54">
        <v>2.3349651740533002</v>
      </c>
      <c r="X475" s="54">
        <v>0</v>
      </c>
      <c r="Y475" s="54">
        <v>0</v>
      </c>
      <c r="Z475" s="54">
        <v>0</v>
      </c>
      <c r="AA475" s="54">
        <v>0</v>
      </c>
      <c r="AB475" s="54">
        <v>0</v>
      </c>
      <c r="AC475" s="54">
        <v>0</v>
      </c>
      <c r="AD475" s="54" t="e">
        <v>#REF!</v>
      </c>
      <c r="AE475" s="63" t="e">
        <v>#REF!</v>
      </c>
      <c r="AF475" s="63" t="e">
        <v>#REF!</v>
      </c>
      <c r="AG475" s="63" t="e">
        <v>#REF!</v>
      </c>
      <c r="AH475" s="54" t="e">
        <v>#REF!</v>
      </c>
      <c r="AI475" s="63" t="e">
        <v>#REF!</v>
      </c>
      <c r="AJ475" s="63" t="e">
        <v>#REF!</v>
      </c>
      <c r="AK475" s="63" t="e">
        <v>#REF!</v>
      </c>
      <c r="AL475" s="63" t="e">
        <v>#REF!</v>
      </c>
      <c r="AM475" s="63" t="e">
        <v>#REF!</v>
      </c>
      <c r="AN475" s="54" t="e">
        <v>#REF!</v>
      </c>
      <c r="AO475" s="54">
        <v>0.11722224020471653</v>
      </c>
      <c r="AP475" s="54">
        <v>0.74778031064955586</v>
      </c>
      <c r="AQ475" s="54">
        <v>8.7656483195319781E-2</v>
      </c>
    </row>
    <row r="476" spans="2:43" x14ac:dyDescent="0.3">
      <c r="B476" s="52">
        <v>473</v>
      </c>
      <c r="C476" s="54">
        <v>0.230389516597238</v>
      </c>
      <c r="D476" s="54">
        <v>0.69704862445625371</v>
      </c>
      <c r="E476" s="54">
        <v>48209.417909066462</v>
      </c>
      <c r="F476" s="54">
        <v>20.100262992625442</v>
      </c>
      <c r="G476" s="54">
        <v>0.86836021299629818</v>
      </c>
      <c r="H476" s="54">
        <v>5648.9838531625874</v>
      </c>
      <c r="I476" s="54">
        <v>13</v>
      </c>
      <c r="J476" s="54">
        <v>1</v>
      </c>
      <c r="K476" s="54">
        <v>867</v>
      </c>
      <c r="L476" s="54">
        <v>804</v>
      </c>
      <c r="M476" s="54">
        <v>0.16059269563324599</v>
      </c>
      <c r="N476" s="54">
        <v>11106.94448750405</v>
      </c>
      <c r="O476" s="54">
        <v>33604.308439351458</v>
      </c>
      <c r="P476" s="54">
        <v>17.45426865355784</v>
      </c>
      <c r="Q476" s="54">
        <v>113546.06108966263</v>
      </c>
      <c r="R476" s="54">
        <v>4905.3528219449136</v>
      </c>
      <c r="S476" s="54">
        <v>0</v>
      </c>
      <c r="T476" s="54">
        <v>0</v>
      </c>
      <c r="U476" s="54">
        <v>0.32616700695982292</v>
      </c>
      <c r="V476" s="54">
        <v>3.966624942205585</v>
      </c>
      <c r="W476" s="54">
        <v>2.6377784326130609</v>
      </c>
      <c r="X476" s="54">
        <v>0</v>
      </c>
      <c r="Y476" s="54">
        <v>0</v>
      </c>
      <c r="Z476" s="54">
        <v>0</v>
      </c>
      <c r="AA476" s="54">
        <v>0</v>
      </c>
      <c r="AB476" s="54">
        <v>0</v>
      </c>
      <c r="AC476" s="54">
        <v>0</v>
      </c>
      <c r="AD476" s="54" t="e">
        <v>#REF!</v>
      </c>
      <c r="AE476" s="63" t="e">
        <v>#REF!</v>
      </c>
      <c r="AF476" s="63" t="e">
        <v>#REF!</v>
      </c>
      <c r="AG476" s="63" t="e">
        <v>#REF!</v>
      </c>
      <c r="AH476" s="54" t="e">
        <v>#REF!</v>
      </c>
      <c r="AI476" s="63" t="e">
        <v>#REF!</v>
      </c>
      <c r="AJ476" s="63" t="e">
        <v>#REF!</v>
      </c>
      <c r="AK476" s="63" t="e">
        <v>#REF!</v>
      </c>
      <c r="AL476" s="63" t="e">
        <v>#REF!</v>
      </c>
      <c r="AM476" s="63" t="e">
        <v>#REF!</v>
      </c>
      <c r="AN476" s="54" t="e">
        <v>#REF!</v>
      </c>
      <c r="AO476" s="54">
        <v>0.25644199189946781</v>
      </c>
      <c r="AP476" s="54">
        <v>0.7569225106314319</v>
      </c>
      <c r="AQ476" s="54">
        <v>0.19410671633987051</v>
      </c>
    </row>
    <row r="477" spans="2:43" x14ac:dyDescent="0.3">
      <c r="B477" s="52">
        <v>474</v>
      </c>
      <c r="C477" s="54">
        <v>0.26254511578667705</v>
      </c>
      <c r="D477" s="54">
        <v>0.71148505171205811</v>
      </c>
      <c r="E477" s="54">
        <v>51990.768366618766</v>
      </c>
      <c r="F477" s="54">
        <v>21.287441641194672</v>
      </c>
      <c r="G477" s="54">
        <v>0.85858217785502444</v>
      </c>
      <c r="H477" s="54">
        <v>21384.855902267631</v>
      </c>
      <c r="I477" s="54">
        <v>18</v>
      </c>
      <c r="J477" s="54">
        <v>5</v>
      </c>
      <c r="K477" s="54">
        <v>846</v>
      </c>
      <c r="L477" s="54">
        <v>804</v>
      </c>
      <c r="M477" s="54">
        <v>0.18679692528223221</v>
      </c>
      <c r="N477" s="54">
        <v>13649.92230065223</v>
      </c>
      <c r="O477" s="54">
        <v>36990.654519873387</v>
      </c>
      <c r="P477" s="54">
        <v>18.277018005258657</v>
      </c>
      <c r="Q477" s="54">
        <v>455228.87202487962</v>
      </c>
      <c r="R477" s="54">
        <v>18360.656153684817</v>
      </c>
      <c r="S477" s="54">
        <v>0</v>
      </c>
      <c r="T477" s="54">
        <v>0</v>
      </c>
      <c r="U477" s="54">
        <v>0.42846247343083299</v>
      </c>
      <c r="V477" s="54">
        <v>3.6652107925167039</v>
      </c>
      <c r="W477" s="54">
        <v>2.0794490231170233</v>
      </c>
      <c r="X477" s="54">
        <v>0</v>
      </c>
      <c r="Y477" s="54">
        <v>0</v>
      </c>
      <c r="Z477" s="54">
        <v>0</v>
      </c>
      <c r="AA477" s="54">
        <v>0</v>
      </c>
      <c r="AB477" s="54">
        <v>0</v>
      </c>
      <c r="AC477" s="54">
        <v>0</v>
      </c>
      <c r="AD477" s="54" t="e">
        <v>#REF!</v>
      </c>
      <c r="AE477" s="63" t="e">
        <v>#REF!</v>
      </c>
      <c r="AF477" s="63" t="e">
        <v>#REF!</v>
      </c>
      <c r="AG477" s="63" t="e">
        <v>#REF!</v>
      </c>
      <c r="AH477" s="54" t="e">
        <v>#REF!</v>
      </c>
      <c r="AI477" s="63" t="e">
        <v>#REF!</v>
      </c>
      <c r="AJ477" s="63" t="e">
        <v>#REF!</v>
      </c>
      <c r="AK477" s="63" t="e">
        <v>#REF!</v>
      </c>
      <c r="AL477" s="63" t="e">
        <v>#REF!</v>
      </c>
      <c r="AM477" s="63" t="e">
        <v>#REF!</v>
      </c>
      <c r="AN477" s="54" t="e">
        <v>#REF!</v>
      </c>
      <c r="AO477" s="54">
        <v>0.20972099209501122</v>
      </c>
      <c r="AP477" s="54">
        <v>0.67884079827333899</v>
      </c>
      <c r="AQ477" s="54">
        <v>0.14236716568845403</v>
      </c>
    </row>
    <row r="478" spans="2:43" x14ac:dyDescent="0.3">
      <c r="B478" s="52">
        <v>475</v>
      </c>
      <c r="C478" s="54">
        <v>0.24551231322109263</v>
      </c>
      <c r="D478" s="54">
        <v>0.71033740452810867</v>
      </c>
      <c r="E478" s="54">
        <v>51884.020509374335</v>
      </c>
      <c r="F478" s="54">
        <v>20.053631511309533</v>
      </c>
      <c r="G478" s="54">
        <v>0.88744381599512012</v>
      </c>
      <c r="H478" s="54">
        <v>27287.899957954996</v>
      </c>
      <c r="I478" s="54">
        <v>14</v>
      </c>
      <c r="J478" s="54">
        <v>6</v>
      </c>
      <c r="K478" s="54">
        <v>872</v>
      </c>
      <c r="L478" s="54">
        <v>805</v>
      </c>
      <c r="M478" s="54">
        <v>0.17439657935316299</v>
      </c>
      <c r="N478" s="54">
        <v>12738.165894467105</v>
      </c>
      <c r="O478" s="54">
        <v>36855.160465112123</v>
      </c>
      <c r="P478" s="54">
        <v>17.79647127295652</v>
      </c>
      <c r="Q478" s="54">
        <v>547221.49047430838</v>
      </c>
      <c r="R478" s="54">
        <v>24216.478069180659</v>
      </c>
      <c r="S478" s="54">
        <v>0</v>
      </c>
      <c r="T478" s="54">
        <v>0</v>
      </c>
      <c r="U478" s="54">
        <v>0.41663474064626388</v>
      </c>
      <c r="V478" s="54">
        <v>4.7494837860729167</v>
      </c>
      <c r="W478" s="54">
        <v>2.8360354113886177</v>
      </c>
      <c r="X478" s="54">
        <v>0</v>
      </c>
      <c r="Y478" s="54">
        <v>0</v>
      </c>
      <c r="Z478" s="54">
        <v>0</v>
      </c>
      <c r="AA478" s="54">
        <v>0</v>
      </c>
      <c r="AB478" s="54">
        <v>0</v>
      </c>
      <c r="AC478" s="54">
        <v>0</v>
      </c>
      <c r="AD478" s="54" t="e">
        <v>#REF!</v>
      </c>
      <c r="AE478" s="63" t="e">
        <v>#REF!</v>
      </c>
      <c r="AF478" s="63" t="e">
        <v>#REF!</v>
      </c>
      <c r="AG478" s="63" t="e">
        <v>#REF!</v>
      </c>
      <c r="AH478" s="54" t="e">
        <v>#REF!</v>
      </c>
      <c r="AI478" s="63" t="e">
        <v>#REF!</v>
      </c>
      <c r="AJ478" s="63" t="e">
        <v>#REF!</v>
      </c>
      <c r="AK478" s="63" t="e">
        <v>#REF!</v>
      </c>
      <c r="AL478" s="63" t="e">
        <v>#REF!</v>
      </c>
      <c r="AM478" s="63" t="e">
        <v>#REF!</v>
      </c>
      <c r="AN478" s="54" t="e">
        <v>#REF!</v>
      </c>
      <c r="AO478" s="54">
        <v>0.19411247514417823</v>
      </c>
      <c r="AP478" s="54">
        <v>0.6554023593643219</v>
      </c>
      <c r="AQ478" s="54">
        <v>0.12722177419154271</v>
      </c>
    </row>
    <row r="479" spans="2:43" x14ac:dyDescent="0.3">
      <c r="B479" s="52">
        <v>476</v>
      </c>
      <c r="C479" s="54">
        <v>0.14387572630974105</v>
      </c>
      <c r="D479" s="54">
        <v>0.7408074351077476</v>
      </c>
      <c r="E479" s="54">
        <v>50128.398292649486</v>
      </c>
      <c r="F479" s="54">
        <v>21.571817958330975</v>
      </c>
      <c r="G479" s="54">
        <v>0.87393305498549134</v>
      </c>
      <c r="H479" s="54">
        <v>12362.196165854391</v>
      </c>
      <c r="I479" s="54">
        <v>10</v>
      </c>
      <c r="J479" s="54">
        <v>5</v>
      </c>
      <c r="K479" s="54">
        <v>833</v>
      </c>
      <c r="L479" s="54">
        <v>785</v>
      </c>
      <c r="M479" s="54">
        <v>0.10658420778178354</v>
      </c>
      <c r="N479" s="54">
        <v>7212.2597130989279</v>
      </c>
      <c r="O479" s="54">
        <v>37135.490165237257</v>
      </c>
      <c r="P479" s="54">
        <v>18.852324769915075</v>
      </c>
      <c r="Q479" s="54">
        <v>266675.04525498807</v>
      </c>
      <c r="R479" s="54">
        <v>10803.731861555056</v>
      </c>
      <c r="S479" s="54">
        <v>0</v>
      </c>
      <c r="T479" s="54">
        <v>0</v>
      </c>
      <c r="U479" s="54">
        <v>0.29489925153136282</v>
      </c>
      <c r="V479" s="54">
        <v>5.8025237538035856</v>
      </c>
      <c r="W479" s="54">
        <v>1.7315581501431294</v>
      </c>
      <c r="X479" s="54">
        <v>0</v>
      </c>
      <c r="Y479" s="54">
        <v>0</v>
      </c>
      <c r="Z479" s="54">
        <v>0</v>
      </c>
      <c r="AA479" s="54">
        <v>0</v>
      </c>
      <c r="AB479" s="54">
        <v>0</v>
      </c>
      <c r="AC479" s="54">
        <v>0</v>
      </c>
      <c r="AD479" s="54" t="e">
        <v>#REF!</v>
      </c>
      <c r="AE479" s="63" t="e">
        <v>#REF!</v>
      </c>
      <c r="AF479" s="63" t="e">
        <v>#REF!</v>
      </c>
      <c r="AG479" s="63" t="e">
        <v>#REF!</v>
      </c>
      <c r="AH479" s="54" t="e">
        <v>#REF!</v>
      </c>
      <c r="AI479" s="63" t="e">
        <v>#REF!</v>
      </c>
      <c r="AJ479" s="63" t="e">
        <v>#REF!</v>
      </c>
      <c r="AK479" s="63" t="e">
        <v>#REF!</v>
      </c>
      <c r="AL479" s="63" t="e">
        <v>#REF!</v>
      </c>
      <c r="AM479" s="63" t="e">
        <v>#REF!</v>
      </c>
      <c r="AN479" s="54" t="e">
        <v>#REF!</v>
      </c>
      <c r="AO479" s="54">
        <v>0.1633691883314779</v>
      </c>
      <c r="AP479" s="54">
        <v>0.6842086036337971</v>
      </c>
      <c r="AQ479" s="54">
        <v>0.11177860422506732</v>
      </c>
    </row>
    <row r="480" spans="2:43" x14ac:dyDescent="0.3">
      <c r="B480" s="52">
        <v>477</v>
      </c>
      <c r="C480" s="54">
        <v>0.20000777930244906</v>
      </c>
      <c r="D480" s="54">
        <v>0.67027343000618156</v>
      </c>
      <c r="E480" s="54">
        <v>51579.401970474544</v>
      </c>
      <c r="F480" s="54">
        <v>29.654927362065777</v>
      </c>
      <c r="G480" s="54">
        <v>0.86974348825365222</v>
      </c>
      <c r="H480" s="54">
        <v>24122.233421401128</v>
      </c>
      <c r="I480" s="54">
        <v>15</v>
      </c>
      <c r="J480" s="54">
        <v>8</v>
      </c>
      <c r="K480" s="54">
        <v>843</v>
      </c>
      <c r="L480" s="54">
        <v>793</v>
      </c>
      <c r="M480" s="54">
        <v>0.13405990026097189</v>
      </c>
      <c r="N480" s="54">
        <v>10316.281645862979</v>
      </c>
      <c r="O480" s="54">
        <v>34572.302676417574</v>
      </c>
      <c r="P480" s="54">
        <v>25.792179967791768</v>
      </c>
      <c r="Q480" s="54">
        <v>715343.07992244593</v>
      </c>
      <c r="R480" s="54">
        <v>20980.155440398248</v>
      </c>
      <c r="S480" s="54">
        <v>0</v>
      </c>
      <c r="T480" s="54">
        <v>0</v>
      </c>
      <c r="U480" s="54">
        <v>0.44584546032332423</v>
      </c>
      <c r="V480" s="54">
        <v>5.953533234161636</v>
      </c>
      <c r="W480" s="54">
        <v>1.8429114613095019</v>
      </c>
      <c r="X480" s="54">
        <v>0</v>
      </c>
      <c r="Y480" s="54">
        <v>0</v>
      </c>
      <c r="Z480" s="54">
        <v>0</v>
      </c>
      <c r="AA480" s="54">
        <v>0</v>
      </c>
      <c r="AB480" s="54">
        <v>0</v>
      </c>
      <c r="AC480" s="54">
        <v>0</v>
      </c>
      <c r="AD480" s="54" t="e">
        <v>#REF!</v>
      </c>
      <c r="AE480" s="63" t="e">
        <v>#REF!</v>
      </c>
      <c r="AF480" s="63" t="e">
        <v>#REF!</v>
      </c>
      <c r="AG480" s="63" t="e">
        <v>#REF!</v>
      </c>
      <c r="AH480" s="54" t="e">
        <v>#REF!</v>
      </c>
      <c r="AI480" s="63" t="e">
        <v>#REF!</v>
      </c>
      <c r="AJ480" s="63" t="e">
        <v>#REF!</v>
      </c>
      <c r="AK480" s="63" t="e">
        <v>#REF!</v>
      </c>
      <c r="AL480" s="63" t="e">
        <v>#REF!</v>
      </c>
      <c r="AM480" s="63" t="e">
        <v>#REF!</v>
      </c>
      <c r="AN480" s="54" t="e">
        <v>#REF!</v>
      </c>
      <c r="AO480" s="54">
        <v>0.18828698875175204</v>
      </c>
      <c r="AP480" s="54">
        <v>0.73192598956276178</v>
      </c>
      <c r="AQ480" s="54">
        <v>0.13781214056391872</v>
      </c>
    </row>
    <row r="481" spans="2:43" x14ac:dyDescent="0.3">
      <c r="B481" s="52">
        <v>478</v>
      </c>
      <c r="C481" s="54">
        <v>0.2339000684567466</v>
      </c>
      <c r="D481" s="54">
        <v>0.6794969200997204</v>
      </c>
      <c r="E481" s="54">
        <v>51946.220292399717</v>
      </c>
      <c r="F481" s="54">
        <v>21.572974475928149</v>
      </c>
      <c r="G481" s="54">
        <v>0.88499049284999198</v>
      </c>
      <c r="H481" s="54">
        <v>9743.9658596038844</v>
      </c>
      <c r="I481" s="54">
        <v>12</v>
      </c>
      <c r="J481" s="54">
        <v>2</v>
      </c>
      <c r="K481" s="54">
        <v>848</v>
      </c>
      <c r="L481" s="54">
        <v>785</v>
      </c>
      <c r="M481" s="54">
        <v>0.15893437612747308</v>
      </c>
      <c r="N481" s="54">
        <v>12150.224482461534</v>
      </c>
      <c r="O481" s="54">
        <v>35297.296699507206</v>
      </c>
      <c r="P481" s="54">
        <v>19.091877313691949</v>
      </c>
      <c r="Q481" s="54">
        <v>210206.32678354988</v>
      </c>
      <c r="R481" s="54">
        <v>8623.3171484043378</v>
      </c>
      <c r="S481" s="54">
        <v>0</v>
      </c>
      <c r="T481" s="54">
        <v>0</v>
      </c>
      <c r="U481" s="54">
        <v>0.32276098088702243</v>
      </c>
      <c r="V481" s="54">
        <v>4.5119873115637192</v>
      </c>
      <c r="W481" s="54">
        <v>2.6493417954851552</v>
      </c>
      <c r="X481" s="54">
        <v>0</v>
      </c>
      <c r="Y481" s="54">
        <v>0</v>
      </c>
      <c r="Z481" s="54">
        <v>0</v>
      </c>
      <c r="AA481" s="54">
        <v>0</v>
      </c>
      <c r="AB481" s="54">
        <v>0</v>
      </c>
      <c r="AC481" s="54">
        <v>0</v>
      </c>
      <c r="AD481" s="54" t="e">
        <v>#REF!</v>
      </c>
      <c r="AE481" s="63" t="e">
        <v>#REF!</v>
      </c>
      <c r="AF481" s="63" t="e">
        <v>#REF!</v>
      </c>
      <c r="AG481" s="63" t="e">
        <v>#REF!</v>
      </c>
      <c r="AH481" s="54" t="e">
        <v>#REF!</v>
      </c>
      <c r="AI481" s="63" t="e">
        <v>#REF!</v>
      </c>
      <c r="AJ481" s="63" t="e">
        <v>#REF!</v>
      </c>
      <c r="AK481" s="63" t="e">
        <v>#REF!</v>
      </c>
      <c r="AL481" s="63" t="e">
        <v>#REF!</v>
      </c>
      <c r="AM481" s="63" t="e">
        <v>#REF!</v>
      </c>
      <c r="AN481" s="54" t="e">
        <v>#REF!</v>
      </c>
      <c r="AO481" s="54">
        <v>0.21506340341277833</v>
      </c>
      <c r="AP481" s="54">
        <v>0.69902469707803361</v>
      </c>
      <c r="AQ481" s="54">
        <v>0.15033463042318831</v>
      </c>
    </row>
    <row r="482" spans="2:43" x14ac:dyDescent="0.3">
      <c r="B482" s="52">
        <v>479</v>
      </c>
      <c r="C482" s="54">
        <v>0.16497626862124659</v>
      </c>
      <c r="D482" s="54">
        <v>0.6747117624311838</v>
      </c>
      <c r="E482" s="54">
        <v>53227.095313028687</v>
      </c>
      <c r="F482" s="54">
        <v>18.792531653712032</v>
      </c>
      <c r="G482" s="54">
        <v>0.91766341610805835</v>
      </c>
      <c r="H482" s="54">
        <v>10874.49804609614</v>
      </c>
      <c r="I482" s="54">
        <v>13</v>
      </c>
      <c r="J482" s="54">
        <v>3</v>
      </c>
      <c r="K482" s="54">
        <v>852</v>
      </c>
      <c r="L482" s="54">
        <v>809</v>
      </c>
      <c r="M482" s="54">
        <v>0.1113114289607617</v>
      </c>
      <c r="N482" s="54">
        <v>8781.2075742909165</v>
      </c>
      <c r="O482" s="54">
        <v>35912.947287746189</v>
      </c>
      <c r="P482" s="54">
        <v>17.245218794664204</v>
      </c>
      <c r="Q482" s="54">
        <v>204359.34874949136</v>
      </c>
      <c r="R482" s="54">
        <v>9979.1290254409887</v>
      </c>
      <c r="S482" s="54">
        <v>0</v>
      </c>
      <c r="T482" s="54">
        <v>0</v>
      </c>
      <c r="U482" s="54">
        <v>0.59321789119628876</v>
      </c>
      <c r="V482" s="54">
        <v>6.6101111583049672</v>
      </c>
      <c r="W482" s="54">
        <v>2.415137791686611</v>
      </c>
      <c r="X482" s="54">
        <v>0</v>
      </c>
      <c r="Y482" s="54">
        <v>0</v>
      </c>
      <c r="Z482" s="54">
        <v>0</v>
      </c>
      <c r="AA482" s="54">
        <v>0</v>
      </c>
      <c r="AB482" s="54">
        <v>0</v>
      </c>
      <c r="AC482" s="54">
        <v>0</v>
      </c>
      <c r="AD482" s="54" t="e">
        <v>#REF!</v>
      </c>
      <c r="AE482" s="63" t="e">
        <v>#REF!</v>
      </c>
      <c r="AF482" s="63" t="e">
        <v>#REF!</v>
      </c>
      <c r="AG482" s="63" t="e">
        <v>#REF!</v>
      </c>
      <c r="AH482" s="54" t="e">
        <v>#REF!</v>
      </c>
      <c r="AI482" s="63" t="e">
        <v>#REF!</v>
      </c>
      <c r="AJ482" s="63" t="e">
        <v>#REF!</v>
      </c>
      <c r="AK482" s="63" t="e">
        <v>#REF!</v>
      </c>
      <c r="AL482" s="63" t="e">
        <v>#REF!</v>
      </c>
      <c r="AM482" s="63" t="e">
        <v>#REF!</v>
      </c>
      <c r="AN482" s="54" t="e">
        <v>#REF!</v>
      </c>
      <c r="AO482" s="54">
        <v>0.23769019027990917</v>
      </c>
      <c r="AP482" s="54">
        <v>0.65898423102105486</v>
      </c>
      <c r="AQ482" s="54">
        <v>0.15663408726285416</v>
      </c>
    </row>
    <row r="483" spans="2:43" x14ac:dyDescent="0.3">
      <c r="B483" s="52">
        <v>480</v>
      </c>
      <c r="C483" s="54">
        <v>0.13619304093206452</v>
      </c>
      <c r="D483" s="54">
        <v>0.70780841599788213</v>
      </c>
      <c r="E483" s="54">
        <v>51541.675923692565</v>
      </c>
      <c r="F483" s="54">
        <v>19.93035408784008</v>
      </c>
      <c r="G483" s="54">
        <v>0.83585846925676732</v>
      </c>
      <c r="H483" s="54">
        <v>11172.098056173634</v>
      </c>
      <c r="I483" s="54">
        <v>14</v>
      </c>
      <c r="J483" s="54">
        <v>4</v>
      </c>
      <c r="K483" s="54">
        <v>845</v>
      </c>
      <c r="L483" s="54">
        <v>803</v>
      </c>
      <c r="M483" s="54">
        <v>9.6398580572059314E-2</v>
      </c>
      <c r="N483" s="54">
        <v>7019.617578782666</v>
      </c>
      <c r="O483" s="54">
        <v>36481.631993425013</v>
      </c>
      <c r="P483" s="54">
        <v>16.658955259607364</v>
      </c>
      <c r="Q483" s="54">
        <v>222663.87016361041</v>
      </c>
      <c r="R483" s="54">
        <v>9338.2927796198001</v>
      </c>
      <c r="S483" s="54">
        <v>0</v>
      </c>
      <c r="T483" s="54">
        <v>0</v>
      </c>
      <c r="U483" s="54">
        <v>0.32726743000125247</v>
      </c>
      <c r="V483" s="54">
        <v>3.7945069211443907</v>
      </c>
      <c r="W483" s="54">
        <v>3.7564482511170874</v>
      </c>
      <c r="X483" s="54">
        <v>0</v>
      </c>
      <c r="Y483" s="54">
        <v>0</v>
      </c>
      <c r="Z483" s="54">
        <v>0</v>
      </c>
      <c r="AA483" s="54">
        <v>0</v>
      </c>
      <c r="AB483" s="54">
        <v>0</v>
      </c>
      <c r="AC483" s="54">
        <v>0</v>
      </c>
      <c r="AD483" s="54" t="e">
        <v>#REF!</v>
      </c>
      <c r="AE483" s="63" t="e">
        <v>#REF!</v>
      </c>
      <c r="AF483" s="63" t="e">
        <v>#REF!</v>
      </c>
      <c r="AG483" s="63" t="e">
        <v>#REF!</v>
      </c>
      <c r="AH483" s="54" t="e">
        <v>#REF!</v>
      </c>
      <c r="AI483" s="63" t="e">
        <v>#REF!</v>
      </c>
      <c r="AJ483" s="63" t="e">
        <v>#REF!</v>
      </c>
      <c r="AK483" s="63" t="e">
        <v>#REF!</v>
      </c>
      <c r="AL483" s="63" t="e">
        <v>#REF!</v>
      </c>
      <c r="AM483" s="63" t="e">
        <v>#REF!</v>
      </c>
      <c r="AN483" s="54" t="e">
        <v>#REF!</v>
      </c>
      <c r="AO483" s="54">
        <v>0.1913282157218954</v>
      </c>
      <c r="AP483" s="54">
        <v>0.61915596625732827</v>
      </c>
      <c r="AQ483" s="54">
        <v>0.11846200627758069</v>
      </c>
    </row>
    <row r="484" spans="2:43" x14ac:dyDescent="0.3">
      <c r="B484" s="52">
        <v>481</v>
      </c>
      <c r="C484" s="54">
        <v>0.13396820935574261</v>
      </c>
      <c r="D484" s="54">
        <v>0.68747821055197722</v>
      </c>
      <c r="E484" s="54">
        <v>47884.021172619097</v>
      </c>
      <c r="F484" s="54">
        <v>13.561965668556578</v>
      </c>
      <c r="G484" s="54">
        <v>0.92177918479859822</v>
      </c>
      <c r="H484" s="54">
        <v>7453.2164049349421</v>
      </c>
      <c r="I484" s="54">
        <v>12</v>
      </c>
      <c r="J484" s="54">
        <v>5</v>
      </c>
      <c r="K484" s="54">
        <v>846</v>
      </c>
      <c r="L484" s="54">
        <v>818</v>
      </c>
      <c r="M484" s="54">
        <v>9.2100224838738587E-2</v>
      </c>
      <c r="N484" s="54">
        <v>6414.9365732482465</v>
      </c>
      <c r="O484" s="54">
        <v>32919.221189785167</v>
      </c>
      <c r="P484" s="54">
        <v>12.501137658228659</v>
      </c>
      <c r="Q484" s="54">
        <v>101080.26500405036</v>
      </c>
      <c r="R484" s="54">
        <v>6870.21974186847</v>
      </c>
      <c r="S484" s="54">
        <v>0</v>
      </c>
      <c r="T484" s="54">
        <v>0</v>
      </c>
      <c r="U484" s="54">
        <v>0.27912880636543869</v>
      </c>
      <c r="V484" s="54">
        <v>5.6595540663119026</v>
      </c>
      <c r="W484" s="54">
        <v>3.855522588799094</v>
      </c>
      <c r="X484" s="54">
        <v>0</v>
      </c>
      <c r="Y484" s="54">
        <v>0</v>
      </c>
      <c r="Z484" s="54">
        <v>0</v>
      </c>
      <c r="AA484" s="54">
        <v>0</v>
      </c>
      <c r="AB484" s="54">
        <v>0</v>
      </c>
      <c r="AC484" s="54">
        <v>0</v>
      </c>
      <c r="AD484" s="54" t="e">
        <v>#REF!</v>
      </c>
      <c r="AE484" s="63" t="e">
        <v>#REF!</v>
      </c>
      <c r="AF484" s="63" t="e">
        <v>#REF!</v>
      </c>
      <c r="AG484" s="63" t="e">
        <v>#REF!</v>
      </c>
      <c r="AH484" s="54" t="e">
        <v>#REF!</v>
      </c>
      <c r="AI484" s="63" t="e">
        <v>#REF!</v>
      </c>
      <c r="AJ484" s="63" t="e">
        <v>#REF!</v>
      </c>
      <c r="AK484" s="63" t="e">
        <v>#REF!</v>
      </c>
      <c r="AL484" s="63" t="e">
        <v>#REF!</v>
      </c>
      <c r="AM484" s="63" t="e">
        <v>#REF!</v>
      </c>
      <c r="AN484" s="54" t="e">
        <v>#REF!</v>
      </c>
      <c r="AO484" s="54">
        <v>0.20499170938067024</v>
      </c>
      <c r="AP484" s="54">
        <v>0.68380281944258581</v>
      </c>
      <c r="AQ484" s="54">
        <v>0.14017390883685749</v>
      </c>
    </row>
    <row r="485" spans="2:43" x14ac:dyDescent="0.3">
      <c r="B485" s="52">
        <v>482</v>
      </c>
      <c r="C485" s="54">
        <v>0.25021720481494786</v>
      </c>
      <c r="D485" s="54">
        <v>0.70253569116909664</v>
      </c>
      <c r="E485" s="54">
        <v>51180.76508055647</v>
      </c>
      <c r="F485" s="54">
        <v>25.700430919393828</v>
      </c>
      <c r="G485" s="54">
        <v>0.88240257452861182</v>
      </c>
      <c r="H485" s="54">
        <v>13843.222770812472</v>
      </c>
      <c r="I485" s="54">
        <v>11</v>
      </c>
      <c r="J485" s="54">
        <v>5</v>
      </c>
      <c r="K485" s="54">
        <v>864</v>
      </c>
      <c r="L485" s="54">
        <v>792</v>
      </c>
      <c r="M485" s="54">
        <v>0.17578651692706881</v>
      </c>
      <c r="N485" s="54">
        <v>12806.307978747329</v>
      </c>
      <c r="O485" s="54">
        <v>35956.314170431906</v>
      </c>
      <c r="P485" s="54">
        <v>22.678126409767852</v>
      </c>
      <c r="Q485" s="54">
        <v>355776.79052304552</v>
      </c>
      <c r="R485" s="54">
        <v>12215.295412738029</v>
      </c>
      <c r="S485" s="54">
        <v>0</v>
      </c>
      <c r="T485" s="54">
        <v>0</v>
      </c>
      <c r="U485" s="54">
        <v>0.39665114831284626</v>
      </c>
      <c r="V485" s="54">
        <v>2.2720047196211164</v>
      </c>
      <c r="W485" s="54">
        <v>2.8441036027530253</v>
      </c>
      <c r="X485" s="54">
        <v>0</v>
      </c>
      <c r="Y485" s="54">
        <v>0</v>
      </c>
      <c r="Z485" s="54">
        <v>0</v>
      </c>
      <c r="AA485" s="54">
        <v>0</v>
      </c>
      <c r="AB485" s="54">
        <v>0</v>
      </c>
      <c r="AC485" s="54">
        <v>0</v>
      </c>
      <c r="AD485" s="54" t="e">
        <v>#REF!</v>
      </c>
      <c r="AE485" s="63" t="e">
        <v>#REF!</v>
      </c>
      <c r="AF485" s="63" t="e">
        <v>#REF!</v>
      </c>
      <c r="AG485" s="63" t="e">
        <v>#REF!</v>
      </c>
      <c r="AH485" s="54" t="e">
        <v>#REF!</v>
      </c>
      <c r="AI485" s="63" t="e">
        <v>#REF!</v>
      </c>
      <c r="AJ485" s="63" t="e">
        <v>#REF!</v>
      </c>
      <c r="AK485" s="63" t="e">
        <v>#REF!</v>
      </c>
      <c r="AL485" s="63" t="e">
        <v>#REF!</v>
      </c>
      <c r="AM485" s="63" t="e">
        <v>#REF!</v>
      </c>
      <c r="AN485" s="54" t="e">
        <v>#REF!</v>
      </c>
      <c r="AO485" s="54">
        <v>0.1400299474470677</v>
      </c>
      <c r="AP485" s="54">
        <v>0.78389238001833206</v>
      </c>
      <c r="AQ485" s="54">
        <v>0.10976840877812387</v>
      </c>
    </row>
    <row r="486" spans="2:43" x14ac:dyDescent="0.3">
      <c r="B486" s="52">
        <v>483</v>
      </c>
      <c r="C486" s="54">
        <v>0.25266480917546785</v>
      </c>
      <c r="D486" s="54">
        <v>0.71085921736439883</v>
      </c>
      <c r="E486" s="54">
        <v>48877.999532497364</v>
      </c>
      <c r="F486" s="54">
        <v>18.570666460695147</v>
      </c>
      <c r="G486" s="54">
        <v>0.87781488925886875</v>
      </c>
      <c r="H486" s="54">
        <v>25609.854443052795</v>
      </c>
      <c r="I486" s="54">
        <v>14</v>
      </c>
      <c r="J486" s="54">
        <v>5</v>
      </c>
      <c r="K486" s="54">
        <v>849</v>
      </c>
      <c r="L486" s="54">
        <v>804</v>
      </c>
      <c r="M486" s="54">
        <v>0.17960910850599826</v>
      </c>
      <c r="N486" s="54">
        <v>12349.750424757054</v>
      </c>
      <c r="O486" s="54">
        <v>34745.376494008531</v>
      </c>
      <c r="P486" s="54">
        <v>16.3016075226585</v>
      </c>
      <c r="Q486" s="54">
        <v>475592.0649688851</v>
      </c>
      <c r="R486" s="54">
        <v>22480.711541864137</v>
      </c>
      <c r="S486" s="54">
        <v>0</v>
      </c>
      <c r="T486" s="54">
        <v>0</v>
      </c>
      <c r="U486" s="54">
        <v>0.26069957949375455</v>
      </c>
      <c r="V486" s="54">
        <v>3.9124052301523089</v>
      </c>
      <c r="W486" s="54">
        <v>2.8031067619876753</v>
      </c>
      <c r="X486" s="54">
        <v>0</v>
      </c>
      <c r="Y486" s="54">
        <v>0</v>
      </c>
      <c r="Z486" s="54">
        <v>0</v>
      </c>
      <c r="AA486" s="54">
        <v>0</v>
      </c>
      <c r="AB486" s="54">
        <v>0</v>
      </c>
      <c r="AC486" s="54">
        <v>0</v>
      </c>
      <c r="AD486" s="54" t="e">
        <v>#REF!</v>
      </c>
      <c r="AE486" s="63" t="e">
        <v>#REF!</v>
      </c>
      <c r="AF486" s="63" t="e">
        <v>#REF!</v>
      </c>
      <c r="AG486" s="63" t="e">
        <v>#REF!</v>
      </c>
      <c r="AH486" s="54" t="e">
        <v>#REF!</v>
      </c>
      <c r="AI486" s="63" t="e">
        <v>#REF!</v>
      </c>
      <c r="AJ486" s="63" t="e">
        <v>#REF!</v>
      </c>
      <c r="AK486" s="63" t="e">
        <v>#REF!</v>
      </c>
      <c r="AL486" s="63" t="e">
        <v>#REF!</v>
      </c>
      <c r="AM486" s="63" t="e">
        <v>#REF!</v>
      </c>
      <c r="AN486" s="54" t="e">
        <v>#REF!</v>
      </c>
      <c r="AO486" s="54">
        <v>0.19006343107617896</v>
      </c>
      <c r="AP486" s="54">
        <v>0.72640607022387904</v>
      </c>
      <c r="AQ486" s="54">
        <v>0.13806323006131424</v>
      </c>
    </row>
    <row r="487" spans="2:43" x14ac:dyDescent="0.3">
      <c r="B487" s="52">
        <v>484</v>
      </c>
      <c r="C487" s="54">
        <v>0.19292518278344395</v>
      </c>
      <c r="D487" s="54">
        <v>0.77738999053035174</v>
      </c>
      <c r="E487" s="54">
        <v>51172.834752810355</v>
      </c>
      <c r="F487" s="54">
        <v>15.863394119663138</v>
      </c>
      <c r="G487" s="54">
        <v>0.87820554418896113</v>
      </c>
      <c r="H487" s="54">
        <v>9207.9654292258147</v>
      </c>
      <c r="I487" s="54">
        <v>11</v>
      </c>
      <c r="J487" s="54">
        <v>3</v>
      </c>
      <c r="K487" s="54">
        <v>846</v>
      </c>
      <c r="L487" s="54">
        <v>788</v>
      </c>
      <c r="M487" s="54">
        <v>0.14997810601708786</v>
      </c>
      <c r="N487" s="54">
        <v>9872.5284982329104</v>
      </c>
      <c r="O487" s="54">
        <v>39781.249523898499</v>
      </c>
      <c r="P487" s="54">
        <v>13.931320665542732</v>
      </c>
      <c r="Q487" s="54">
        <v>146069.58464404225</v>
      </c>
      <c r="R487" s="54">
        <v>8086.4862906463977</v>
      </c>
      <c r="S487" s="54">
        <v>0</v>
      </c>
      <c r="T487" s="54">
        <v>0</v>
      </c>
      <c r="U487" s="54">
        <v>0.38509110417005055</v>
      </c>
      <c r="V487" s="54">
        <v>2.7539408064148194</v>
      </c>
      <c r="W487" s="54">
        <v>3.0229477976914296</v>
      </c>
      <c r="X487" s="54">
        <v>0</v>
      </c>
      <c r="Y487" s="54">
        <v>0</v>
      </c>
      <c r="Z487" s="54">
        <v>0</v>
      </c>
      <c r="AA487" s="54">
        <v>0</v>
      </c>
      <c r="AB487" s="54">
        <v>0</v>
      </c>
      <c r="AC487" s="54">
        <v>0</v>
      </c>
      <c r="AD487" s="54" t="e">
        <v>#REF!</v>
      </c>
      <c r="AE487" s="63" t="e">
        <v>#REF!</v>
      </c>
      <c r="AF487" s="63" t="e">
        <v>#REF!</v>
      </c>
      <c r="AG487" s="63" t="e">
        <v>#REF!</v>
      </c>
      <c r="AH487" s="54" t="e">
        <v>#REF!</v>
      </c>
      <c r="AI487" s="63" t="e">
        <v>#REF!</v>
      </c>
      <c r="AJ487" s="63" t="e">
        <v>#REF!</v>
      </c>
      <c r="AK487" s="63" t="e">
        <v>#REF!</v>
      </c>
      <c r="AL487" s="63" t="e">
        <v>#REF!</v>
      </c>
      <c r="AM487" s="63" t="e">
        <v>#REF!</v>
      </c>
      <c r="AN487" s="54" t="e">
        <v>#REF!</v>
      </c>
      <c r="AO487" s="54">
        <v>0.19057686089564652</v>
      </c>
      <c r="AP487" s="54">
        <v>0.67760112952890028</v>
      </c>
      <c r="AQ487" s="54">
        <v>0.12913509620496219</v>
      </c>
    </row>
    <row r="488" spans="2:43" x14ac:dyDescent="0.3">
      <c r="B488" s="52">
        <v>485</v>
      </c>
      <c r="C488" s="54">
        <v>0.20202990163290979</v>
      </c>
      <c r="D488" s="54">
        <v>0.71079886075028975</v>
      </c>
      <c r="E488" s="54">
        <v>46968.668849028028</v>
      </c>
      <c r="F488" s="54">
        <v>16.168175210515535</v>
      </c>
      <c r="G488" s="54">
        <v>0.89953122062768009</v>
      </c>
      <c r="H488" s="54">
        <v>25464.363808925049</v>
      </c>
      <c r="I488" s="54">
        <v>12</v>
      </c>
      <c r="J488" s="54">
        <v>2</v>
      </c>
      <c r="K488" s="54">
        <v>856</v>
      </c>
      <c r="L488" s="54">
        <v>796</v>
      </c>
      <c r="M488" s="54">
        <v>0.14360262391816539</v>
      </c>
      <c r="N488" s="54">
        <v>9489.0755473978461</v>
      </c>
      <c r="O488" s="54">
        <v>33385.276308846747</v>
      </c>
      <c r="P488" s="54">
        <v>14.543778382437239</v>
      </c>
      <c r="Q488" s="54">
        <v>411712.29568701092</v>
      </c>
      <c r="R488" s="54">
        <v>22905.990259549671</v>
      </c>
      <c r="S488" s="54">
        <v>0</v>
      </c>
      <c r="T488" s="54">
        <v>0</v>
      </c>
      <c r="U488" s="54">
        <v>0.32944472736667968</v>
      </c>
      <c r="V488" s="54">
        <v>5.5450699673487254</v>
      </c>
      <c r="W488" s="54">
        <v>4.5776767736646224</v>
      </c>
      <c r="X488" s="54">
        <v>0</v>
      </c>
      <c r="Y488" s="54">
        <v>0</v>
      </c>
      <c r="Z488" s="54">
        <v>0</v>
      </c>
      <c r="AA488" s="54">
        <v>0</v>
      </c>
      <c r="AB488" s="54">
        <v>0</v>
      </c>
      <c r="AC488" s="54">
        <v>0</v>
      </c>
      <c r="AD488" s="54" t="e">
        <v>#REF!</v>
      </c>
      <c r="AE488" s="63" t="e">
        <v>#REF!</v>
      </c>
      <c r="AF488" s="63" t="e">
        <v>#REF!</v>
      </c>
      <c r="AG488" s="63" t="e">
        <v>#REF!</v>
      </c>
      <c r="AH488" s="54" t="e">
        <v>#REF!</v>
      </c>
      <c r="AI488" s="63" t="e">
        <v>#REF!</v>
      </c>
      <c r="AJ488" s="63" t="e">
        <v>#REF!</v>
      </c>
      <c r="AK488" s="63" t="e">
        <v>#REF!</v>
      </c>
      <c r="AL488" s="63" t="e">
        <v>#REF!</v>
      </c>
      <c r="AM488" s="63" t="e">
        <v>#REF!</v>
      </c>
      <c r="AN488" s="54" t="e">
        <v>#REF!</v>
      </c>
      <c r="AO488" s="54">
        <v>0.18354324561253932</v>
      </c>
      <c r="AP488" s="54">
        <v>0.68920566904237135</v>
      </c>
      <c r="AQ488" s="54">
        <v>0.12649904539059845</v>
      </c>
    </row>
    <row r="489" spans="2:43" x14ac:dyDescent="0.3">
      <c r="B489" s="52">
        <v>486</v>
      </c>
      <c r="C489" s="54">
        <v>0.26092370291825434</v>
      </c>
      <c r="D489" s="54">
        <v>0.70754099404356563</v>
      </c>
      <c r="E489" s="54">
        <v>47746.607813184317</v>
      </c>
      <c r="F489" s="54">
        <v>13.852786624985265</v>
      </c>
      <c r="G489" s="54">
        <v>0.90075536688028079</v>
      </c>
      <c r="H489" s="54">
        <v>13434.404521939601</v>
      </c>
      <c r="I489" s="54">
        <v>18</v>
      </c>
      <c r="J489" s="54">
        <v>4</v>
      </c>
      <c r="K489" s="54">
        <v>859</v>
      </c>
      <c r="L489" s="54">
        <v>804</v>
      </c>
      <c r="M489" s="54">
        <v>0.18461421613230969</v>
      </c>
      <c r="N489" s="54">
        <v>12458.221712401706</v>
      </c>
      <c r="O489" s="54">
        <v>33782.682354348712</v>
      </c>
      <c r="P489" s="54">
        <v>12.477971898702849</v>
      </c>
      <c r="Q489" s="54">
        <v>186103.93927616646</v>
      </c>
      <c r="R489" s="54">
        <v>12101.11197397781</v>
      </c>
      <c r="S489" s="54">
        <v>0</v>
      </c>
      <c r="T489" s="54">
        <v>0</v>
      </c>
      <c r="U489" s="54">
        <v>0.54726623817077569</v>
      </c>
      <c r="V489" s="54">
        <v>3.6997823815947988</v>
      </c>
      <c r="W489" s="54">
        <v>1.0363844897601195</v>
      </c>
      <c r="X489" s="54">
        <v>0</v>
      </c>
      <c r="Y489" s="54">
        <v>0</v>
      </c>
      <c r="Z489" s="54">
        <v>0</v>
      </c>
      <c r="AA489" s="54">
        <v>0</v>
      </c>
      <c r="AB489" s="54">
        <v>0</v>
      </c>
      <c r="AC489" s="54">
        <v>0</v>
      </c>
      <c r="AD489" s="54" t="e">
        <v>#REF!</v>
      </c>
      <c r="AE489" s="63" t="e">
        <v>#REF!</v>
      </c>
      <c r="AF489" s="63" t="e">
        <v>#REF!</v>
      </c>
      <c r="AG489" s="63" t="e">
        <v>#REF!</v>
      </c>
      <c r="AH489" s="54" t="e">
        <v>#REF!</v>
      </c>
      <c r="AI489" s="63" t="e">
        <v>#REF!</v>
      </c>
      <c r="AJ489" s="63" t="e">
        <v>#REF!</v>
      </c>
      <c r="AK489" s="63" t="e">
        <v>#REF!</v>
      </c>
      <c r="AL489" s="63" t="e">
        <v>#REF!</v>
      </c>
      <c r="AM489" s="63" t="e">
        <v>#REF!</v>
      </c>
      <c r="AN489" s="54" t="e">
        <v>#REF!</v>
      </c>
      <c r="AO489" s="54">
        <v>0.19502071778545554</v>
      </c>
      <c r="AP489" s="54">
        <v>0.65384790398250514</v>
      </c>
      <c r="AQ489" s="54">
        <v>0.12751388755718376</v>
      </c>
    </row>
    <row r="490" spans="2:43" x14ac:dyDescent="0.3">
      <c r="B490" s="52">
        <v>487</v>
      </c>
      <c r="C490" s="54">
        <v>0.26244392319268822</v>
      </c>
      <c r="D490" s="54">
        <v>0.75534560690802888</v>
      </c>
      <c r="E490" s="54">
        <v>50399.134031447407</v>
      </c>
      <c r="F490" s="54">
        <v>21.444025988132648</v>
      </c>
      <c r="G490" s="54">
        <v>0.90600632793796654</v>
      </c>
      <c r="H490" s="54">
        <v>18819.953918826632</v>
      </c>
      <c r="I490" s="54">
        <v>9</v>
      </c>
      <c r="J490" s="54">
        <v>3</v>
      </c>
      <c r="K490" s="54">
        <v>855</v>
      </c>
      <c r="L490" s="54">
        <v>807</v>
      </c>
      <c r="M490" s="54">
        <v>0.19823586444330521</v>
      </c>
      <c r="N490" s="54">
        <v>13226.946460727182</v>
      </c>
      <c r="O490" s="54">
        <v>38068.764482622733</v>
      </c>
      <c r="P490" s="54">
        <v>19.428423241714384</v>
      </c>
      <c r="Q490" s="54">
        <v>403575.58093077713</v>
      </c>
      <c r="R490" s="54">
        <v>17050.99734195786</v>
      </c>
      <c r="S490" s="54">
        <v>0</v>
      </c>
      <c r="T490" s="54">
        <v>0</v>
      </c>
      <c r="U490" s="54">
        <v>0.52759829001492609</v>
      </c>
      <c r="V490" s="54">
        <v>3.9919236692623463</v>
      </c>
      <c r="W490" s="54">
        <v>2.1000791105548253</v>
      </c>
      <c r="X490" s="54">
        <v>0</v>
      </c>
      <c r="Y490" s="54">
        <v>0</v>
      </c>
      <c r="Z490" s="54">
        <v>0</v>
      </c>
      <c r="AA490" s="54">
        <v>0</v>
      </c>
      <c r="AB490" s="54">
        <v>0</v>
      </c>
      <c r="AC490" s="54">
        <v>0</v>
      </c>
      <c r="AD490" s="54" t="e">
        <v>#REF!</v>
      </c>
      <c r="AE490" s="63" t="e">
        <v>#REF!</v>
      </c>
      <c r="AF490" s="63" t="e">
        <v>#REF!</v>
      </c>
      <c r="AG490" s="63" t="e">
        <v>#REF!</v>
      </c>
      <c r="AH490" s="54" t="e">
        <v>#REF!</v>
      </c>
      <c r="AI490" s="63" t="e">
        <v>#REF!</v>
      </c>
      <c r="AJ490" s="63" t="e">
        <v>#REF!</v>
      </c>
      <c r="AK490" s="63" t="e">
        <v>#REF!</v>
      </c>
      <c r="AL490" s="63" t="e">
        <v>#REF!</v>
      </c>
      <c r="AM490" s="63" t="e">
        <v>#REF!</v>
      </c>
      <c r="AN490" s="54" t="e">
        <v>#REF!</v>
      </c>
      <c r="AO490" s="54">
        <v>0.10419632706770311</v>
      </c>
      <c r="AP490" s="54">
        <v>0.71062607618345031</v>
      </c>
      <c r="AQ490" s="54">
        <v>7.4044627056849291E-2</v>
      </c>
    </row>
    <row r="491" spans="2:43" x14ac:dyDescent="0.3">
      <c r="B491" s="52">
        <v>488</v>
      </c>
      <c r="C491" s="54">
        <v>0.17413063671099727</v>
      </c>
      <c r="D491" s="54">
        <v>0.74647737141218762</v>
      </c>
      <c r="E491" s="54">
        <v>46287.137270485488</v>
      </c>
      <c r="F491" s="54">
        <v>21.875236969675829</v>
      </c>
      <c r="G491" s="54">
        <v>0.88195964627955781</v>
      </c>
      <c r="H491" s="54">
        <v>9274.9896256147622</v>
      </c>
      <c r="I491" s="54">
        <v>12</v>
      </c>
      <c r="J491" s="54">
        <v>3</v>
      </c>
      <c r="K491" s="54">
        <v>849</v>
      </c>
      <c r="L491" s="54">
        <v>789</v>
      </c>
      <c r="M491" s="54">
        <v>0.12998457997435581</v>
      </c>
      <c r="N491" s="54">
        <v>8060.0086844389698</v>
      </c>
      <c r="O491" s="54">
        <v>34552.300559867108</v>
      </c>
      <c r="P491" s="54">
        <v>19.2930762600568</v>
      </c>
      <c r="Q491" s="54">
        <v>202892.59595160783</v>
      </c>
      <c r="R491" s="54">
        <v>8180.1665694537642</v>
      </c>
      <c r="S491" s="54">
        <v>0</v>
      </c>
      <c r="T491" s="54">
        <v>0</v>
      </c>
      <c r="U491" s="54">
        <v>0.39116117822167973</v>
      </c>
      <c r="V491" s="54">
        <v>6.7342569098055529</v>
      </c>
      <c r="W491" s="54">
        <v>3.2220997674315646</v>
      </c>
      <c r="X491" s="54">
        <v>0</v>
      </c>
      <c r="Y491" s="54">
        <v>0</v>
      </c>
      <c r="Z491" s="54">
        <v>0</v>
      </c>
      <c r="AA491" s="54">
        <v>0</v>
      </c>
      <c r="AB491" s="54">
        <v>0</v>
      </c>
      <c r="AC491" s="54">
        <v>0</v>
      </c>
      <c r="AD491" s="54" t="e">
        <v>#REF!</v>
      </c>
      <c r="AE491" s="63" t="e">
        <v>#REF!</v>
      </c>
      <c r="AF491" s="63" t="e">
        <v>#REF!</v>
      </c>
      <c r="AG491" s="63" t="e">
        <v>#REF!</v>
      </c>
      <c r="AH491" s="54" t="e">
        <v>#REF!</v>
      </c>
      <c r="AI491" s="63" t="e">
        <v>#REF!</v>
      </c>
      <c r="AJ491" s="63" t="e">
        <v>#REF!</v>
      </c>
      <c r="AK491" s="63" t="e">
        <v>#REF!</v>
      </c>
      <c r="AL491" s="63" t="e">
        <v>#REF!</v>
      </c>
      <c r="AM491" s="63" t="e">
        <v>#REF!</v>
      </c>
      <c r="AN491" s="54" t="e">
        <v>#REF!</v>
      </c>
      <c r="AO491" s="54">
        <v>0.22952763774647805</v>
      </c>
      <c r="AP491" s="54">
        <v>0.70939692658971398</v>
      </c>
      <c r="AQ491" s="54">
        <v>0.16282620078474874</v>
      </c>
    </row>
    <row r="492" spans="2:43" x14ac:dyDescent="0.3">
      <c r="B492" s="52">
        <v>489</v>
      </c>
      <c r="C492" s="54">
        <v>0.23122587378389134</v>
      </c>
      <c r="D492" s="54">
        <v>0.72137068226401402</v>
      </c>
      <c r="E492" s="54">
        <v>46682.159414208509</v>
      </c>
      <c r="F492" s="54">
        <v>22.666712042698681</v>
      </c>
      <c r="G492" s="54">
        <v>0.91117951078847081</v>
      </c>
      <c r="H492" s="54">
        <v>25884.111412662696</v>
      </c>
      <c r="I492" s="54">
        <v>11</v>
      </c>
      <c r="J492" s="54">
        <v>5</v>
      </c>
      <c r="K492" s="54">
        <v>860</v>
      </c>
      <c r="L492" s="54">
        <v>791</v>
      </c>
      <c r="M492" s="54">
        <v>0.16679956632857848</v>
      </c>
      <c r="N492" s="54">
        <v>10794.123100669272</v>
      </c>
      <c r="O492" s="54">
        <v>33675.141186185057</v>
      </c>
      <c r="P492" s="54">
        <v>20.653443590249324</v>
      </c>
      <c r="Q492" s="54">
        <v>586707.69987195591</v>
      </c>
      <c r="R492" s="54">
        <v>23585.071974184269</v>
      </c>
      <c r="S492" s="54">
        <v>0</v>
      </c>
      <c r="T492" s="54">
        <v>0</v>
      </c>
      <c r="U492" s="54">
        <v>0.28146291479273922</v>
      </c>
      <c r="V492" s="54">
        <v>4.3787957518624143</v>
      </c>
      <c r="W492" s="54">
        <v>1.8366519008991506</v>
      </c>
      <c r="X492" s="54">
        <v>0</v>
      </c>
      <c r="Y492" s="54">
        <v>0</v>
      </c>
      <c r="Z492" s="54">
        <v>0</v>
      </c>
      <c r="AA492" s="54">
        <v>0</v>
      </c>
      <c r="AB492" s="54">
        <v>0</v>
      </c>
      <c r="AC492" s="54">
        <v>0</v>
      </c>
      <c r="AD492" s="54" t="e">
        <v>#REF!</v>
      </c>
      <c r="AE492" s="63" t="e">
        <v>#REF!</v>
      </c>
      <c r="AF492" s="63" t="e">
        <v>#REF!</v>
      </c>
      <c r="AG492" s="63" t="e">
        <v>#REF!</v>
      </c>
      <c r="AH492" s="54" t="e">
        <v>#REF!</v>
      </c>
      <c r="AI492" s="63" t="e">
        <v>#REF!</v>
      </c>
      <c r="AJ492" s="63" t="e">
        <v>#REF!</v>
      </c>
      <c r="AK492" s="63" t="e">
        <v>#REF!</v>
      </c>
      <c r="AL492" s="63" t="e">
        <v>#REF!</v>
      </c>
      <c r="AM492" s="63" t="e">
        <v>#REF!</v>
      </c>
      <c r="AN492" s="54" t="e">
        <v>#REF!</v>
      </c>
      <c r="AO492" s="54">
        <v>0.21173568576558921</v>
      </c>
      <c r="AP492" s="54">
        <v>0.67289029590942795</v>
      </c>
      <c r="AQ492" s="54">
        <v>0.14247488824939297</v>
      </c>
    </row>
    <row r="493" spans="2:43" x14ac:dyDescent="0.3">
      <c r="B493" s="52">
        <v>490</v>
      </c>
      <c r="C493" s="54">
        <v>0.14913281773394907</v>
      </c>
      <c r="D493" s="54">
        <v>0.72199709969880799</v>
      </c>
      <c r="E493" s="54">
        <v>49739.154739706348</v>
      </c>
      <c r="F493" s="54">
        <v>16.933008076303427</v>
      </c>
      <c r="G493" s="54">
        <v>0.89947085274569683</v>
      </c>
      <c r="H493" s="54">
        <v>32570.942244595681</v>
      </c>
      <c r="I493" s="54">
        <v>12</v>
      </c>
      <c r="J493" s="54">
        <v>5</v>
      </c>
      <c r="K493" s="54">
        <v>842</v>
      </c>
      <c r="L493" s="54">
        <v>821</v>
      </c>
      <c r="M493" s="54">
        <v>0.10767346187382218</v>
      </c>
      <c r="N493" s="54">
        <v>7417.7402980373154</v>
      </c>
      <c r="O493" s="54">
        <v>35911.525463538201</v>
      </c>
      <c r="P493" s="54">
        <v>15.230747213942415</v>
      </c>
      <c r="Q493" s="54">
        <v>551524.02808055107</v>
      </c>
      <c r="R493" s="54">
        <v>29296.613195477319</v>
      </c>
      <c r="S493" s="54">
        <v>0</v>
      </c>
      <c r="T493" s="54">
        <v>0</v>
      </c>
      <c r="U493" s="54">
        <v>0.33022938475211921</v>
      </c>
      <c r="V493" s="54">
        <v>6.2590835707563715</v>
      </c>
      <c r="W493" s="54">
        <v>1.0722060820816408</v>
      </c>
      <c r="X493" s="54">
        <v>0</v>
      </c>
      <c r="Y493" s="54">
        <v>0</v>
      </c>
      <c r="Z493" s="54">
        <v>0</v>
      </c>
      <c r="AA493" s="54">
        <v>0</v>
      </c>
      <c r="AB493" s="54">
        <v>0</v>
      </c>
      <c r="AC493" s="54">
        <v>0</v>
      </c>
      <c r="AD493" s="54" t="e">
        <v>#REF!</v>
      </c>
      <c r="AE493" s="63" t="e">
        <v>#REF!</v>
      </c>
      <c r="AF493" s="63" t="e">
        <v>#REF!</v>
      </c>
      <c r="AG493" s="63" t="e">
        <v>#REF!</v>
      </c>
      <c r="AH493" s="54" t="e">
        <v>#REF!</v>
      </c>
      <c r="AI493" s="63" t="e">
        <v>#REF!</v>
      </c>
      <c r="AJ493" s="63" t="e">
        <v>#REF!</v>
      </c>
      <c r="AK493" s="63" t="e">
        <v>#REF!</v>
      </c>
      <c r="AL493" s="63" t="e">
        <v>#REF!</v>
      </c>
      <c r="AM493" s="63" t="e">
        <v>#REF!</v>
      </c>
      <c r="AN493" s="54" t="e">
        <v>#REF!</v>
      </c>
      <c r="AO493" s="54">
        <v>0.21349039466837363</v>
      </c>
      <c r="AP493" s="54">
        <v>0.73291513974778788</v>
      </c>
      <c r="AQ493" s="54">
        <v>0.15647034244318145</v>
      </c>
    </row>
    <row r="494" spans="2:43" x14ac:dyDescent="0.3">
      <c r="B494" s="52">
        <v>491</v>
      </c>
      <c r="C494" s="54">
        <v>0.21921150132303518</v>
      </c>
      <c r="D494" s="54">
        <v>0.76407184297919639</v>
      </c>
      <c r="E494" s="54">
        <v>46673.826296450905</v>
      </c>
      <c r="F494" s="54">
        <v>13.046968690283842</v>
      </c>
      <c r="G494" s="54">
        <v>0.89211360404063622</v>
      </c>
      <c r="H494" s="54">
        <v>21168.374353726605</v>
      </c>
      <c r="I494" s="54">
        <v>22</v>
      </c>
      <c r="J494" s="54">
        <v>8</v>
      </c>
      <c r="K494" s="54">
        <v>827</v>
      </c>
      <c r="L494" s="54">
        <v>800</v>
      </c>
      <c r="M494" s="54">
        <v>0.16749333581812803</v>
      </c>
      <c r="N494" s="54">
        <v>10231.439534935562</v>
      </c>
      <c r="O494" s="54">
        <v>35662.156477220124</v>
      </c>
      <c r="P494" s="54">
        <v>11.639378260094459</v>
      </c>
      <c r="Q494" s="54">
        <v>276183.11741727847</v>
      </c>
      <c r="R494" s="54">
        <v>18884.594736384417</v>
      </c>
      <c r="S494" s="54">
        <v>0</v>
      </c>
      <c r="T494" s="54">
        <v>0</v>
      </c>
      <c r="U494" s="54">
        <v>0.41356130378475658</v>
      </c>
      <c r="V494" s="54">
        <v>3.1886450326266882</v>
      </c>
      <c r="W494" s="54">
        <v>0.81487033610119386</v>
      </c>
      <c r="X494" s="54">
        <v>0</v>
      </c>
      <c r="Y494" s="54">
        <v>0</v>
      </c>
      <c r="Z494" s="54">
        <v>0</v>
      </c>
      <c r="AA494" s="54">
        <v>0</v>
      </c>
      <c r="AB494" s="54">
        <v>0</v>
      </c>
      <c r="AC494" s="54">
        <v>0</v>
      </c>
      <c r="AD494" s="54" t="e">
        <v>#REF!</v>
      </c>
      <c r="AE494" s="63" t="e">
        <v>#REF!</v>
      </c>
      <c r="AF494" s="63" t="e">
        <v>#REF!</v>
      </c>
      <c r="AG494" s="63" t="e">
        <v>#REF!</v>
      </c>
      <c r="AH494" s="54" t="e">
        <v>#REF!</v>
      </c>
      <c r="AI494" s="63" t="e">
        <v>#REF!</v>
      </c>
      <c r="AJ494" s="63" t="e">
        <v>#REF!</v>
      </c>
      <c r="AK494" s="63" t="e">
        <v>#REF!</v>
      </c>
      <c r="AL494" s="63" t="e">
        <v>#REF!</v>
      </c>
      <c r="AM494" s="63" t="e">
        <v>#REF!</v>
      </c>
      <c r="AN494" s="54" t="e">
        <v>#REF!</v>
      </c>
      <c r="AO494" s="54">
        <v>0.18200324081315267</v>
      </c>
      <c r="AP494" s="54">
        <v>0.65446994844263529</v>
      </c>
      <c r="AQ494" s="54">
        <v>0.11911565163137657</v>
      </c>
    </row>
    <row r="495" spans="2:43" x14ac:dyDescent="0.3">
      <c r="B495" s="52">
        <v>492</v>
      </c>
      <c r="C495" s="54">
        <v>0.15278134097908919</v>
      </c>
      <c r="D495" s="54">
        <v>0.64042810178379017</v>
      </c>
      <c r="E495" s="54">
        <v>50306.606565918322</v>
      </c>
      <c r="F495" s="54">
        <v>14.394582392841455</v>
      </c>
      <c r="G495" s="54">
        <v>0.84992522234465784</v>
      </c>
      <c r="H495" s="54">
        <v>25445.415154825758</v>
      </c>
      <c r="I495" s="54">
        <v>8</v>
      </c>
      <c r="J495" s="54">
        <v>7</v>
      </c>
      <c r="K495" s="54">
        <v>871</v>
      </c>
      <c r="L495" s="54">
        <v>802</v>
      </c>
      <c r="M495" s="54">
        <v>9.7845464191220088E-2</v>
      </c>
      <c r="N495" s="54">
        <v>7685.9108112484537</v>
      </c>
      <c r="O495" s="54">
        <v>32217.764550195025</v>
      </c>
      <c r="P495" s="54">
        <v>12.234318640794271</v>
      </c>
      <c r="Q495" s="54">
        <v>366276.12496619596</v>
      </c>
      <c r="R495" s="54">
        <v>21626.700133117407</v>
      </c>
      <c r="S495" s="54">
        <v>0</v>
      </c>
      <c r="T495" s="54">
        <v>0</v>
      </c>
      <c r="U495" s="54">
        <v>0.33167378251864682</v>
      </c>
      <c r="V495" s="54">
        <v>7.2911242805247269</v>
      </c>
      <c r="W495" s="54">
        <v>1.6140042182917895</v>
      </c>
      <c r="X495" s="54">
        <v>0</v>
      </c>
      <c r="Y495" s="54">
        <v>0</v>
      </c>
      <c r="Z495" s="54">
        <v>0</v>
      </c>
      <c r="AA495" s="54">
        <v>0</v>
      </c>
      <c r="AB495" s="54">
        <v>0</v>
      </c>
      <c r="AC495" s="54">
        <v>0</v>
      </c>
      <c r="AD495" s="54" t="e">
        <v>#REF!</v>
      </c>
      <c r="AE495" s="63" t="e">
        <v>#REF!</v>
      </c>
      <c r="AF495" s="63" t="e">
        <v>#REF!</v>
      </c>
      <c r="AG495" s="63" t="e">
        <v>#REF!</v>
      </c>
      <c r="AH495" s="54" t="e">
        <v>#REF!</v>
      </c>
      <c r="AI495" s="63" t="e">
        <v>#REF!</v>
      </c>
      <c r="AJ495" s="63" t="e">
        <v>#REF!</v>
      </c>
      <c r="AK495" s="63" t="e">
        <v>#REF!</v>
      </c>
      <c r="AL495" s="63" t="e">
        <v>#REF!</v>
      </c>
      <c r="AM495" s="63" t="e">
        <v>#REF!</v>
      </c>
      <c r="AN495" s="54" t="e">
        <v>#REF!</v>
      </c>
      <c r="AO495" s="54">
        <v>0.14939136678918685</v>
      </c>
      <c r="AP495" s="54">
        <v>0.70966552483797407</v>
      </c>
      <c r="AQ495" s="54">
        <v>0.10601790271871057</v>
      </c>
    </row>
    <row r="496" spans="2:43" x14ac:dyDescent="0.3">
      <c r="B496" s="52">
        <v>493</v>
      </c>
      <c r="C496" s="54">
        <v>0.20619526165097213</v>
      </c>
      <c r="D496" s="54">
        <v>0.70651553519516042</v>
      </c>
      <c r="E496" s="54">
        <v>49905.361693610903</v>
      </c>
      <c r="F496" s="54">
        <v>22.703025875827915</v>
      </c>
      <c r="G496" s="54">
        <v>0.88995691591687043</v>
      </c>
      <c r="H496" s="54">
        <v>34348.700261759492</v>
      </c>
      <c r="I496" s="54">
        <v>10</v>
      </c>
      <c r="J496" s="54">
        <v>3</v>
      </c>
      <c r="K496" s="54">
        <v>852</v>
      </c>
      <c r="L496" s="54">
        <v>803</v>
      </c>
      <c r="M496" s="54">
        <v>0.14568015564004272</v>
      </c>
      <c r="N496" s="54">
        <v>10290.249112200501</v>
      </c>
      <c r="O496" s="54">
        <v>35258.913326069567</v>
      </c>
      <c r="P496" s="54">
        <v>20.204714890432719</v>
      </c>
      <c r="Q496" s="54">
        <v>779819.43084378284</v>
      </c>
      <c r="R496" s="54">
        <v>30568.863350708478</v>
      </c>
      <c r="S496" s="54">
        <v>0</v>
      </c>
      <c r="T496" s="54">
        <v>0</v>
      </c>
      <c r="U496" s="54">
        <v>0.54688923659612865</v>
      </c>
      <c r="V496" s="54">
        <v>2.3712122078407099</v>
      </c>
      <c r="W496" s="54">
        <v>1.846194414579972</v>
      </c>
      <c r="X496" s="54">
        <v>0</v>
      </c>
      <c r="Y496" s="54">
        <v>0</v>
      </c>
      <c r="Z496" s="54">
        <v>0</v>
      </c>
      <c r="AA496" s="54">
        <v>0</v>
      </c>
      <c r="AB496" s="54">
        <v>0</v>
      </c>
      <c r="AC496" s="54">
        <v>0</v>
      </c>
      <c r="AD496" s="54" t="e">
        <v>#REF!</v>
      </c>
      <c r="AE496" s="63" t="e">
        <v>#REF!</v>
      </c>
      <c r="AF496" s="63" t="e">
        <v>#REF!</v>
      </c>
      <c r="AG496" s="63" t="e">
        <v>#REF!</v>
      </c>
      <c r="AH496" s="54" t="e">
        <v>#REF!</v>
      </c>
      <c r="AI496" s="63" t="e">
        <v>#REF!</v>
      </c>
      <c r="AJ496" s="63" t="e">
        <v>#REF!</v>
      </c>
      <c r="AK496" s="63" t="e">
        <v>#REF!</v>
      </c>
      <c r="AL496" s="63" t="e">
        <v>#REF!</v>
      </c>
      <c r="AM496" s="63" t="e">
        <v>#REF!</v>
      </c>
      <c r="AN496" s="54" t="e">
        <v>#REF!</v>
      </c>
      <c r="AO496" s="54">
        <v>0.14906065701539481</v>
      </c>
      <c r="AP496" s="54">
        <v>0.7835950023839624</v>
      </c>
      <c r="AQ496" s="54">
        <v>0.11680318588933329</v>
      </c>
    </row>
    <row r="497" spans="2:43" x14ac:dyDescent="0.3">
      <c r="B497" s="52">
        <v>494</v>
      </c>
      <c r="C497" s="54">
        <v>0.19527870967014987</v>
      </c>
      <c r="D497" s="54">
        <v>0.70458877195835334</v>
      </c>
      <c r="E497" s="54">
        <v>53895.275498026713</v>
      </c>
      <c r="F497" s="54">
        <v>27.205275971489666</v>
      </c>
      <c r="G497" s="54">
        <v>0.87029765237962087</v>
      </c>
      <c r="H497" s="54">
        <v>21171.809186426159</v>
      </c>
      <c r="I497" s="54">
        <v>14</v>
      </c>
      <c r="J497" s="54">
        <v>2</v>
      </c>
      <c r="K497" s="54">
        <v>865</v>
      </c>
      <c r="L497" s="54">
        <v>794</v>
      </c>
      <c r="M497" s="54">
        <v>0.13759118623610272</v>
      </c>
      <c r="N497" s="54">
        <v>10524.5998565719</v>
      </c>
      <c r="O497" s="54">
        <v>37974.00597751177</v>
      </c>
      <c r="P497" s="54">
        <v>23.676687810327167</v>
      </c>
      <c r="Q497" s="54">
        <v>575984.91173244372</v>
      </c>
      <c r="R497" s="54">
        <v>18425.775831575978</v>
      </c>
      <c r="S497" s="54">
        <v>0</v>
      </c>
      <c r="T497" s="54">
        <v>0</v>
      </c>
      <c r="U497" s="54">
        <v>0.46376355932974384</v>
      </c>
      <c r="V497" s="54">
        <v>4.9264495965703023</v>
      </c>
      <c r="W497" s="54">
        <v>3.8484880159340111</v>
      </c>
      <c r="X497" s="54">
        <v>0</v>
      </c>
      <c r="Y497" s="54">
        <v>0</v>
      </c>
      <c r="Z497" s="54">
        <v>0</v>
      </c>
      <c r="AA497" s="54">
        <v>0</v>
      </c>
      <c r="AB497" s="54">
        <v>0</v>
      </c>
      <c r="AC497" s="54">
        <v>0</v>
      </c>
      <c r="AD497" s="54" t="e">
        <v>#REF!</v>
      </c>
      <c r="AE497" s="63" t="e">
        <v>#REF!</v>
      </c>
      <c r="AF497" s="63" t="e">
        <v>#REF!</v>
      </c>
      <c r="AG497" s="63" t="e">
        <v>#REF!</v>
      </c>
      <c r="AH497" s="54" t="e">
        <v>#REF!</v>
      </c>
      <c r="AI497" s="63" t="e">
        <v>#REF!</v>
      </c>
      <c r="AJ497" s="63" t="e">
        <v>#REF!</v>
      </c>
      <c r="AK497" s="63" t="e">
        <v>#REF!</v>
      </c>
      <c r="AL497" s="63" t="e">
        <v>#REF!</v>
      </c>
      <c r="AM497" s="63" t="e">
        <v>#REF!</v>
      </c>
      <c r="AN497" s="54" t="e">
        <v>#REF!</v>
      </c>
      <c r="AO497" s="54">
        <v>0.17594161144468945</v>
      </c>
      <c r="AP497" s="54">
        <v>0.72953677029951247</v>
      </c>
      <c r="AQ497" s="54">
        <v>0.12835587497465048</v>
      </c>
    </row>
    <row r="498" spans="2:43" x14ac:dyDescent="0.3">
      <c r="B498" s="52">
        <v>495</v>
      </c>
      <c r="C498" s="54">
        <v>0.11307223522493939</v>
      </c>
      <c r="D498" s="54">
        <v>0.70490322284288043</v>
      </c>
      <c r="E498" s="54">
        <v>49578.1234781233</v>
      </c>
      <c r="F498" s="54">
        <v>22.372666159690034</v>
      </c>
      <c r="G498" s="54">
        <v>0.88617963250519072</v>
      </c>
      <c r="H498" s="54">
        <v>9734.0410722243068</v>
      </c>
      <c r="I498" s="54">
        <v>18</v>
      </c>
      <c r="J498" s="54">
        <v>4</v>
      </c>
      <c r="K498" s="54">
        <v>846</v>
      </c>
      <c r="L498" s="54">
        <v>805</v>
      </c>
      <c r="M498" s="54">
        <v>7.9704983024108042E-2</v>
      </c>
      <c r="N498" s="54">
        <v>5605.9092399294477</v>
      </c>
      <c r="O498" s="54">
        <v>34947.779022231392</v>
      </c>
      <c r="P498" s="54">
        <v>19.826201075555431</v>
      </c>
      <c r="Q498" s="54">
        <v>217776.45129358565</v>
      </c>
      <c r="R498" s="54">
        <v>8626.1089401741683</v>
      </c>
      <c r="S498" s="54">
        <v>0</v>
      </c>
      <c r="T498" s="54">
        <v>0</v>
      </c>
      <c r="U498" s="54">
        <v>0.40487614287999196</v>
      </c>
      <c r="V498" s="54">
        <v>3.3634454619876477</v>
      </c>
      <c r="W498" s="54">
        <v>2.1587147609832726</v>
      </c>
      <c r="X498" s="54">
        <v>0</v>
      </c>
      <c r="Y498" s="54">
        <v>0</v>
      </c>
      <c r="Z498" s="54">
        <v>0</v>
      </c>
      <c r="AA498" s="54">
        <v>0</v>
      </c>
      <c r="AB498" s="54">
        <v>0</v>
      </c>
      <c r="AC498" s="54">
        <v>0</v>
      </c>
      <c r="AD498" s="54" t="e">
        <v>#REF!</v>
      </c>
      <c r="AE498" s="63" t="e">
        <v>#REF!</v>
      </c>
      <c r="AF498" s="63" t="e">
        <v>#REF!</v>
      </c>
      <c r="AG498" s="63" t="e">
        <v>#REF!</v>
      </c>
      <c r="AH498" s="54" t="e">
        <v>#REF!</v>
      </c>
      <c r="AI498" s="63" t="e">
        <v>#REF!</v>
      </c>
      <c r="AJ498" s="63" t="e">
        <v>#REF!</v>
      </c>
      <c r="AK498" s="63" t="e">
        <v>#REF!</v>
      </c>
      <c r="AL498" s="63" t="e">
        <v>#REF!</v>
      </c>
      <c r="AM498" s="63" t="e">
        <v>#REF!</v>
      </c>
      <c r="AN498" s="54" t="e">
        <v>#REF!</v>
      </c>
      <c r="AO498" s="54">
        <v>0.20738547200592772</v>
      </c>
      <c r="AP498" s="54">
        <v>0.68866967378890132</v>
      </c>
      <c r="AQ498" s="54">
        <v>0.14282008535487956</v>
      </c>
    </row>
    <row r="499" spans="2:43" x14ac:dyDescent="0.3">
      <c r="B499" s="52">
        <v>496</v>
      </c>
      <c r="C499" s="54">
        <v>0.14968594638345642</v>
      </c>
      <c r="D499" s="54">
        <v>0.70181339348548721</v>
      </c>
      <c r="E499" s="54">
        <v>52755.995928208205</v>
      </c>
      <c r="F499" s="54">
        <v>12.926968901885123</v>
      </c>
      <c r="G499" s="54">
        <v>0.92345427068905894</v>
      </c>
      <c r="H499" s="54">
        <v>10629.385700168206</v>
      </c>
      <c r="I499" s="54">
        <v>4</v>
      </c>
      <c r="J499" s="54">
        <v>6</v>
      </c>
      <c r="K499" s="54">
        <v>851</v>
      </c>
      <c r="L499" s="54">
        <v>803</v>
      </c>
      <c r="M499" s="54">
        <v>0.10505160198846024</v>
      </c>
      <c r="N499" s="54">
        <v>7896.8311779156184</v>
      </c>
      <c r="O499" s="54">
        <v>37024.864529082348</v>
      </c>
      <c r="P499" s="54">
        <v>11.937464639510472</v>
      </c>
      <c r="Q499" s="54">
        <v>137405.73839221682</v>
      </c>
      <c r="R499" s="54">
        <v>9815.7516196215438</v>
      </c>
      <c r="S499" s="54">
        <v>0</v>
      </c>
      <c r="T499" s="54">
        <v>0</v>
      </c>
      <c r="U499" s="54">
        <v>0.40253295494468444</v>
      </c>
      <c r="V499" s="54">
        <v>3.3578350423886429</v>
      </c>
      <c r="W499" s="54">
        <v>1.8670243800085371</v>
      </c>
      <c r="X499" s="54">
        <v>0</v>
      </c>
      <c r="Y499" s="54">
        <v>0</v>
      </c>
      <c r="Z499" s="54">
        <v>0</v>
      </c>
      <c r="AA499" s="54">
        <v>0</v>
      </c>
      <c r="AB499" s="54">
        <v>0</v>
      </c>
      <c r="AC499" s="54">
        <v>0</v>
      </c>
      <c r="AD499" s="54" t="e">
        <v>#REF!</v>
      </c>
      <c r="AE499" s="63" t="e">
        <v>#REF!</v>
      </c>
      <c r="AF499" s="63" t="e">
        <v>#REF!</v>
      </c>
      <c r="AG499" s="63" t="e">
        <v>#REF!</v>
      </c>
      <c r="AH499" s="54" t="e">
        <v>#REF!</v>
      </c>
      <c r="AI499" s="63" t="e">
        <v>#REF!</v>
      </c>
      <c r="AJ499" s="63" t="e">
        <v>#REF!</v>
      </c>
      <c r="AK499" s="63" t="e">
        <v>#REF!</v>
      </c>
      <c r="AL499" s="63" t="e">
        <v>#REF!</v>
      </c>
      <c r="AM499" s="63" t="e">
        <v>#REF!</v>
      </c>
      <c r="AN499" s="54" t="e">
        <v>#REF!</v>
      </c>
      <c r="AO499" s="54">
        <v>0.20054962709128216</v>
      </c>
      <c r="AP499" s="54">
        <v>0.68439167635248555</v>
      </c>
      <c r="AQ499" s="54">
        <v>0.13725449547686844</v>
      </c>
    </row>
    <row r="500" spans="2:43" x14ac:dyDescent="0.3">
      <c r="B500" s="52">
        <v>497</v>
      </c>
      <c r="C500" s="54">
        <v>0.22164340314210956</v>
      </c>
      <c r="D500" s="54">
        <v>0.75150747105948512</v>
      </c>
      <c r="E500" s="54">
        <v>51507.740494164471</v>
      </c>
      <c r="F500" s="54">
        <v>11.607700489057915</v>
      </c>
      <c r="G500" s="54">
        <v>0.8469832314136323</v>
      </c>
      <c r="H500" s="54">
        <v>9539.3777215601531</v>
      </c>
      <c r="I500" s="54">
        <v>13</v>
      </c>
      <c r="J500" s="54">
        <v>5</v>
      </c>
      <c r="K500" s="54">
        <v>853</v>
      </c>
      <c r="L500" s="54">
        <v>788</v>
      </c>
      <c r="M500" s="54">
        <v>0.16656667337234471</v>
      </c>
      <c r="N500" s="54">
        <v>11416.350891287257</v>
      </c>
      <c r="O500" s="54">
        <v>38708.451798757778</v>
      </c>
      <c r="P500" s="54">
        <v>9.831527669503874</v>
      </c>
      <c r="Q500" s="54">
        <v>110730.23944386197</v>
      </c>
      <c r="R500" s="54">
        <v>8079.692968282232</v>
      </c>
      <c r="S500" s="54">
        <v>0</v>
      </c>
      <c r="T500" s="54">
        <v>0</v>
      </c>
      <c r="U500" s="54">
        <v>0.57124723253896437</v>
      </c>
      <c r="V500" s="54">
        <v>6.837754290177176</v>
      </c>
      <c r="W500" s="54">
        <v>1.9854649123135588</v>
      </c>
      <c r="X500" s="54">
        <v>0</v>
      </c>
      <c r="Y500" s="54">
        <v>0</v>
      </c>
      <c r="Z500" s="54">
        <v>0</v>
      </c>
      <c r="AA500" s="54">
        <v>0</v>
      </c>
      <c r="AB500" s="54">
        <v>0</v>
      </c>
      <c r="AC500" s="54">
        <v>0</v>
      </c>
      <c r="AD500" s="54" t="e">
        <v>#REF!</v>
      </c>
      <c r="AE500" s="63" t="e">
        <v>#REF!</v>
      </c>
      <c r="AF500" s="63" t="e">
        <v>#REF!</v>
      </c>
      <c r="AG500" s="63" t="e">
        <v>#REF!</v>
      </c>
      <c r="AH500" s="54" t="e">
        <v>#REF!</v>
      </c>
      <c r="AI500" s="63" t="e">
        <v>#REF!</v>
      </c>
      <c r="AJ500" s="63" t="e">
        <v>#REF!</v>
      </c>
      <c r="AK500" s="63" t="e">
        <v>#REF!</v>
      </c>
      <c r="AL500" s="63" t="e">
        <v>#REF!</v>
      </c>
      <c r="AM500" s="63" t="e">
        <v>#REF!</v>
      </c>
      <c r="AN500" s="54" t="e">
        <v>#REF!</v>
      </c>
      <c r="AO500" s="54">
        <v>0.20684104628295169</v>
      </c>
      <c r="AP500" s="54">
        <v>0.61631177732665965</v>
      </c>
      <c r="AQ500" s="54">
        <v>0.12747857285875183</v>
      </c>
    </row>
    <row r="501" spans="2:43" x14ac:dyDescent="0.3">
      <c r="B501" s="52">
        <v>498</v>
      </c>
      <c r="C501" s="54">
        <v>0.15595219882100941</v>
      </c>
      <c r="D501" s="54">
        <v>0.73202444946736855</v>
      </c>
      <c r="E501" s="54">
        <v>50235.457933630671</v>
      </c>
      <c r="F501" s="54">
        <v>17.636455591417985</v>
      </c>
      <c r="G501" s="54">
        <v>0.87759461398439609</v>
      </c>
      <c r="H501" s="54">
        <v>23943.061063587393</v>
      </c>
      <c r="I501" s="54">
        <v>14</v>
      </c>
      <c r="J501" s="54">
        <v>6</v>
      </c>
      <c r="K501" s="54">
        <v>828</v>
      </c>
      <c r="L501" s="54">
        <v>806</v>
      </c>
      <c r="M501" s="54">
        <v>0.11416082248517502</v>
      </c>
      <c r="N501" s="54">
        <v>7834.330123530025</v>
      </c>
      <c r="O501" s="54">
        <v>36773.583437607143</v>
      </c>
      <c r="P501" s="54">
        <v>15.477658436803409</v>
      </c>
      <c r="Q501" s="54">
        <v>422270.73317056813</v>
      </c>
      <c r="R501" s="54">
        <v>21012.301431703803</v>
      </c>
      <c r="S501" s="54">
        <v>0</v>
      </c>
      <c r="T501" s="54">
        <v>0</v>
      </c>
      <c r="U501" s="54">
        <v>0.44333473420842684</v>
      </c>
      <c r="V501" s="54">
        <v>4.3624309956622049</v>
      </c>
      <c r="W501" s="54">
        <v>1.0943423433879427</v>
      </c>
      <c r="X501" s="54">
        <v>0</v>
      </c>
      <c r="Y501" s="54">
        <v>0</v>
      </c>
      <c r="Z501" s="54">
        <v>0</v>
      </c>
      <c r="AA501" s="54">
        <v>0</v>
      </c>
      <c r="AB501" s="54">
        <v>0</v>
      </c>
      <c r="AC501" s="54">
        <v>0</v>
      </c>
      <c r="AD501" s="54" t="e">
        <v>#REF!</v>
      </c>
      <c r="AE501" s="63" t="e">
        <v>#REF!</v>
      </c>
      <c r="AF501" s="63" t="e">
        <v>#REF!</v>
      </c>
      <c r="AG501" s="63" t="e">
        <v>#REF!</v>
      </c>
      <c r="AH501" s="54" t="e">
        <v>#REF!</v>
      </c>
      <c r="AI501" s="63" t="e">
        <v>#REF!</v>
      </c>
      <c r="AJ501" s="63" t="e">
        <v>#REF!</v>
      </c>
      <c r="AK501" s="63" t="e">
        <v>#REF!</v>
      </c>
      <c r="AL501" s="63" t="e">
        <v>#REF!</v>
      </c>
      <c r="AM501" s="63" t="e">
        <v>#REF!</v>
      </c>
      <c r="AN501" s="54" t="e">
        <v>#REF!</v>
      </c>
      <c r="AO501" s="54">
        <v>0.15069530860208205</v>
      </c>
      <c r="AP501" s="54">
        <v>0.67454021230592365</v>
      </c>
      <c r="AQ501" s="54">
        <v>0.10165004545795511</v>
      </c>
    </row>
    <row r="502" spans="2:43" x14ac:dyDescent="0.3">
      <c r="B502" s="52">
        <v>499</v>
      </c>
      <c r="C502" s="54">
        <v>0.1995865379011309</v>
      </c>
      <c r="D502" s="54">
        <v>0.73522923906708626</v>
      </c>
      <c r="E502" s="54">
        <v>51749.906883010524</v>
      </c>
      <c r="F502" s="54">
        <v>18.42317313138264</v>
      </c>
      <c r="G502" s="54">
        <v>0.84082097040231818</v>
      </c>
      <c r="H502" s="54">
        <v>8214.616619564651</v>
      </c>
      <c r="I502" s="54">
        <v>11</v>
      </c>
      <c r="J502" s="54">
        <v>3</v>
      </c>
      <c r="K502" s="54">
        <v>877</v>
      </c>
      <c r="L502" s="54">
        <v>811</v>
      </c>
      <c r="M502" s="54">
        <v>0.14674185838908263</v>
      </c>
      <c r="N502" s="54">
        <v>10328.584751485974</v>
      </c>
      <c r="O502" s="54">
        <v>38048.044659388397</v>
      </c>
      <c r="P502" s="54">
        <v>15.490590310219066</v>
      </c>
      <c r="Q502" s="54">
        <v>151339.30419017276</v>
      </c>
      <c r="R502" s="54">
        <v>6907.0219175453603</v>
      </c>
      <c r="S502" s="54">
        <v>0</v>
      </c>
      <c r="T502" s="54">
        <v>0</v>
      </c>
      <c r="U502" s="54">
        <v>0.43369359904992755</v>
      </c>
      <c r="V502" s="54">
        <v>2.4057919300923274</v>
      </c>
      <c r="W502" s="54">
        <v>2.4146002452841842</v>
      </c>
      <c r="X502" s="54">
        <v>0</v>
      </c>
      <c r="Y502" s="54">
        <v>0</v>
      </c>
      <c r="Z502" s="54">
        <v>0</v>
      </c>
      <c r="AA502" s="54">
        <v>0</v>
      </c>
      <c r="AB502" s="54">
        <v>0</v>
      </c>
      <c r="AC502" s="54">
        <v>0</v>
      </c>
      <c r="AD502" s="54" t="e">
        <v>#REF!</v>
      </c>
      <c r="AE502" s="63" t="e">
        <v>#REF!</v>
      </c>
      <c r="AF502" s="63" t="e">
        <v>#REF!</v>
      </c>
      <c r="AG502" s="63" t="e">
        <v>#REF!</v>
      </c>
      <c r="AH502" s="54" t="e">
        <v>#REF!</v>
      </c>
      <c r="AI502" s="63" t="e">
        <v>#REF!</v>
      </c>
      <c r="AJ502" s="63" t="e">
        <v>#REF!</v>
      </c>
      <c r="AK502" s="63" t="e">
        <v>#REF!</v>
      </c>
      <c r="AL502" s="63" t="e">
        <v>#REF!</v>
      </c>
      <c r="AM502" s="63" t="e">
        <v>#REF!</v>
      </c>
      <c r="AN502" s="54" t="e">
        <v>#REF!</v>
      </c>
      <c r="AO502" s="54">
        <v>0.11705613510776595</v>
      </c>
      <c r="AP502" s="54">
        <v>0.71627391861105394</v>
      </c>
      <c r="AQ502" s="54">
        <v>8.3844256591104491E-2</v>
      </c>
    </row>
    <row r="503" spans="2:43" x14ac:dyDescent="0.3">
      <c r="B503" s="52">
        <v>500</v>
      </c>
      <c r="C503" s="54">
        <v>0.13760835919441661</v>
      </c>
      <c r="D503" s="54">
        <v>0.69251564837373547</v>
      </c>
      <c r="E503" s="54">
        <v>49587.304500365724</v>
      </c>
      <c r="F503" s="54">
        <v>23.05194519377946</v>
      </c>
      <c r="G503" s="54">
        <v>0.8719272033212917</v>
      </c>
      <c r="H503" s="54">
        <v>18002.730238222874</v>
      </c>
      <c r="I503" s="54">
        <v>17</v>
      </c>
      <c r="J503" s="54">
        <v>8</v>
      </c>
      <c r="K503" s="54">
        <v>860</v>
      </c>
      <c r="L503" s="54">
        <v>800</v>
      </c>
      <c r="M503" s="54">
        <v>9.5295942089167293E-2</v>
      </c>
      <c r="N503" s="54">
        <v>6823.627609169238</v>
      </c>
      <c r="O503" s="54">
        <v>34339.984327176622</v>
      </c>
      <c r="P503" s="54">
        <v>20.099618103927817</v>
      </c>
      <c r="Q503" s="54">
        <v>414997.95078990993</v>
      </c>
      <c r="R503" s="54">
        <v>15697.070228761322</v>
      </c>
      <c r="S503" s="54">
        <v>0</v>
      </c>
      <c r="T503" s="54">
        <v>0</v>
      </c>
      <c r="U503" s="54">
        <v>0.37902056641773973</v>
      </c>
      <c r="V503" s="54">
        <v>5.8394309418330721</v>
      </c>
      <c r="W503" s="54">
        <v>1.0909087993260047</v>
      </c>
      <c r="X503" s="54">
        <v>0</v>
      </c>
      <c r="Y503" s="54">
        <v>0</v>
      </c>
      <c r="Z503" s="54">
        <v>0</v>
      </c>
      <c r="AA503" s="54">
        <v>0</v>
      </c>
      <c r="AB503" s="54">
        <v>0</v>
      </c>
      <c r="AC503" s="54">
        <v>0</v>
      </c>
      <c r="AD503" s="54" t="e">
        <v>#REF!</v>
      </c>
      <c r="AE503" s="63" t="e">
        <v>#REF!</v>
      </c>
      <c r="AF503" s="63" t="e">
        <v>#REF!</v>
      </c>
      <c r="AG503" s="63" t="e">
        <v>#REF!</v>
      </c>
      <c r="AH503" s="54" t="e">
        <v>#REF!</v>
      </c>
      <c r="AI503" s="63" t="e">
        <v>#REF!</v>
      </c>
      <c r="AJ503" s="63" t="e">
        <v>#REF!</v>
      </c>
      <c r="AK503" s="63" t="e">
        <v>#REF!</v>
      </c>
      <c r="AL503" s="63" t="e">
        <v>#REF!</v>
      </c>
      <c r="AM503" s="63" t="e">
        <v>#REF!</v>
      </c>
      <c r="AN503" s="54" t="e">
        <v>#REF!</v>
      </c>
      <c r="AO503" s="54">
        <v>0.17865454374250789</v>
      </c>
      <c r="AP503" s="54">
        <v>0.7485358883631118</v>
      </c>
      <c r="AQ503" s="54">
        <v>0.13372933761040456</v>
      </c>
    </row>
    <row r="504" spans="2:43" x14ac:dyDescent="0.3">
      <c r="B504" s="52">
        <v>501</v>
      </c>
      <c r="C504" s="54">
        <v>0.26358523449111393</v>
      </c>
      <c r="D504" s="54">
        <v>0.70216796391927505</v>
      </c>
      <c r="E504" s="54">
        <v>50469.84601982632</v>
      </c>
      <c r="F504" s="54">
        <v>17.741223772918492</v>
      </c>
      <c r="G504" s="54">
        <v>0.90156113465922449</v>
      </c>
      <c r="H504" s="54">
        <v>35379.090871991022</v>
      </c>
      <c r="I504" s="54">
        <v>13</v>
      </c>
      <c r="J504" s="54">
        <v>8</v>
      </c>
      <c r="K504" s="54">
        <v>841</v>
      </c>
      <c r="L504" s="54">
        <v>789</v>
      </c>
      <c r="M504" s="54">
        <v>0.18508110742181014</v>
      </c>
      <c r="N504" s="54">
        <v>13303.106197866333</v>
      </c>
      <c r="O504" s="54">
        <v>35438.309019060776</v>
      </c>
      <c r="P504" s="54">
        <v>15.994797834955603</v>
      </c>
      <c r="Q504" s="54">
        <v>627668.3680424107</v>
      </c>
      <c r="R504" s="54">
        <v>31896.413309764037</v>
      </c>
      <c r="S504" s="54">
        <v>0</v>
      </c>
      <c r="T504" s="54">
        <v>0</v>
      </c>
      <c r="U504" s="54">
        <v>0.44428753148183475</v>
      </c>
      <c r="V504" s="54">
        <v>6.2113572678773563</v>
      </c>
      <c r="W504" s="54">
        <v>1.0145571378074199</v>
      </c>
      <c r="X504" s="54">
        <v>0</v>
      </c>
      <c r="Y504" s="54">
        <v>0</v>
      </c>
      <c r="Z504" s="54">
        <v>0</v>
      </c>
      <c r="AA504" s="54">
        <v>0</v>
      </c>
      <c r="AB504" s="54">
        <v>0</v>
      </c>
      <c r="AC504" s="54">
        <v>0</v>
      </c>
      <c r="AD504" s="54" t="e">
        <v>#REF!</v>
      </c>
      <c r="AE504" s="63" t="e">
        <v>#REF!</v>
      </c>
      <c r="AF504" s="63" t="e">
        <v>#REF!</v>
      </c>
      <c r="AG504" s="63" t="e">
        <v>#REF!</v>
      </c>
      <c r="AH504" s="54" t="e">
        <v>#REF!</v>
      </c>
      <c r="AI504" s="63" t="e">
        <v>#REF!</v>
      </c>
      <c r="AJ504" s="63" t="e">
        <v>#REF!</v>
      </c>
      <c r="AK504" s="63" t="e">
        <v>#REF!</v>
      </c>
      <c r="AL504" s="63" t="e">
        <v>#REF!</v>
      </c>
      <c r="AM504" s="63" t="e">
        <v>#REF!</v>
      </c>
      <c r="AN504" s="54" t="e">
        <v>#REF!</v>
      </c>
      <c r="AO504" s="54">
        <v>0.1352558328638373</v>
      </c>
      <c r="AP504" s="54">
        <v>0.62207614101189057</v>
      </c>
      <c r="AQ504" s="54">
        <v>8.4139426557285152E-2</v>
      </c>
    </row>
    <row r="505" spans="2:43" x14ac:dyDescent="0.3">
      <c r="B505" s="52">
        <v>502</v>
      </c>
      <c r="C505" s="54">
        <v>0.24009543144174128</v>
      </c>
      <c r="D505" s="54">
        <v>0.63650357524212509</v>
      </c>
      <c r="E505" s="54">
        <v>51810.598061346565</v>
      </c>
      <c r="F505" s="54">
        <v>17.538682845851092</v>
      </c>
      <c r="G505" s="54">
        <v>0.83825016012575093</v>
      </c>
      <c r="H505" s="54">
        <v>11538.996546368555</v>
      </c>
      <c r="I505" s="54">
        <v>16</v>
      </c>
      <c r="J505" s="54">
        <v>4</v>
      </c>
      <c r="K505" s="54">
        <v>857</v>
      </c>
      <c r="L505" s="54">
        <v>817</v>
      </c>
      <c r="M505" s="54">
        <v>0.15282160051196886</v>
      </c>
      <c r="N505" s="54">
        <v>12439.487894793649</v>
      </c>
      <c r="O505" s="54">
        <v>32977.630901479803</v>
      </c>
      <c r="P505" s="54">
        <v>14.701803703929439</v>
      </c>
      <c r="Q505" s="54">
        <v>202378.80078612917</v>
      </c>
      <c r="R505" s="54">
        <v>9672.565702683929</v>
      </c>
      <c r="S505" s="54">
        <v>0</v>
      </c>
      <c r="T505" s="54">
        <v>0</v>
      </c>
      <c r="U505" s="54">
        <v>0.54094786921228277</v>
      </c>
      <c r="V505" s="54">
        <v>3.6022275461804347</v>
      </c>
      <c r="W505" s="54">
        <v>2.5679927378375149</v>
      </c>
      <c r="X505" s="54">
        <v>0</v>
      </c>
      <c r="Y505" s="54">
        <v>0</v>
      </c>
      <c r="Z505" s="54">
        <v>0</v>
      </c>
      <c r="AA505" s="54">
        <v>0</v>
      </c>
      <c r="AB505" s="54">
        <v>0</v>
      </c>
      <c r="AC505" s="54">
        <v>0</v>
      </c>
      <c r="AD505" s="54" t="e">
        <v>#REF!</v>
      </c>
      <c r="AE505" s="63" t="e">
        <v>#REF!</v>
      </c>
      <c r="AF505" s="63" t="e">
        <v>#REF!</v>
      </c>
      <c r="AG505" s="63" t="e">
        <v>#REF!</v>
      </c>
      <c r="AH505" s="54" t="e">
        <v>#REF!</v>
      </c>
      <c r="AI505" s="63" t="e">
        <v>#REF!</v>
      </c>
      <c r="AJ505" s="63" t="e">
        <v>#REF!</v>
      </c>
      <c r="AK505" s="63" t="e">
        <v>#REF!</v>
      </c>
      <c r="AL505" s="63" t="e">
        <v>#REF!</v>
      </c>
      <c r="AM505" s="63" t="e">
        <v>#REF!</v>
      </c>
      <c r="AN505" s="54" t="e">
        <v>#REF!</v>
      </c>
      <c r="AO505" s="54">
        <v>0.17627144176481183</v>
      </c>
      <c r="AP505" s="54">
        <v>0.68505130427546224</v>
      </c>
      <c r="AQ505" s="54">
        <v>0.12075498108750053</v>
      </c>
    </row>
    <row r="506" spans="2:43" x14ac:dyDescent="0.3">
      <c r="B506" s="52">
        <v>503</v>
      </c>
      <c r="C506" s="54">
        <v>0.22000422832263355</v>
      </c>
      <c r="D506" s="54">
        <v>0.74761196000145647</v>
      </c>
      <c r="E506" s="54">
        <v>50329.513514908656</v>
      </c>
      <c r="F506" s="54">
        <v>9.0103608088013996</v>
      </c>
      <c r="G506" s="54">
        <v>0.8139425526976023</v>
      </c>
      <c r="H506" s="54">
        <v>7994.6726624680077</v>
      </c>
      <c r="I506" s="54">
        <v>5</v>
      </c>
      <c r="J506" s="54">
        <v>5</v>
      </c>
      <c r="K506" s="54">
        <v>851</v>
      </c>
      <c r="L506" s="54">
        <v>795</v>
      </c>
      <c r="M506" s="54">
        <v>0.16447779234489202</v>
      </c>
      <c r="N506" s="54">
        <v>11072.705782701036</v>
      </c>
      <c r="O506" s="54">
        <v>37626.946244800652</v>
      </c>
      <c r="P506" s="54">
        <v>7.3339160774422432</v>
      </c>
      <c r="Q506" s="54">
        <v>72034.885237097682</v>
      </c>
      <c r="R506" s="54">
        <v>6507.2042748709464</v>
      </c>
      <c r="S506" s="54">
        <v>0</v>
      </c>
      <c r="T506" s="54">
        <v>0</v>
      </c>
      <c r="U506" s="54">
        <v>0.43010513264738942</v>
      </c>
      <c r="V506" s="54">
        <v>2.39810612201389</v>
      </c>
      <c r="W506" s="54">
        <v>0.87801805261209143</v>
      </c>
      <c r="X506" s="54">
        <v>0</v>
      </c>
      <c r="Y506" s="54">
        <v>0</v>
      </c>
      <c r="Z506" s="54">
        <v>0</v>
      </c>
      <c r="AA506" s="54">
        <v>0</v>
      </c>
      <c r="AB506" s="54">
        <v>0</v>
      </c>
      <c r="AC506" s="54">
        <v>0</v>
      </c>
      <c r="AD506" s="54" t="e">
        <v>#REF!</v>
      </c>
      <c r="AE506" s="63" t="e">
        <v>#REF!</v>
      </c>
      <c r="AF506" s="63" t="e">
        <v>#REF!</v>
      </c>
      <c r="AG506" s="63" t="e">
        <v>#REF!</v>
      </c>
      <c r="AH506" s="54" t="e">
        <v>#REF!</v>
      </c>
      <c r="AI506" s="63" t="e">
        <v>#REF!</v>
      </c>
      <c r="AJ506" s="63" t="e">
        <v>#REF!</v>
      </c>
      <c r="AK506" s="63" t="e">
        <v>#REF!</v>
      </c>
      <c r="AL506" s="63" t="e">
        <v>#REF!</v>
      </c>
      <c r="AM506" s="63" t="e">
        <v>#REF!</v>
      </c>
      <c r="AN506" s="54" t="e">
        <v>#REF!</v>
      </c>
      <c r="AO506" s="54">
        <v>0.15208226907904404</v>
      </c>
      <c r="AP506" s="54">
        <v>0.63778226085270728</v>
      </c>
      <c r="AQ506" s="54">
        <v>9.6995373408842483E-2</v>
      </c>
    </row>
    <row r="507" spans="2:43" x14ac:dyDescent="0.3">
      <c r="B507" s="52">
        <v>504</v>
      </c>
      <c r="C507" s="54">
        <v>0.25842354795218181</v>
      </c>
      <c r="D507" s="54">
        <v>0.68846234757134572</v>
      </c>
      <c r="E507" s="54">
        <v>52288.680141310368</v>
      </c>
      <c r="F507" s="54">
        <v>25.509148817965091</v>
      </c>
      <c r="G507" s="54">
        <v>0.91280113090314063</v>
      </c>
      <c r="H507" s="54">
        <v>23002.601248511328</v>
      </c>
      <c r="I507" s="54">
        <v>12</v>
      </c>
      <c r="J507" s="54">
        <v>4</v>
      </c>
      <c r="K507" s="54">
        <v>841</v>
      </c>
      <c r="L507" s="54">
        <v>819</v>
      </c>
      <c r="M507" s="54">
        <v>0.17791488249087531</v>
      </c>
      <c r="N507" s="54">
        <v>13512.626239854217</v>
      </c>
      <c r="O507" s="54">
        <v>35998.787481493739</v>
      </c>
      <c r="P507" s="54">
        <v>23.284779889415049</v>
      </c>
      <c r="Q507" s="54">
        <v>586776.77844858507</v>
      </c>
      <c r="R507" s="54">
        <v>20996.800433355136</v>
      </c>
      <c r="S507" s="54">
        <v>0</v>
      </c>
      <c r="T507" s="54">
        <v>0</v>
      </c>
      <c r="U507" s="54">
        <v>0.51374081058810361</v>
      </c>
      <c r="V507" s="54">
        <v>6.2969563429726385</v>
      </c>
      <c r="W507" s="54">
        <v>2.8953718475694328</v>
      </c>
      <c r="X507" s="54">
        <v>0</v>
      </c>
      <c r="Y507" s="54">
        <v>0</v>
      </c>
      <c r="Z507" s="54">
        <v>0</v>
      </c>
      <c r="AA507" s="54">
        <v>0</v>
      </c>
      <c r="AB507" s="54">
        <v>0</v>
      </c>
      <c r="AC507" s="54">
        <v>0</v>
      </c>
      <c r="AD507" s="54" t="e">
        <v>#REF!</v>
      </c>
      <c r="AE507" s="63" t="e">
        <v>#REF!</v>
      </c>
      <c r="AF507" s="63" t="e">
        <v>#REF!</v>
      </c>
      <c r="AG507" s="63" t="e">
        <v>#REF!</v>
      </c>
      <c r="AH507" s="54" t="e">
        <v>#REF!</v>
      </c>
      <c r="AI507" s="63" t="e">
        <v>#REF!</v>
      </c>
      <c r="AJ507" s="63" t="e">
        <v>#REF!</v>
      </c>
      <c r="AK507" s="63" t="e">
        <v>#REF!</v>
      </c>
      <c r="AL507" s="63" t="e">
        <v>#REF!</v>
      </c>
      <c r="AM507" s="63" t="e">
        <v>#REF!</v>
      </c>
      <c r="AN507" s="54" t="e">
        <v>#REF!</v>
      </c>
      <c r="AO507" s="54">
        <v>0.28228039963357998</v>
      </c>
      <c r="AP507" s="54">
        <v>0.6070285247117353</v>
      </c>
      <c r="AQ507" s="54">
        <v>0.17135225454461112</v>
      </c>
    </row>
    <row r="508" spans="2:43" x14ac:dyDescent="0.3">
      <c r="B508" s="52">
        <v>505</v>
      </c>
      <c r="C508" s="54">
        <v>0.22363175421238288</v>
      </c>
      <c r="D508" s="54">
        <v>0.7152772953735661</v>
      </c>
      <c r="E508" s="54">
        <v>49148.445640656326</v>
      </c>
      <c r="F508" s="54">
        <v>25.772858204459705</v>
      </c>
      <c r="G508" s="54">
        <v>0.91011982434206895</v>
      </c>
      <c r="H508" s="54">
        <v>23429.529363044014</v>
      </c>
      <c r="I508" s="54">
        <v>17</v>
      </c>
      <c r="J508" s="54">
        <v>5</v>
      </c>
      <c r="K508" s="54">
        <v>853</v>
      </c>
      <c r="L508" s="54">
        <v>814</v>
      </c>
      <c r="M508" s="54">
        <v>0.15995871631267933</v>
      </c>
      <c r="N508" s="54">
        <v>10991.153115431916</v>
      </c>
      <c r="O508" s="54">
        <v>35154.767269663389</v>
      </c>
      <c r="P508" s="54">
        <v>23.456389181835917</v>
      </c>
      <c r="Q508" s="54">
        <v>603845.93807095848</v>
      </c>
      <c r="R508" s="54">
        <v>21323.679148310963</v>
      </c>
      <c r="S508" s="54">
        <v>0</v>
      </c>
      <c r="T508" s="54">
        <v>0</v>
      </c>
      <c r="U508" s="54">
        <v>0.41113026647244999</v>
      </c>
      <c r="V508" s="54">
        <v>2.3988188309921332</v>
      </c>
      <c r="W508" s="54">
        <v>3.2347554736540012</v>
      </c>
      <c r="X508" s="54">
        <v>0</v>
      </c>
      <c r="Y508" s="54">
        <v>0</v>
      </c>
      <c r="Z508" s="54">
        <v>0</v>
      </c>
      <c r="AA508" s="54">
        <v>0</v>
      </c>
      <c r="AB508" s="54">
        <v>0</v>
      </c>
      <c r="AC508" s="54">
        <v>0</v>
      </c>
      <c r="AD508" s="54" t="e">
        <v>#REF!</v>
      </c>
      <c r="AE508" s="63" t="e">
        <v>#REF!</v>
      </c>
      <c r="AF508" s="63" t="e">
        <v>#REF!</v>
      </c>
      <c r="AG508" s="63" t="e">
        <v>#REF!</v>
      </c>
      <c r="AH508" s="54" t="e">
        <v>#REF!</v>
      </c>
      <c r="AI508" s="63" t="e">
        <v>#REF!</v>
      </c>
      <c r="AJ508" s="63" t="e">
        <v>#REF!</v>
      </c>
      <c r="AK508" s="63" t="e">
        <v>#REF!</v>
      </c>
      <c r="AL508" s="63" t="e">
        <v>#REF!</v>
      </c>
      <c r="AM508" s="63" t="e">
        <v>#REF!</v>
      </c>
      <c r="AN508" s="54" t="e">
        <v>#REF!</v>
      </c>
      <c r="AO508" s="54">
        <v>0.18223648794315178</v>
      </c>
      <c r="AP508" s="54">
        <v>0.70562257475813261</v>
      </c>
      <c r="AQ508" s="54">
        <v>0.12859017983732615</v>
      </c>
    </row>
    <row r="509" spans="2:43" x14ac:dyDescent="0.3">
      <c r="B509" s="52">
        <v>506</v>
      </c>
      <c r="C509" s="54">
        <v>0.15876776891410088</v>
      </c>
      <c r="D509" s="54">
        <v>0.70642487017846745</v>
      </c>
      <c r="E509" s="54">
        <v>48864.254817083005</v>
      </c>
      <c r="F509" s="54">
        <v>13.821889094527409</v>
      </c>
      <c r="G509" s="54">
        <v>0.91936593740241745</v>
      </c>
      <c r="H509" s="54">
        <v>18880.452964610049</v>
      </c>
      <c r="I509" s="54">
        <v>15</v>
      </c>
      <c r="J509" s="54">
        <v>9</v>
      </c>
      <c r="K509" s="54">
        <v>844</v>
      </c>
      <c r="L509" s="54">
        <v>807</v>
      </c>
      <c r="M509" s="54">
        <v>0.11215750054366863</v>
      </c>
      <c r="N509" s="54">
        <v>7758.0687169583753</v>
      </c>
      <c r="O509" s="54">
        <v>34518.924865525412</v>
      </c>
      <c r="P509" s="54">
        <v>12.707374024062442</v>
      </c>
      <c r="Q509" s="54">
        <v>260963.52693128132</v>
      </c>
      <c r="R509" s="54">
        <v>17358.04533839097</v>
      </c>
      <c r="S509" s="54">
        <v>0</v>
      </c>
      <c r="T509" s="54">
        <v>0</v>
      </c>
      <c r="U509" s="54">
        <v>0.52868762136813496</v>
      </c>
      <c r="V509" s="54">
        <v>5.5613094078070322</v>
      </c>
      <c r="W509" s="54">
        <v>2.8564562841612164</v>
      </c>
      <c r="X509" s="54">
        <v>0</v>
      </c>
      <c r="Y509" s="54">
        <v>0</v>
      </c>
      <c r="Z509" s="54">
        <v>0</v>
      </c>
      <c r="AA509" s="54">
        <v>0</v>
      </c>
      <c r="AB509" s="54">
        <v>0</v>
      </c>
      <c r="AC509" s="54">
        <v>0</v>
      </c>
      <c r="AD509" s="54" t="e">
        <v>#REF!</v>
      </c>
      <c r="AE509" s="63" t="e">
        <v>#REF!</v>
      </c>
      <c r="AF509" s="63" t="e">
        <v>#REF!</v>
      </c>
      <c r="AG509" s="63" t="e">
        <v>#REF!</v>
      </c>
      <c r="AH509" s="54" t="e">
        <v>#REF!</v>
      </c>
      <c r="AI509" s="63" t="e">
        <v>#REF!</v>
      </c>
      <c r="AJ509" s="63" t="e">
        <v>#REF!</v>
      </c>
      <c r="AK509" s="63" t="e">
        <v>#REF!</v>
      </c>
      <c r="AL509" s="63" t="e">
        <v>#REF!</v>
      </c>
      <c r="AM509" s="63" t="e">
        <v>#REF!</v>
      </c>
      <c r="AN509" s="54" t="e">
        <v>#REF!</v>
      </c>
      <c r="AO509" s="54">
        <v>0.19993242642186804</v>
      </c>
      <c r="AP509" s="54">
        <v>0.66598323669054127</v>
      </c>
      <c r="AQ509" s="54">
        <v>0.13315164446782918</v>
      </c>
    </row>
    <row r="510" spans="2:43" x14ac:dyDescent="0.3">
      <c r="B510" s="52">
        <v>507</v>
      </c>
      <c r="C510" s="54">
        <v>0.19230159041743713</v>
      </c>
      <c r="D510" s="54">
        <v>0.67059913960721973</v>
      </c>
      <c r="E510" s="54">
        <v>49535.135073077407</v>
      </c>
      <c r="F510" s="54">
        <v>24.454886697947771</v>
      </c>
      <c r="G510" s="54">
        <v>0.84956968892950668</v>
      </c>
      <c r="H510" s="54">
        <v>7388.7132968347987</v>
      </c>
      <c r="I510" s="54">
        <v>15</v>
      </c>
      <c r="J510" s="54">
        <v>3</v>
      </c>
      <c r="K510" s="54">
        <v>870</v>
      </c>
      <c r="L510" s="54">
        <v>799</v>
      </c>
      <c r="M510" s="54">
        <v>0.12895728107903331</v>
      </c>
      <c r="N510" s="54">
        <v>9525.6852560953557</v>
      </c>
      <c r="O510" s="54">
        <v>33218.218960333121</v>
      </c>
      <c r="P510" s="54">
        <v>20.77613048478182</v>
      </c>
      <c r="Q510" s="54">
        <v>180690.14651771513</v>
      </c>
      <c r="R510" s="54">
        <v>6277.2268571812501</v>
      </c>
      <c r="S510" s="54">
        <v>0</v>
      </c>
      <c r="T510" s="54">
        <v>0</v>
      </c>
      <c r="U510" s="54">
        <v>0.49841702119339659</v>
      </c>
      <c r="V510" s="54">
        <v>6.1975676100393144</v>
      </c>
      <c r="W510" s="54">
        <v>2.9383260167956315</v>
      </c>
      <c r="X510" s="54">
        <v>0</v>
      </c>
      <c r="Y510" s="54">
        <v>0</v>
      </c>
      <c r="Z510" s="54">
        <v>0</v>
      </c>
      <c r="AA510" s="54">
        <v>0</v>
      </c>
      <c r="AB510" s="54">
        <v>0</v>
      </c>
      <c r="AC510" s="54">
        <v>0</v>
      </c>
      <c r="AD510" s="54" t="e">
        <v>#REF!</v>
      </c>
      <c r="AE510" s="63" t="e">
        <v>#REF!</v>
      </c>
      <c r="AF510" s="63" t="e">
        <v>#REF!</v>
      </c>
      <c r="AG510" s="63" t="e">
        <v>#REF!</v>
      </c>
      <c r="AH510" s="54" t="e">
        <v>#REF!</v>
      </c>
      <c r="AI510" s="63" t="e">
        <v>#REF!</v>
      </c>
      <c r="AJ510" s="63" t="e">
        <v>#REF!</v>
      </c>
      <c r="AK510" s="63" t="e">
        <v>#REF!</v>
      </c>
      <c r="AL510" s="63" t="e">
        <v>#REF!</v>
      </c>
      <c r="AM510" s="63" t="e">
        <v>#REF!</v>
      </c>
      <c r="AN510" s="54" t="e">
        <v>#REF!</v>
      </c>
      <c r="AO510" s="54">
        <v>0.26856735715002855</v>
      </c>
      <c r="AP510" s="54">
        <v>0.73135939038049658</v>
      </c>
      <c r="AQ510" s="54">
        <v>0.19641925860134599</v>
      </c>
    </row>
    <row r="511" spans="2:43" x14ac:dyDescent="0.3">
      <c r="B511" s="52">
        <v>508</v>
      </c>
      <c r="C511" s="54">
        <v>0.15944455127498769</v>
      </c>
      <c r="D511" s="54">
        <v>0.70615756090784365</v>
      </c>
      <c r="E511" s="54">
        <v>50858.585492961385</v>
      </c>
      <c r="F511" s="54">
        <v>21.739050607785931</v>
      </c>
      <c r="G511" s="54">
        <v>0.85439522373911092</v>
      </c>
      <c r="H511" s="54">
        <v>7190.1917085851883</v>
      </c>
      <c r="I511" s="54">
        <v>10</v>
      </c>
      <c r="J511" s="54">
        <v>6</v>
      </c>
      <c r="K511" s="54">
        <v>833</v>
      </c>
      <c r="L511" s="54">
        <v>803</v>
      </c>
      <c r="M511" s="54">
        <v>0.11259297542839092</v>
      </c>
      <c r="N511" s="54">
        <v>8109.1243424058266</v>
      </c>
      <c r="O511" s="54">
        <v>35914.174682932651</v>
      </c>
      <c r="P511" s="54">
        <v>18.573741007915114</v>
      </c>
      <c r="Q511" s="54">
        <v>156307.94143261621</v>
      </c>
      <c r="R511" s="54">
        <v>6143.2654535837419</v>
      </c>
      <c r="S511" s="54">
        <v>0</v>
      </c>
      <c r="T511" s="54">
        <v>0</v>
      </c>
      <c r="U511" s="54">
        <v>0.40889271012453809</v>
      </c>
      <c r="V511" s="54">
        <v>2.9029952602791553</v>
      </c>
      <c r="W511" s="54">
        <v>1.7939025428212656</v>
      </c>
      <c r="X511" s="54">
        <v>0</v>
      </c>
      <c r="Y511" s="54">
        <v>0</v>
      </c>
      <c r="Z511" s="54">
        <v>0</v>
      </c>
      <c r="AA511" s="54">
        <v>0</v>
      </c>
      <c r="AB511" s="54">
        <v>0</v>
      </c>
      <c r="AC511" s="54">
        <v>0</v>
      </c>
      <c r="AD511" s="54" t="e">
        <v>#REF!</v>
      </c>
      <c r="AE511" s="63" t="e">
        <v>#REF!</v>
      </c>
      <c r="AF511" s="63" t="e">
        <v>#REF!</v>
      </c>
      <c r="AG511" s="63" t="e">
        <v>#REF!</v>
      </c>
      <c r="AH511" s="54" t="e">
        <v>#REF!</v>
      </c>
      <c r="AI511" s="63" t="e">
        <v>#REF!</v>
      </c>
      <c r="AJ511" s="63" t="e">
        <v>#REF!</v>
      </c>
      <c r="AK511" s="63" t="e">
        <v>#REF!</v>
      </c>
      <c r="AL511" s="63" t="e">
        <v>#REF!</v>
      </c>
      <c r="AM511" s="63" t="e">
        <v>#REF!</v>
      </c>
      <c r="AN511" s="54" t="e">
        <v>#REF!</v>
      </c>
      <c r="AO511" s="54">
        <v>0.24109929377030098</v>
      </c>
      <c r="AP511" s="54">
        <v>0.75129800844528516</v>
      </c>
      <c r="AQ511" s="54">
        <v>0.18113741924719187</v>
      </c>
    </row>
    <row r="512" spans="2:43" x14ac:dyDescent="0.3">
      <c r="B512" s="52">
        <v>509</v>
      </c>
      <c r="C512" s="54">
        <v>0.21678744391099075</v>
      </c>
      <c r="D512" s="54">
        <v>0.73250850432557102</v>
      </c>
      <c r="E512" s="54">
        <v>49378.790613574725</v>
      </c>
      <c r="F512" s="54">
        <v>12.444366783041286</v>
      </c>
      <c r="G512" s="54">
        <v>0.89522826155505053</v>
      </c>
      <c r="H512" s="54">
        <v>29505.593139635279</v>
      </c>
      <c r="I512" s="54">
        <v>7</v>
      </c>
      <c r="J512" s="54">
        <v>5</v>
      </c>
      <c r="K512" s="54">
        <v>837</v>
      </c>
      <c r="L512" s="54">
        <v>783</v>
      </c>
      <c r="M512" s="54">
        <v>0.15879864629580345</v>
      </c>
      <c r="N512" s="54">
        <v>10704.701800532888</v>
      </c>
      <c r="O512" s="54">
        <v>36170.384057755167</v>
      </c>
      <c r="P512" s="54">
        <v>11.140548841335466</v>
      </c>
      <c r="Q512" s="54">
        <v>367178.42318080808</v>
      </c>
      <c r="R512" s="54">
        <v>26414.240852546314</v>
      </c>
      <c r="S512" s="54">
        <v>0</v>
      </c>
      <c r="T512" s="54">
        <v>0</v>
      </c>
      <c r="U512" s="54">
        <v>0.38650088626779899</v>
      </c>
      <c r="V512" s="54">
        <v>3.9304483887124726</v>
      </c>
      <c r="W512" s="54">
        <v>4.7096884653840467</v>
      </c>
      <c r="X512" s="54">
        <v>0</v>
      </c>
      <c r="Y512" s="54">
        <v>0</v>
      </c>
      <c r="Z512" s="54">
        <v>0</v>
      </c>
      <c r="AA512" s="54">
        <v>0</v>
      </c>
      <c r="AB512" s="54">
        <v>0</v>
      </c>
      <c r="AC512" s="54">
        <v>0</v>
      </c>
      <c r="AD512" s="54" t="e">
        <v>#REF!</v>
      </c>
      <c r="AE512" s="63" t="e">
        <v>#REF!</v>
      </c>
      <c r="AF512" s="63" t="e">
        <v>#REF!</v>
      </c>
      <c r="AG512" s="63" t="e">
        <v>#REF!</v>
      </c>
      <c r="AH512" s="54" t="e">
        <v>#REF!</v>
      </c>
      <c r="AI512" s="63" t="e">
        <v>#REF!</v>
      </c>
      <c r="AJ512" s="63" t="e">
        <v>#REF!</v>
      </c>
      <c r="AK512" s="63" t="e">
        <v>#REF!</v>
      </c>
      <c r="AL512" s="63" t="e">
        <v>#REF!</v>
      </c>
      <c r="AM512" s="63" t="e">
        <v>#REF!</v>
      </c>
      <c r="AN512" s="54" t="e">
        <v>#REF!</v>
      </c>
      <c r="AO512" s="54">
        <v>0.17633594100224709</v>
      </c>
      <c r="AP512" s="54">
        <v>0.68475998974287078</v>
      </c>
      <c r="AQ512" s="54">
        <v>0.12074779715199818</v>
      </c>
    </row>
    <row r="513" spans="2:43" x14ac:dyDescent="0.3">
      <c r="B513" s="52">
        <v>510</v>
      </c>
      <c r="C513" s="54">
        <v>0.20316391480802587</v>
      </c>
      <c r="D513" s="54">
        <v>0.7415589235669956</v>
      </c>
      <c r="E513" s="54">
        <v>53370.470638226514</v>
      </c>
      <c r="F513" s="54">
        <v>23.149612785737659</v>
      </c>
      <c r="G513" s="54">
        <v>0.89985183432084703</v>
      </c>
      <c r="H513" s="54">
        <v>23743.992759544559</v>
      </c>
      <c r="I513" s="54">
        <v>6</v>
      </c>
      <c r="J513" s="54">
        <v>5</v>
      </c>
      <c r="K513" s="54">
        <v>861</v>
      </c>
      <c r="L513" s="54">
        <v>793</v>
      </c>
      <c r="M513" s="54">
        <v>0.15065801397269646</v>
      </c>
      <c r="N513" s="54">
        <v>10842.953750008897</v>
      </c>
      <c r="O513" s="54">
        <v>39577.348756747197</v>
      </c>
      <c r="P513" s="54">
        <v>20.831221529063367</v>
      </c>
      <c r="Q513" s="54">
        <v>549664.23837081518</v>
      </c>
      <c r="R513" s="54">
        <v>21366.075438777083</v>
      </c>
      <c r="S513" s="54">
        <v>0</v>
      </c>
      <c r="T513" s="54">
        <v>0</v>
      </c>
      <c r="U513" s="54">
        <v>0.28908558700937081</v>
      </c>
      <c r="V513" s="54">
        <v>7.1377029178297029</v>
      </c>
      <c r="W513" s="54">
        <v>1.888970298565432</v>
      </c>
      <c r="X513" s="54">
        <v>0</v>
      </c>
      <c r="Y513" s="54">
        <v>0</v>
      </c>
      <c r="Z513" s="54">
        <v>0</v>
      </c>
      <c r="AA513" s="54">
        <v>0</v>
      </c>
      <c r="AB513" s="54">
        <v>0</v>
      </c>
      <c r="AC513" s="54">
        <v>0</v>
      </c>
      <c r="AD513" s="54" t="e">
        <v>#REF!</v>
      </c>
      <c r="AE513" s="63" t="e">
        <v>#REF!</v>
      </c>
      <c r="AF513" s="63" t="e">
        <v>#REF!</v>
      </c>
      <c r="AG513" s="63" t="e">
        <v>#REF!</v>
      </c>
      <c r="AH513" s="54" t="e">
        <v>#REF!</v>
      </c>
      <c r="AI513" s="63" t="e">
        <v>#REF!</v>
      </c>
      <c r="AJ513" s="63" t="e">
        <v>#REF!</v>
      </c>
      <c r="AK513" s="63" t="e">
        <v>#REF!</v>
      </c>
      <c r="AL513" s="63" t="e">
        <v>#REF!</v>
      </c>
      <c r="AM513" s="63" t="e">
        <v>#REF!</v>
      </c>
      <c r="AN513" s="54" t="e">
        <v>#REF!</v>
      </c>
      <c r="AO513" s="54">
        <v>0.23573844268008792</v>
      </c>
      <c r="AP513" s="54">
        <v>0.69525854886620264</v>
      </c>
      <c r="AQ513" s="54">
        <v>0.16389916756973641</v>
      </c>
    </row>
    <row r="514" spans="2:43" x14ac:dyDescent="0.3">
      <c r="B514" s="52">
        <v>511</v>
      </c>
      <c r="C514" s="54">
        <v>0.2084278203252305</v>
      </c>
      <c r="D514" s="54">
        <v>0.62563205082459894</v>
      </c>
      <c r="E514" s="54">
        <v>53417.836688911826</v>
      </c>
      <c r="F514" s="54">
        <v>18.033274743500868</v>
      </c>
      <c r="G514" s="54">
        <v>0.83922038606733129</v>
      </c>
      <c r="H514" s="54">
        <v>30914.144824087452</v>
      </c>
      <c r="I514" s="54">
        <v>13</v>
      </c>
      <c r="J514" s="54">
        <v>0</v>
      </c>
      <c r="K514" s="54">
        <v>866</v>
      </c>
      <c r="L514" s="54">
        <v>801</v>
      </c>
      <c r="M514" s="54">
        <v>0.13039912467897499</v>
      </c>
      <c r="N514" s="54">
        <v>11133.763267559019</v>
      </c>
      <c r="O514" s="54">
        <v>33419.910718297411</v>
      </c>
      <c r="P514" s="54">
        <v>15.133891792299053</v>
      </c>
      <c r="Q514" s="54">
        <v>557483.26707314432</v>
      </c>
      <c r="R514" s="54">
        <v>25943.780554212062</v>
      </c>
      <c r="S514" s="54">
        <v>0</v>
      </c>
      <c r="T514" s="54">
        <v>0</v>
      </c>
      <c r="U514" s="54">
        <v>0.57184552370424302</v>
      </c>
      <c r="V514" s="54">
        <v>2.1400591215320106</v>
      </c>
      <c r="W514" s="54">
        <v>2.4536696093949137</v>
      </c>
      <c r="X514" s="54">
        <v>0</v>
      </c>
      <c r="Y514" s="54">
        <v>0</v>
      </c>
      <c r="Z514" s="54">
        <v>0</v>
      </c>
      <c r="AA514" s="54">
        <v>0</v>
      </c>
      <c r="AB514" s="54">
        <v>0</v>
      </c>
      <c r="AC514" s="54">
        <v>0</v>
      </c>
      <c r="AD514" s="54" t="e">
        <v>#REF!</v>
      </c>
      <c r="AE514" s="63" t="e">
        <v>#REF!</v>
      </c>
      <c r="AF514" s="63" t="e">
        <v>#REF!</v>
      </c>
      <c r="AG514" s="63" t="e">
        <v>#REF!</v>
      </c>
      <c r="AH514" s="54" t="e">
        <v>#REF!</v>
      </c>
      <c r="AI514" s="63" t="e">
        <v>#REF!</v>
      </c>
      <c r="AJ514" s="63" t="e">
        <v>#REF!</v>
      </c>
      <c r="AK514" s="63" t="e">
        <v>#REF!</v>
      </c>
      <c r="AL514" s="63" t="e">
        <v>#REF!</v>
      </c>
      <c r="AM514" s="63" t="e">
        <v>#REF!</v>
      </c>
      <c r="AN514" s="54" t="e">
        <v>#REF!</v>
      </c>
      <c r="AO514" s="54">
        <v>0.20282113794065457</v>
      </c>
      <c r="AP514" s="54">
        <v>0.67314319123936561</v>
      </c>
      <c r="AQ514" s="54">
        <v>0.1365276680441718</v>
      </c>
    </row>
    <row r="515" spans="2:43" x14ac:dyDescent="0.3">
      <c r="B515" s="52">
        <v>512</v>
      </c>
      <c r="C515" s="54">
        <v>0.20219856219977339</v>
      </c>
      <c r="D515" s="54">
        <v>0.67503326860618085</v>
      </c>
      <c r="E515" s="54">
        <v>49779.015138388088</v>
      </c>
      <c r="F515" s="54">
        <v>22.422163297538624</v>
      </c>
      <c r="G515" s="54">
        <v>0.86418048841767692</v>
      </c>
      <c r="H515" s="54">
        <v>19222.977589759183</v>
      </c>
      <c r="I515" s="54">
        <v>12</v>
      </c>
      <c r="J515" s="54">
        <v>2</v>
      </c>
      <c r="K515" s="54">
        <v>866</v>
      </c>
      <c r="L515" s="54">
        <v>822</v>
      </c>
      <c r="M515" s="54">
        <v>0.1364907563491832</v>
      </c>
      <c r="N515" s="54">
        <v>10065.245288702825</v>
      </c>
      <c r="O515" s="54">
        <v>33602.491296862667</v>
      </c>
      <c r="P515" s="54">
        <v>19.376796029847839</v>
      </c>
      <c r="Q515" s="54">
        <v>431020.7425825058</v>
      </c>
      <c r="R515" s="54">
        <v>16612.122162360149</v>
      </c>
      <c r="S515" s="54">
        <v>0</v>
      </c>
      <c r="T515" s="54">
        <v>0</v>
      </c>
      <c r="U515" s="54">
        <v>0.36578118606370197</v>
      </c>
      <c r="V515" s="54">
        <v>6.5423409299936397</v>
      </c>
      <c r="W515" s="54">
        <v>4.1189459782864217</v>
      </c>
      <c r="X515" s="54">
        <v>0</v>
      </c>
      <c r="Y515" s="54">
        <v>0</v>
      </c>
      <c r="Z515" s="54">
        <v>0</v>
      </c>
      <c r="AA515" s="54">
        <v>0</v>
      </c>
      <c r="AB515" s="54">
        <v>0</v>
      </c>
      <c r="AC515" s="54">
        <v>0</v>
      </c>
      <c r="AD515" s="54" t="e">
        <v>#REF!</v>
      </c>
      <c r="AE515" s="63" t="e">
        <v>#REF!</v>
      </c>
      <c r="AF515" s="63" t="e">
        <v>#REF!</v>
      </c>
      <c r="AG515" s="63" t="e">
        <v>#REF!</v>
      </c>
      <c r="AH515" s="54" t="e">
        <v>#REF!</v>
      </c>
      <c r="AI515" s="63" t="e">
        <v>#REF!</v>
      </c>
      <c r="AJ515" s="63" t="e">
        <v>#REF!</v>
      </c>
      <c r="AK515" s="63" t="e">
        <v>#REF!</v>
      </c>
      <c r="AL515" s="63" t="e">
        <v>#REF!</v>
      </c>
      <c r="AM515" s="63" t="e">
        <v>#REF!</v>
      </c>
      <c r="AN515" s="54" t="e">
        <v>#REF!</v>
      </c>
      <c r="AO515" s="54">
        <v>0.16264834994008384</v>
      </c>
      <c r="AP515" s="54">
        <v>0.77037651338681701</v>
      </c>
      <c r="AQ515" s="54">
        <v>0.1253004687349607</v>
      </c>
    </row>
    <row r="516" spans="2:43" x14ac:dyDescent="0.3">
      <c r="B516" s="52">
        <v>513</v>
      </c>
      <c r="C516" s="54">
        <v>0.20358063214248134</v>
      </c>
      <c r="D516" s="54">
        <v>0.64476076917480007</v>
      </c>
      <c r="E516" s="54">
        <v>51988.874502242543</v>
      </c>
      <c r="F516" s="54">
        <v>9.3217271999842577</v>
      </c>
      <c r="G516" s="54">
        <v>0.89339601772210375</v>
      </c>
      <c r="H516" s="54">
        <v>7738.9481913485652</v>
      </c>
      <c r="I516" s="54">
        <v>7</v>
      </c>
      <c r="J516" s="54">
        <v>2</v>
      </c>
      <c r="K516" s="54">
        <v>834</v>
      </c>
      <c r="L516" s="54">
        <v>818</v>
      </c>
      <c r="M516" s="54">
        <v>0.13126080496927831</v>
      </c>
      <c r="N516" s="54">
        <v>10583.927935542666</v>
      </c>
      <c r="O516" s="54">
        <v>33520.386712598054</v>
      </c>
      <c r="P516" s="54">
        <v>8.3279939587577516</v>
      </c>
      <c r="Q516" s="54">
        <v>72140.363854562893</v>
      </c>
      <c r="R516" s="54">
        <v>6913.9454955084857</v>
      </c>
      <c r="S516" s="54">
        <v>0</v>
      </c>
      <c r="T516" s="54">
        <v>0</v>
      </c>
      <c r="U516" s="54">
        <v>0.46538013092519182</v>
      </c>
      <c r="V516" s="54">
        <v>3.5748752483518276</v>
      </c>
      <c r="W516" s="54">
        <v>2.489364512900019</v>
      </c>
      <c r="X516" s="54">
        <v>0</v>
      </c>
      <c r="Y516" s="54">
        <v>0</v>
      </c>
      <c r="Z516" s="54">
        <v>0</v>
      </c>
      <c r="AA516" s="54">
        <v>0</v>
      </c>
      <c r="AB516" s="54">
        <v>0</v>
      </c>
      <c r="AC516" s="54">
        <v>0</v>
      </c>
      <c r="AD516" s="54" t="e">
        <v>#REF!</v>
      </c>
      <c r="AE516" s="63" t="e">
        <v>#REF!</v>
      </c>
      <c r="AF516" s="63" t="e">
        <v>#REF!</v>
      </c>
      <c r="AG516" s="63" t="e">
        <v>#REF!</v>
      </c>
      <c r="AH516" s="54" t="e">
        <v>#REF!</v>
      </c>
      <c r="AI516" s="63" t="e">
        <v>#REF!</v>
      </c>
      <c r="AJ516" s="63" t="e">
        <v>#REF!</v>
      </c>
      <c r="AK516" s="63" t="e">
        <v>#REF!</v>
      </c>
      <c r="AL516" s="63" t="e">
        <v>#REF!</v>
      </c>
      <c r="AM516" s="63" t="e">
        <v>#REF!</v>
      </c>
      <c r="AN516" s="54" t="e">
        <v>#REF!</v>
      </c>
      <c r="AO516" s="54">
        <v>0.18464213905933149</v>
      </c>
      <c r="AP516" s="54">
        <v>0.68312710597740189</v>
      </c>
      <c r="AQ516" s="54">
        <v>0.12613405009707812</v>
      </c>
    </row>
    <row r="517" spans="2:43" x14ac:dyDescent="0.3">
      <c r="B517" s="52">
        <v>514</v>
      </c>
      <c r="C517" s="54">
        <v>0.24316542934720903</v>
      </c>
      <c r="D517" s="54">
        <v>0.68888999998550915</v>
      </c>
      <c r="E517" s="54">
        <v>49840.772693986422</v>
      </c>
      <c r="F517" s="54">
        <v>31.710655323194707</v>
      </c>
      <c r="G517" s="54">
        <v>0.8683416456518871</v>
      </c>
      <c r="H517" s="54">
        <v>3390.1720393835622</v>
      </c>
      <c r="I517" s="54">
        <v>7</v>
      </c>
      <c r="J517" s="54">
        <v>2</v>
      </c>
      <c r="K517" s="54">
        <v>867</v>
      </c>
      <c r="L517" s="54">
        <v>806</v>
      </c>
      <c r="M517" s="54">
        <v>0.16751423261947515</v>
      </c>
      <c r="N517" s="54">
        <v>12119.552891129861</v>
      </c>
      <c r="O517" s="54">
        <v>34334.809900438071</v>
      </c>
      <c r="P517" s="54">
        <v>27.535682628042665</v>
      </c>
      <c r="Q517" s="54">
        <v>107504.57702722421</v>
      </c>
      <c r="R517" s="54">
        <v>2943.8275677213364</v>
      </c>
      <c r="S517" s="54">
        <v>0</v>
      </c>
      <c r="T517" s="54">
        <v>0</v>
      </c>
      <c r="U517" s="54">
        <v>0.27197861775947696</v>
      </c>
      <c r="V517" s="54">
        <v>6.4540955792670571</v>
      </c>
      <c r="W517" s="54">
        <v>1.3610484793899673</v>
      </c>
      <c r="X517" s="54">
        <v>0</v>
      </c>
      <c r="Y517" s="54">
        <v>0</v>
      </c>
      <c r="Z517" s="54">
        <v>0</v>
      </c>
      <c r="AA517" s="54">
        <v>0</v>
      </c>
      <c r="AB517" s="54">
        <v>0</v>
      </c>
      <c r="AC517" s="54">
        <v>0</v>
      </c>
      <c r="AD517" s="54" t="e">
        <v>#REF!</v>
      </c>
      <c r="AE517" s="63" t="e">
        <v>#REF!</v>
      </c>
      <c r="AF517" s="63" t="e">
        <v>#REF!</v>
      </c>
      <c r="AG517" s="63" t="e">
        <v>#REF!</v>
      </c>
      <c r="AH517" s="54" t="e">
        <v>#REF!</v>
      </c>
      <c r="AI517" s="63" t="e">
        <v>#REF!</v>
      </c>
      <c r="AJ517" s="63" t="e">
        <v>#REF!</v>
      </c>
      <c r="AK517" s="63" t="e">
        <v>#REF!</v>
      </c>
      <c r="AL517" s="63" t="e">
        <v>#REF!</v>
      </c>
      <c r="AM517" s="63" t="e">
        <v>#REF!</v>
      </c>
      <c r="AN517" s="54" t="e">
        <v>#REF!</v>
      </c>
      <c r="AO517" s="54">
        <v>0.20424182354989689</v>
      </c>
      <c r="AP517" s="54">
        <v>0.72392542057771692</v>
      </c>
      <c r="AQ517" s="54">
        <v>0.14785584801291896</v>
      </c>
    </row>
    <row r="518" spans="2:43" x14ac:dyDescent="0.3">
      <c r="B518" s="52">
        <v>515</v>
      </c>
      <c r="C518" s="54">
        <v>0.20182843223674421</v>
      </c>
      <c r="D518" s="54">
        <v>0.69632490703070082</v>
      </c>
      <c r="E518" s="54">
        <v>54331.479594731827</v>
      </c>
      <c r="F518" s="54">
        <v>25.913713052227362</v>
      </c>
      <c r="G518" s="54">
        <v>0.81492134339154843</v>
      </c>
      <c r="H518" s="54">
        <v>10402.866298624635</v>
      </c>
      <c r="I518" s="54">
        <v>11</v>
      </c>
      <c r="J518" s="54">
        <v>5</v>
      </c>
      <c r="K518" s="54">
        <v>850</v>
      </c>
      <c r="L518" s="54">
        <v>816</v>
      </c>
      <c r="M518" s="54">
        <v>0.14053816431340302</v>
      </c>
      <c r="N518" s="54">
        <v>10965.637347707383</v>
      </c>
      <c r="O518" s="54">
        <v>37832.362477642062</v>
      </c>
      <c r="P518" s="54">
        <v>21.117637852784224</v>
      </c>
      <c r="Q518" s="54">
        <v>269576.89218324533</v>
      </c>
      <c r="R518" s="54">
        <v>8477.5177791978513</v>
      </c>
      <c r="S518" s="54">
        <v>0</v>
      </c>
      <c r="T518" s="54">
        <v>0</v>
      </c>
      <c r="U518" s="54">
        <v>0.5021439303176467</v>
      </c>
      <c r="V518" s="54">
        <v>6.4246127933323036</v>
      </c>
      <c r="W518" s="54">
        <v>0.37336726307883883</v>
      </c>
      <c r="X518" s="54">
        <v>0</v>
      </c>
      <c r="Y518" s="54">
        <v>0</v>
      </c>
      <c r="Z518" s="54">
        <v>0</v>
      </c>
      <c r="AA518" s="54">
        <v>0</v>
      </c>
      <c r="AB518" s="54">
        <v>0</v>
      </c>
      <c r="AC518" s="54">
        <v>0</v>
      </c>
      <c r="AD518" s="54" t="e">
        <v>#REF!</v>
      </c>
      <c r="AE518" s="63" t="e">
        <v>#REF!</v>
      </c>
      <c r="AF518" s="63" t="e">
        <v>#REF!</v>
      </c>
      <c r="AG518" s="63" t="e">
        <v>#REF!</v>
      </c>
      <c r="AH518" s="54" t="e">
        <v>#REF!</v>
      </c>
      <c r="AI518" s="63" t="e">
        <v>#REF!</v>
      </c>
      <c r="AJ518" s="63" t="e">
        <v>#REF!</v>
      </c>
      <c r="AK518" s="63" t="e">
        <v>#REF!</v>
      </c>
      <c r="AL518" s="63" t="e">
        <v>#REF!</v>
      </c>
      <c r="AM518" s="63" t="e">
        <v>#REF!</v>
      </c>
      <c r="AN518" s="54" t="e">
        <v>#REF!</v>
      </c>
      <c r="AO518" s="54">
        <v>0.15622368673528361</v>
      </c>
      <c r="AP518" s="54">
        <v>0.62301703907016159</v>
      </c>
      <c r="AQ518" s="54">
        <v>9.7330018742440877E-2</v>
      </c>
    </row>
    <row r="519" spans="2:43" x14ac:dyDescent="0.3">
      <c r="B519" s="52">
        <v>516</v>
      </c>
      <c r="C519" s="54">
        <v>0.27674864736312632</v>
      </c>
      <c r="D519" s="54">
        <v>0.68542833911019574</v>
      </c>
      <c r="E519" s="54">
        <v>48097.976975197438</v>
      </c>
      <c r="F519" s="54">
        <v>16.929154504768839</v>
      </c>
      <c r="G519" s="54">
        <v>0.86275562687373664</v>
      </c>
      <c r="H519" s="54">
        <v>8807.678199542217</v>
      </c>
      <c r="I519" s="54">
        <v>13</v>
      </c>
      <c r="J519" s="54">
        <v>5</v>
      </c>
      <c r="K519" s="54">
        <v>849</v>
      </c>
      <c r="L519" s="54">
        <v>807</v>
      </c>
      <c r="M519" s="54">
        <v>0.18969136571310091</v>
      </c>
      <c r="N519" s="54">
        <v>13311.050068788685</v>
      </c>
      <c r="O519" s="54">
        <v>32967.716472670014</v>
      </c>
      <c r="P519" s="54">
        <v>14.605723307204181</v>
      </c>
      <c r="Q519" s="54">
        <v>149106.54506833441</v>
      </c>
      <c r="R519" s="54">
        <v>7598.8739263481893</v>
      </c>
      <c r="S519" s="54">
        <v>0</v>
      </c>
      <c r="T519" s="54">
        <v>0</v>
      </c>
      <c r="U519" s="54">
        <v>0.43027445256845426</v>
      </c>
      <c r="V519" s="54">
        <v>2.5673433490491115</v>
      </c>
      <c r="W519" s="54">
        <v>0.83166302090819844</v>
      </c>
      <c r="X519" s="54">
        <v>0</v>
      </c>
      <c r="Y519" s="54">
        <v>0</v>
      </c>
      <c r="Z519" s="54">
        <v>0</v>
      </c>
      <c r="AA519" s="54">
        <v>0</v>
      </c>
      <c r="AB519" s="54">
        <v>0</v>
      </c>
      <c r="AC519" s="54">
        <v>0</v>
      </c>
      <c r="AD519" s="54" t="e">
        <v>#REF!</v>
      </c>
      <c r="AE519" s="63" t="e">
        <v>#REF!</v>
      </c>
      <c r="AF519" s="63" t="e">
        <v>#REF!</v>
      </c>
      <c r="AG519" s="63" t="e">
        <v>#REF!</v>
      </c>
      <c r="AH519" s="54" t="e">
        <v>#REF!</v>
      </c>
      <c r="AI519" s="63" t="e">
        <v>#REF!</v>
      </c>
      <c r="AJ519" s="63" t="e">
        <v>#REF!</v>
      </c>
      <c r="AK519" s="63" t="e">
        <v>#REF!</v>
      </c>
      <c r="AL519" s="63" t="e">
        <v>#REF!</v>
      </c>
      <c r="AM519" s="63" t="e">
        <v>#REF!</v>
      </c>
      <c r="AN519" s="54" t="e">
        <v>#REF!</v>
      </c>
      <c r="AO519" s="54">
        <v>0.23683552498781107</v>
      </c>
      <c r="AP519" s="54">
        <v>0.72178355724150445</v>
      </c>
      <c r="AQ519" s="54">
        <v>0.17094398770686151</v>
      </c>
    </row>
    <row r="520" spans="2:43" x14ac:dyDescent="0.3">
      <c r="B520" s="52">
        <v>517</v>
      </c>
      <c r="C520" s="54">
        <v>0.21842870180757801</v>
      </c>
      <c r="D520" s="54">
        <v>0.66721729462450519</v>
      </c>
      <c r="E520" s="54">
        <v>50574.016062786337</v>
      </c>
      <c r="F520" s="54">
        <v>16.470069816918208</v>
      </c>
      <c r="G520" s="54">
        <v>0.91860514782579661</v>
      </c>
      <c r="H520" s="54">
        <v>22674.937329576751</v>
      </c>
      <c r="I520" s="54">
        <v>13</v>
      </c>
      <c r="J520" s="54">
        <v>2</v>
      </c>
      <c r="K520" s="54">
        <v>842</v>
      </c>
      <c r="L520" s="54">
        <v>810</v>
      </c>
      <c r="M520" s="54">
        <v>0.14573940748839495</v>
      </c>
      <c r="N520" s="54">
        <v>11046.816673790017</v>
      </c>
      <c r="O520" s="54">
        <v>33743.85817570857</v>
      </c>
      <c r="P520" s="54">
        <v>15.129490918871342</v>
      </c>
      <c r="Q520" s="54">
        <v>373457.80091237399</v>
      </c>
      <c r="R520" s="54">
        <v>20829.314157576526</v>
      </c>
      <c r="S520" s="54">
        <v>0</v>
      </c>
      <c r="T520" s="54">
        <v>0</v>
      </c>
      <c r="U520" s="54">
        <v>0.29516156743917527</v>
      </c>
      <c r="V520" s="54">
        <v>4.1249715020698279</v>
      </c>
      <c r="W520" s="54">
        <v>0.69499324714940058</v>
      </c>
      <c r="X520" s="54">
        <v>0</v>
      </c>
      <c r="Y520" s="54">
        <v>0</v>
      </c>
      <c r="Z520" s="54">
        <v>0</v>
      </c>
      <c r="AA520" s="54">
        <v>0</v>
      </c>
      <c r="AB520" s="54">
        <v>0</v>
      </c>
      <c r="AC520" s="54">
        <v>0</v>
      </c>
      <c r="AD520" s="54" t="e">
        <v>#REF!</v>
      </c>
      <c r="AE520" s="63" t="e">
        <v>#REF!</v>
      </c>
      <c r="AF520" s="63" t="e">
        <v>#REF!</v>
      </c>
      <c r="AG520" s="63" t="e">
        <v>#REF!</v>
      </c>
      <c r="AH520" s="54" t="e">
        <v>#REF!</v>
      </c>
      <c r="AI520" s="63" t="e">
        <v>#REF!</v>
      </c>
      <c r="AJ520" s="63" t="e">
        <v>#REF!</v>
      </c>
      <c r="AK520" s="63" t="e">
        <v>#REF!</v>
      </c>
      <c r="AL520" s="63" t="e">
        <v>#REF!</v>
      </c>
      <c r="AM520" s="63" t="e">
        <v>#REF!</v>
      </c>
      <c r="AN520" s="54" t="e">
        <v>#REF!</v>
      </c>
      <c r="AO520" s="54">
        <v>0.20134592916819993</v>
      </c>
      <c r="AP520" s="54">
        <v>0.71621142116043768</v>
      </c>
      <c r="AQ520" s="54">
        <v>0.14420625407442531</v>
      </c>
    </row>
    <row r="521" spans="2:43" x14ac:dyDescent="0.3">
      <c r="B521" s="52">
        <v>518</v>
      </c>
      <c r="C521" s="54">
        <v>0.1386001469896016</v>
      </c>
      <c r="D521" s="54">
        <v>0.68980637883574003</v>
      </c>
      <c r="E521" s="54">
        <v>53170.21311304596</v>
      </c>
      <c r="F521" s="54">
        <v>17.855059875939709</v>
      </c>
      <c r="G521" s="54">
        <v>0.83525372891686223</v>
      </c>
      <c r="H521" s="54">
        <v>7367.7427861669948</v>
      </c>
      <c r="I521" s="54">
        <v>16</v>
      </c>
      <c r="J521" s="54">
        <v>6</v>
      </c>
      <c r="K521" s="54">
        <v>852</v>
      </c>
      <c r="L521" s="54">
        <v>820</v>
      </c>
      <c r="M521" s="54">
        <v>9.5607265500998379E-2</v>
      </c>
      <c r="N521" s="54">
        <v>7369.3993529366126</v>
      </c>
      <c r="O521" s="54">
        <v>36677.152169434812</v>
      </c>
      <c r="P521" s="54">
        <v>14.91350534141249</v>
      </c>
      <c r="Q521" s="54">
        <v>131551.48859753454</v>
      </c>
      <c r="R521" s="54">
        <v>6153.9346358462944</v>
      </c>
      <c r="S521" s="54">
        <v>0</v>
      </c>
      <c r="T521" s="54">
        <v>0</v>
      </c>
      <c r="U521" s="54">
        <v>0.48298967638402079</v>
      </c>
      <c r="V521" s="54">
        <v>4.0812203375604126</v>
      </c>
      <c r="W521" s="54">
        <v>2.3701386094200125</v>
      </c>
      <c r="X521" s="54">
        <v>0</v>
      </c>
      <c r="Y521" s="54">
        <v>0</v>
      </c>
      <c r="Z521" s="54">
        <v>0</v>
      </c>
      <c r="AA521" s="54">
        <v>0</v>
      </c>
      <c r="AB521" s="54">
        <v>0</v>
      </c>
      <c r="AC521" s="54">
        <v>0</v>
      </c>
      <c r="AD521" s="54" t="e">
        <v>#REF!</v>
      </c>
      <c r="AE521" s="63" t="e">
        <v>#REF!</v>
      </c>
      <c r="AF521" s="63" t="e">
        <v>#REF!</v>
      </c>
      <c r="AG521" s="63" t="e">
        <v>#REF!</v>
      </c>
      <c r="AH521" s="54" t="e">
        <v>#REF!</v>
      </c>
      <c r="AI521" s="63" t="e">
        <v>#REF!</v>
      </c>
      <c r="AJ521" s="63" t="e">
        <v>#REF!</v>
      </c>
      <c r="AK521" s="63" t="e">
        <v>#REF!</v>
      </c>
      <c r="AL521" s="63" t="e">
        <v>#REF!</v>
      </c>
      <c r="AM521" s="63" t="e">
        <v>#REF!</v>
      </c>
      <c r="AN521" s="54" t="e">
        <v>#REF!</v>
      </c>
      <c r="AO521" s="54">
        <v>0.24379621239641935</v>
      </c>
      <c r="AP521" s="54">
        <v>0.69445212202401407</v>
      </c>
      <c r="AQ521" s="54">
        <v>0.16930479704011067</v>
      </c>
    </row>
    <row r="522" spans="2:43" x14ac:dyDescent="0.3">
      <c r="B522" s="52">
        <v>519</v>
      </c>
      <c r="C522" s="54">
        <v>0.16233583315722722</v>
      </c>
      <c r="D522" s="54">
        <v>0.75378028492580207</v>
      </c>
      <c r="E522" s="54">
        <v>53738.756776058974</v>
      </c>
      <c r="F522" s="54">
        <v>17.688907041562867</v>
      </c>
      <c r="G522" s="54">
        <v>0.84175839984721468</v>
      </c>
      <c r="H522" s="54">
        <v>17096.494419454124</v>
      </c>
      <c r="I522" s="54">
        <v>11</v>
      </c>
      <c r="J522" s="54">
        <v>3</v>
      </c>
      <c r="K522" s="54">
        <v>863</v>
      </c>
      <c r="L522" s="54">
        <v>814</v>
      </c>
      <c r="M522" s="54">
        <v>0.1223655505709222</v>
      </c>
      <c r="N522" s="54">
        <v>8723.7258540751227</v>
      </c>
      <c r="O522" s="54">
        <v>40507.215394216109</v>
      </c>
      <c r="P522" s="54">
        <v>14.889786086352087</v>
      </c>
      <c r="Q522" s="54">
        <v>302418.3005223223</v>
      </c>
      <c r="R522" s="54">
        <v>14391.117785516539</v>
      </c>
      <c r="S522" s="54">
        <v>0</v>
      </c>
      <c r="T522" s="54">
        <v>0</v>
      </c>
      <c r="U522" s="54">
        <v>0.4996017115318086</v>
      </c>
      <c r="V522" s="54">
        <v>3.9641123004940328</v>
      </c>
      <c r="W522" s="54">
        <v>2.8533171676367051</v>
      </c>
      <c r="X522" s="54">
        <v>0</v>
      </c>
      <c r="Y522" s="54">
        <v>0</v>
      </c>
      <c r="Z522" s="54">
        <v>0</v>
      </c>
      <c r="AA522" s="54">
        <v>0</v>
      </c>
      <c r="AB522" s="54">
        <v>0</v>
      </c>
      <c r="AC522" s="54">
        <v>0</v>
      </c>
      <c r="AD522" s="54" t="e">
        <v>#REF!</v>
      </c>
      <c r="AE522" s="63" t="e">
        <v>#REF!</v>
      </c>
      <c r="AF522" s="63" t="e">
        <v>#REF!</v>
      </c>
      <c r="AG522" s="63" t="e">
        <v>#REF!</v>
      </c>
      <c r="AH522" s="54" t="e">
        <v>#REF!</v>
      </c>
      <c r="AI522" s="63" t="e">
        <v>#REF!</v>
      </c>
      <c r="AJ522" s="63" t="e">
        <v>#REF!</v>
      </c>
      <c r="AK522" s="63" t="e">
        <v>#REF!</v>
      </c>
      <c r="AL522" s="63" t="e">
        <v>#REF!</v>
      </c>
      <c r="AM522" s="63" t="e">
        <v>#REF!</v>
      </c>
      <c r="AN522" s="54" t="e">
        <v>#REF!</v>
      </c>
      <c r="AO522" s="54">
        <v>0.22615164995645504</v>
      </c>
      <c r="AP522" s="54">
        <v>0.64124093836604201</v>
      </c>
      <c r="AQ522" s="54">
        <v>0.14501769623110589</v>
      </c>
    </row>
    <row r="523" spans="2:43" x14ac:dyDescent="0.3">
      <c r="B523" s="52">
        <v>520</v>
      </c>
      <c r="C523" s="54">
        <v>0.1686957429185893</v>
      </c>
      <c r="D523" s="54">
        <v>0.69984865683926956</v>
      </c>
      <c r="E523" s="54">
        <v>50308.96955499184</v>
      </c>
      <c r="F523" s="54">
        <v>17.131922592011609</v>
      </c>
      <c r="G523" s="54">
        <v>0.82800415085187229</v>
      </c>
      <c r="H523" s="54">
        <v>12311.821676916823</v>
      </c>
      <c r="I523" s="54">
        <v>5</v>
      </c>
      <c r="J523" s="54">
        <v>1</v>
      </c>
      <c r="K523" s="54">
        <v>843</v>
      </c>
      <c r="L523" s="54">
        <v>788</v>
      </c>
      <c r="M523" s="54">
        <v>0.11806148909607744</v>
      </c>
      <c r="N523" s="54">
        <v>8486.9089945480391</v>
      </c>
      <c r="O523" s="54">
        <v>35208.664770028743</v>
      </c>
      <c r="P523" s="54">
        <v>14.18530301825858</v>
      </c>
      <c r="Q523" s="54">
        <v>210925.17593558956</v>
      </c>
      <c r="R523" s="54">
        <v>10194.239453035188</v>
      </c>
      <c r="S523" s="54">
        <v>0</v>
      </c>
      <c r="T523" s="54">
        <v>0</v>
      </c>
      <c r="U523" s="54">
        <v>0.33656389346417342</v>
      </c>
      <c r="V523" s="54">
        <v>4.2837889181782671</v>
      </c>
      <c r="W523" s="54">
        <v>1.5512422045318837</v>
      </c>
      <c r="X523" s="54">
        <v>0</v>
      </c>
      <c r="Y523" s="54">
        <v>0</v>
      </c>
      <c r="Z523" s="54">
        <v>0</v>
      </c>
      <c r="AA523" s="54">
        <v>0</v>
      </c>
      <c r="AB523" s="54">
        <v>0</v>
      </c>
      <c r="AC523" s="54">
        <v>0</v>
      </c>
      <c r="AD523" s="54" t="e">
        <v>#REF!</v>
      </c>
      <c r="AE523" s="63" t="e">
        <v>#REF!</v>
      </c>
      <c r="AF523" s="63" t="e">
        <v>#REF!</v>
      </c>
      <c r="AG523" s="63" t="e">
        <v>#REF!</v>
      </c>
      <c r="AH523" s="54" t="e">
        <v>#REF!</v>
      </c>
      <c r="AI523" s="63" t="e">
        <v>#REF!</v>
      </c>
      <c r="AJ523" s="63" t="e">
        <v>#REF!</v>
      </c>
      <c r="AK523" s="63" t="e">
        <v>#REF!</v>
      </c>
      <c r="AL523" s="63" t="e">
        <v>#REF!</v>
      </c>
      <c r="AM523" s="63" t="e">
        <v>#REF!</v>
      </c>
      <c r="AN523" s="54" t="e">
        <v>#REF!</v>
      </c>
      <c r="AO523" s="54">
        <v>0.19306196451595495</v>
      </c>
      <c r="AP523" s="54">
        <v>0.68363094865563045</v>
      </c>
      <c r="AQ523" s="54">
        <v>0.13198313395136194</v>
      </c>
    </row>
    <row r="524" spans="2:43" x14ac:dyDescent="0.3">
      <c r="B524" s="52">
        <v>521</v>
      </c>
      <c r="C524" s="54">
        <v>0.27141857451745477</v>
      </c>
      <c r="D524" s="54">
        <v>0.71677356701402795</v>
      </c>
      <c r="E524" s="54">
        <v>49533.774959187678</v>
      </c>
      <c r="F524" s="54">
        <v>12.0987184222703</v>
      </c>
      <c r="G524" s="54">
        <v>0.93051031275311058</v>
      </c>
      <c r="H524" s="54">
        <v>16975.439932297828</v>
      </c>
      <c r="I524" s="54">
        <v>13</v>
      </c>
      <c r="J524" s="54">
        <v>5</v>
      </c>
      <c r="K524" s="54">
        <v>871</v>
      </c>
      <c r="L524" s="54">
        <v>801</v>
      </c>
      <c r="M524" s="54">
        <v>0.19454565981073879</v>
      </c>
      <c r="N524" s="54">
        <v>13444.386589891115</v>
      </c>
      <c r="O524" s="54">
        <v>35504.500565167087</v>
      </c>
      <c r="P524" s="54">
        <v>11.257982263018558</v>
      </c>
      <c r="Q524" s="54">
        <v>205381.06783503463</v>
      </c>
      <c r="R524" s="54">
        <v>15795.821920524095</v>
      </c>
      <c r="S524" s="54">
        <v>0</v>
      </c>
      <c r="T524" s="54">
        <v>0</v>
      </c>
      <c r="U524" s="54">
        <v>0.4380613721497561</v>
      </c>
      <c r="V524" s="54">
        <v>6.4282360558534384</v>
      </c>
      <c r="W524" s="54">
        <v>3.6611694439604241</v>
      </c>
      <c r="X524" s="54">
        <v>0</v>
      </c>
      <c r="Y524" s="54">
        <v>0</v>
      </c>
      <c r="Z524" s="54">
        <v>0</v>
      </c>
      <c r="AA524" s="54">
        <v>0</v>
      </c>
      <c r="AB524" s="54">
        <v>0</v>
      </c>
      <c r="AC524" s="54">
        <v>0</v>
      </c>
      <c r="AD524" s="54" t="e">
        <v>#REF!</v>
      </c>
      <c r="AE524" s="63" t="e">
        <v>#REF!</v>
      </c>
      <c r="AF524" s="63" t="e">
        <v>#REF!</v>
      </c>
      <c r="AG524" s="63" t="e">
        <v>#REF!</v>
      </c>
      <c r="AH524" s="54" t="e">
        <v>#REF!</v>
      </c>
      <c r="AI524" s="63" t="e">
        <v>#REF!</v>
      </c>
      <c r="AJ524" s="63" t="e">
        <v>#REF!</v>
      </c>
      <c r="AK524" s="63" t="e">
        <v>#REF!</v>
      </c>
      <c r="AL524" s="63" t="e">
        <v>#REF!</v>
      </c>
      <c r="AM524" s="63" t="e">
        <v>#REF!</v>
      </c>
      <c r="AN524" s="54" t="e">
        <v>#REF!</v>
      </c>
      <c r="AO524" s="54">
        <v>0.16923814120836717</v>
      </c>
      <c r="AP524" s="54">
        <v>0.64581840047623473</v>
      </c>
      <c r="AQ524" s="54">
        <v>0.10929710565475884</v>
      </c>
    </row>
    <row r="525" spans="2:43" x14ac:dyDescent="0.3">
      <c r="B525" s="52">
        <v>522</v>
      </c>
      <c r="C525" s="54">
        <v>0.23692238697626999</v>
      </c>
      <c r="D525" s="54">
        <v>0.75549057742032633</v>
      </c>
      <c r="E525" s="54">
        <v>49925.842094315034</v>
      </c>
      <c r="F525" s="54">
        <v>14.87482199351278</v>
      </c>
      <c r="G525" s="54">
        <v>0.89322587416794264</v>
      </c>
      <c r="H525" s="54">
        <v>11387.421935206125</v>
      </c>
      <c r="I525" s="54">
        <v>6</v>
      </c>
      <c r="J525" s="54">
        <v>3</v>
      </c>
      <c r="K525" s="54">
        <v>851</v>
      </c>
      <c r="L525" s="54">
        <v>800</v>
      </c>
      <c r="M525" s="54">
        <v>0.17899263094050422</v>
      </c>
      <c r="N525" s="54">
        <v>11828.549680785456</v>
      </c>
      <c r="O525" s="54">
        <v>37718.503272030102</v>
      </c>
      <c r="P525" s="54">
        <v>13.286575878247993</v>
      </c>
      <c r="Q525" s="54">
        <v>169385.87425121391</v>
      </c>
      <c r="R525" s="54">
        <v>10171.539912593696</v>
      </c>
      <c r="S525" s="54">
        <v>0</v>
      </c>
      <c r="T525" s="54">
        <v>0</v>
      </c>
      <c r="U525" s="54">
        <v>0.46678673703464812</v>
      </c>
      <c r="V525" s="54">
        <v>5.3366452901304076</v>
      </c>
      <c r="W525" s="54">
        <v>2.6431877518267273</v>
      </c>
      <c r="X525" s="54">
        <v>0</v>
      </c>
      <c r="Y525" s="54">
        <v>0</v>
      </c>
      <c r="Z525" s="54">
        <v>0</v>
      </c>
      <c r="AA525" s="54">
        <v>0</v>
      </c>
      <c r="AB525" s="54">
        <v>0</v>
      </c>
      <c r="AC525" s="54">
        <v>0</v>
      </c>
      <c r="AD525" s="54" t="e">
        <v>#REF!</v>
      </c>
      <c r="AE525" s="63" t="e">
        <v>#REF!</v>
      </c>
      <c r="AF525" s="63" t="e">
        <v>#REF!</v>
      </c>
      <c r="AG525" s="63" t="e">
        <v>#REF!</v>
      </c>
      <c r="AH525" s="54" t="e">
        <v>#REF!</v>
      </c>
      <c r="AI525" s="63" t="e">
        <v>#REF!</v>
      </c>
      <c r="AJ525" s="63" t="e">
        <v>#REF!</v>
      </c>
      <c r="AK525" s="63" t="e">
        <v>#REF!</v>
      </c>
      <c r="AL525" s="63" t="e">
        <v>#REF!</v>
      </c>
      <c r="AM525" s="63" t="e">
        <v>#REF!</v>
      </c>
      <c r="AN525" s="54" t="e">
        <v>#REF!</v>
      </c>
      <c r="AO525" s="54">
        <v>0.17078591971790619</v>
      </c>
      <c r="AP525" s="54">
        <v>0.73676621366743167</v>
      </c>
      <c r="AQ525" s="54">
        <v>0.1258292954182717</v>
      </c>
    </row>
    <row r="526" spans="2:43" x14ac:dyDescent="0.3">
      <c r="B526" s="52">
        <v>523</v>
      </c>
      <c r="C526" s="54">
        <v>0.28715913625488498</v>
      </c>
      <c r="D526" s="54">
        <v>0.68217984774507545</v>
      </c>
      <c r="E526" s="54">
        <v>46360.345736465111</v>
      </c>
      <c r="F526" s="54">
        <v>23.336894921825756</v>
      </c>
      <c r="G526" s="54">
        <v>0.88220224132307568</v>
      </c>
      <c r="H526" s="54">
        <v>17019.732014773399</v>
      </c>
      <c r="I526" s="54">
        <v>17</v>
      </c>
      <c r="J526" s="54">
        <v>1</v>
      </c>
      <c r="K526" s="54">
        <v>851</v>
      </c>
      <c r="L526" s="54">
        <v>811</v>
      </c>
      <c r="M526" s="54">
        <v>0.19589417584896482</v>
      </c>
      <c r="N526" s="54">
        <v>13312.796838161161</v>
      </c>
      <c r="O526" s="54">
        <v>31626.093595910828</v>
      </c>
      <c r="P526" s="54">
        <v>20.587861005555784</v>
      </c>
      <c r="Q526" s="54">
        <v>397187.69762640056</v>
      </c>
      <c r="R526" s="54">
        <v>15014.845730151199</v>
      </c>
      <c r="S526" s="54">
        <v>0</v>
      </c>
      <c r="T526" s="54">
        <v>0</v>
      </c>
      <c r="U526" s="54">
        <v>0.45191159086790633</v>
      </c>
      <c r="V526" s="54">
        <v>1.9674908769705541</v>
      </c>
      <c r="W526" s="54">
        <v>2.4551853629864206</v>
      </c>
      <c r="X526" s="54">
        <v>0</v>
      </c>
      <c r="Y526" s="54">
        <v>0</v>
      </c>
      <c r="Z526" s="54">
        <v>0</v>
      </c>
      <c r="AA526" s="54">
        <v>0</v>
      </c>
      <c r="AB526" s="54">
        <v>0</v>
      </c>
      <c r="AC526" s="54">
        <v>0</v>
      </c>
      <c r="AD526" s="54" t="e">
        <v>#REF!</v>
      </c>
      <c r="AE526" s="63" t="e">
        <v>#REF!</v>
      </c>
      <c r="AF526" s="63" t="e">
        <v>#REF!</v>
      </c>
      <c r="AG526" s="63" t="e">
        <v>#REF!</v>
      </c>
      <c r="AH526" s="54" t="e">
        <v>#REF!</v>
      </c>
      <c r="AI526" s="63" t="e">
        <v>#REF!</v>
      </c>
      <c r="AJ526" s="63" t="e">
        <v>#REF!</v>
      </c>
      <c r="AK526" s="63" t="e">
        <v>#REF!</v>
      </c>
      <c r="AL526" s="63" t="e">
        <v>#REF!</v>
      </c>
      <c r="AM526" s="63" t="e">
        <v>#REF!</v>
      </c>
      <c r="AN526" s="54" t="e">
        <v>#REF!</v>
      </c>
      <c r="AO526" s="54">
        <v>0.17999081450109813</v>
      </c>
      <c r="AP526" s="54">
        <v>0.70426336983212923</v>
      </c>
      <c r="AQ526" s="54">
        <v>0.12676093755937304</v>
      </c>
    </row>
    <row r="527" spans="2:43" x14ac:dyDescent="0.3">
      <c r="B527" s="52">
        <v>524</v>
      </c>
      <c r="C527" s="54">
        <v>0.17750646318186966</v>
      </c>
      <c r="D527" s="54">
        <v>0.74782016729007961</v>
      </c>
      <c r="E527" s="54">
        <v>50062.415605943563</v>
      </c>
      <c r="F527" s="54">
        <v>20.283895079852627</v>
      </c>
      <c r="G527" s="54">
        <v>0.88885924862138477</v>
      </c>
      <c r="H527" s="54">
        <v>6779.382906254692</v>
      </c>
      <c r="I527" s="54">
        <v>14</v>
      </c>
      <c r="J527" s="54">
        <v>7</v>
      </c>
      <c r="K527" s="54">
        <v>840</v>
      </c>
      <c r="L527" s="54">
        <v>798</v>
      </c>
      <c r="M527" s="54">
        <v>0.13274291299173613</v>
      </c>
      <c r="N527" s="54">
        <v>8886.4023325518774</v>
      </c>
      <c r="O527" s="54">
        <v>37437.684013382204</v>
      </c>
      <c r="P527" s="54">
        <v>18.029527739792808</v>
      </c>
      <c r="Q527" s="54">
        <v>137512.29157661655</v>
      </c>
      <c r="R527" s="54">
        <v>6025.917196170205</v>
      </c>
      <c r="S527" s="54">
        <v>0</v>
      </c>
      <c r="T527" s="54">
        <v>0</v>
      </c>
      <c r="U527" s="54">
        <v>0.3908466178537503</v>
      </c>
      <c r="V527" s="54">
        <v>6.9892097731617717</v>
      </c>
      <c r="W527" s="54">
        <v>1.5664241705601534</v>
      </c>
      <c r="X527" s="54">
        <v>0</v>
      </c>
      <c r="Y527" s="54">
        <v>0</v>
      </c>
      <c r="Z527" s="54">
        <v>0</v>
      </c>
      <c r="AA527" s="54">
        <v>0</v>
      </c>
      <c r="AB527" s="54">
        <v>0</v>
      </c>
      <c r="AC527" s="54">
        <v>0</v>
      </c>
      <c r="AD527" s="54" t="e">
        <v>#REF!</v>
      </c>
      <c r="AE527" s="63" t="e">
        <v>#REF!</v>
      </c>
      <c r="AF527" s="63" t="e">
        <v>#REF!</v>
      </c>
      <c r="AG527" s="63" t="e">
        <v>#REF!</v>
      </c>
      <c r="AH527" s="54" t="e">
        <v>#REF!</v>
      </c>
      <c r="AI527" s="63" t="e">
        <v>#REF!</v>
      </c>
      <c r="AJ527" s="63" t="e">
        <v>#REF!</v>
      </c>
      <c r="AK527" s="63" t="e">
        <v>#REF!</v>
      </c>
      <c r="AL527" s="63" t="e">
        <v>#REF!</v>
      </c>
      <c r="AM527" s="63" t="e">
        <v>#REF!</v>
      </c>
      <c r="AN527" s="54" t="e">
        <v>#REF!</v>
      </c>
      <c r="AO527" s="54">
        <v>0.17751549930556071</v>
      </c>
      <c r="AP527" s="54">
        <v>0.64947837220618665</v>
      </c>
      <c r="AQ527" s="54">
        <v>0.11529247753034402</v>
      </c>
    </row>
    <row r="528" spans="2:43" x14ac:dyDescent="0.3">
      <c r="B528" s="52">
        <v>525</v>
      </c>
      <c r="C528" s="54">
        <v>0.19014955127837402</v>
      </c>
      <c r="D528" s="54">
        <v>0.69647241169057506</v>
      </c>
      <c r="E528" s="54">
        <v>52616.60463664023</v>
      </c>
      <c r="F528" s="54">
        <v>25.000575228346193</v>
      </c>
      <c r="G528" s="54">
        <v>0.93067141687725807</v>
      </c>
      <c r="H528" s="54">
        <v>26039.36256348262</v>
      </c>
      <c r="I528" s="54">
        <v>19</v>
      </c>
      <c r="J528" s="54">
        <v>1</v>
      </c>
      <c r="K528" s="54">
        <v>844</v>
      </c>
      <c r="L528" s="54">
        <v>808</v>
      </c>
      <c r="M528" s="54">
        <v>0.13243391656072981</v>
      </c>
      <c r="N528" s="54">
        <v>10005.023761448754</v>
      </c>
      <c r="O528" s="54">
        <v>36646.013526250317</v>
      </c>
      <c r="P528" s="54">
        <v>23.267320770511432</v>
      </c>
      <c r="Q528" s="54">
        <v>650999.04266652884</v>
      </c>
      <c r="R528" s="54">
        <v>24234.090451537002</v>
      </c>
      <c r="S528" s="54">
        <v>0</v>
      </c>
      <c r="T528" s="54">
        <v>0</v>
      </c>
      <c r="U528" s="54">
        <v>0.35078133906857223</v>
      </c>
      <c r="V528" s="54">
        <v>3.8435498869847748</v>
      </c>
      <c r="W528" s="54">
        <v>2.5437484300848872</v>
      </c>
      <c r="X528" s="54">
        <v>0</v>
      </c>
      <c r="Y528" s="54">
        <v>0</v>
      </c>
      <c r="Z528" s="54">
        <v>0</v>
      </c>
      <c r="AA528" s="54">
        <v>0</v>
      </c>
      <c r="AB528" s="54">
        <v>0</v>
      </c>
      <c r="AC528" s="54">
        <v>0</v>
      </c>
      <c r="AD528" s="54" t="e">
        <v>#REF!</v>
      </c>
      <c r="AE528" s="63" t="e">
        <v>#REF!</v>
      </c>
      <c r="AF528" s="63" t="e">
        <v>#REF!</v>
      </c>
      <c r="AG528" s="63" t="e">
        <v>#REF!</v>
      </c>
      <c r="AH528" s="54" t="e">
        <v>#REF!</v>
      </c>
      <c r="AI528" s="63" t="e">
        <v>#REF!</v>
      </c>
      <c r="AJ528" s="63" t="e">
        <v>#REF!</v>
      </c>
      <c r="AK528" s="63" t="e">
        <v>#REF!</v>
      </c>
      <c r="AL528" s="63" t="e">
        <v>#REF!</v>
      </c>
      <c r="AM528" s="63" t="e">
        <v>#REF!</v>
      </c>
      <c r="AN528" s="54" t="e">
        <v>#REF!</v>
      </c>
      <c r="AO528" s="54">
        <v>0.21326815556625139</v>
      </c>
      <c r="AP528" s="54">
        <v>0.73386942476526673</v>
      </c>
      <c r="AQ528" s="54">
        <v>0.15651097864615432</v>
      </c>
    </row>
    <row r="529" spans="2:43" x14ac:dyDescent="0.3">
      <c r="B529" s="52">
        <v>526</v>
      </c>
      <c r="C529" s="54">
        <v>0.17785704043709075</v>
      </c>
      <c r="D529" s="54">
        <v>0.68114373126101824</v>
      </c>
      <c r="E529" s="54">
        <v>48401.523334428995</v>
      </c>
      <c r="F529" s="54">
        <v>11.234809655901959</v>
      </c>
      <c r="G529" s="54">
        <v>0.86375037525149101</v>
      </c>
      <c r="H529" s="54">
        <v>13931.380994359655</v>
      </c>
      <c r="I529" s="54">
        <v>11</v>
      </c>
      <c r="J529" s="54">
        <v>6</v>
      </c>
      <c r="K529" s="54">
        <v>837</v>
      </c>
      <c r="L529" s="54">
        <v>790</v>
      </c>
      <c r="M529" s="54">
        <v>0.12114620815436179</v>
      </c>
      <c r="N529" s="54">
        <v>8608.5516929083296</v>
      </c>
      <c r="O529" s="54">
        <v>32968.394202730204</v>
      </c>
      <c r="P529" s="54">
        <v>9.7040710561643913</v>
      </c>
      <c r="Q529" s="54">
        <v>156516.41371548089</v>
      </c>
      <c r="R529" s="54">
        <v>12033.235561649642</v>
      </c>
      <c r="S529" s="54">
        <v>0</v>
      </c>
      <c r="T529" s="54">
        <v>0</v>
      </c>
      <c r="U529" s="54">
        <v>0.47387133951361005</v>
      </c>
      <c r="V529" s="54">
        <v>2.1831011870476376</v>
      </c>
      <c r="W529" s="54">
        <v>1.9613406464244838</v>
      </c>
      <c r="X529" s="54">
        <v>0</v>
      </c>
      <c r="Y529" s="54">
        <v>0</v>
      </c>
      <c r="Z529" s="54">
        <v>0</v>
      </c>
      <c r="AA529" s="54">
        <v>0</v>
      </c>
      <c r="AB529" s="54">
        <v>0</v>
      </c>
      <c r="AC529" s="54">
        <v>0</v>
      </c>
      <c r="AD529" s="54" t="e">
        <v>#REF!</v>
      </c>
      <c r="AE529" s="63" t="e">
        <v>#REF!</v>
      </c>
      <c r="AF529" s="63" t="e">
        <v>#REF!</v>
      </c>
      <c r="AG529" s="63" t="e">
        <v>#REF!</v>
      </c>
      <c r="AH529" s="54" t="e">
        <v>#REF!</v>
      </c>
      <c r="AI529" s="63" t="e">
        <v>#REF!</v>
      </c>
      <c r="AJ529" s="63" t="e">
        <v>#REF!</v>
      </c>
      <c r="AK529" s="63" t="e">
        <v>#REF!</v>
      </c>
      <c r="AL529" s="63" t="e">
        <v>#REF!</v>
      </c>
      <c r="AM529" s="63" t="e">
        <v>#REF!</v>
      </c>
      <c r="AN529" s="54" t="e">
        <v>#REF!</v>
      </c>
      <c r="AO529" s="54">
        <v>0.13569117247800411</v>
      </c>
      <c r="AP529" s="54">
        <v>0.60985369251629296</v>
      </c>
      <c r="AQ529" s="54">
        <v>8.2751762577575994E-2</v>
      </c>
    </row>
    <row r="530" spans="2:43" x14ac:dyDescent="0.3">
      <c r="B530" s="52">
        <v>527</v>
      </c>
      <c r="C530" s="54">
        <v>0.16542301683084876</v>
      </c>
      <c r="D530" s="54">
        <v>0.71160539077667573</v>
      </c>
      <c r="E530" s="54">
        <v>50611.164100724847</v>
      </c>
      <c r="F530" s="54">
        <v>17.23120225434964</v>
      </c>
      <c r="G530" s="54">
        <v>0.85573029537218837</v>
      </c>
      <c r="H530" s="54">
        <v>6574.7156629030123</v>
      </c>
      <c r="I530" s="54">
        <v>15</v>
      </c>
      <c r="J530" s="54">
        <v>4</v>
      </c>
      <c r="K530" s="54">
        <v>846</v>
      </c>
      <c r="L530" s="54">
        <v>780</v>
      </c>
      <c r="M530" s="54">
        <v>0.11771591053537274</v>
      </c>
      <c r="N530" s="54">
        <v>8372.2514508630557</v>
      </c>
      <c r="O530" s="54">
        <v>36015.177207558765</v>
      </c>
      <c r="P530" s="54">
        <v>14.745261794732535</v>
      </c>
      <c r="Q530" s="54">
        <v>113290.25535232227</v>
      </c>
      <c r="R530" s="54">
        <v>5626.1833762041479</v>
      </c>
      <c r="S530" s="54">
        <v>0</v>
      </c>
      <c r="T530" s="54">
        <v>0</v>
      </c>
      <c r="U530" s="54">
        <v>0.39305803451223781</v>
      </c>
      <c r="V530" s="54">
        <v>2.5812006566970052</v>
      </c>
      <c r="W530" s="54">
        <v>1.6265051584102264</v>
      </c>
      <c r="X530" s="54">
        <v>0</v>
      </c>
      <c r="Y530" s="54">
        <v>0</v>
      </c>
      <c r="Z530" s="54">
        <v>0</v>
      </c>
      <c r="AA530" s="54">
        <v>0</v>
      </c>
      <c r="AB530" s="54">
        <v>0</v>
      </c>
      <c r="AC530" s="54">
        <v>0</v>
      </c>
      <c r="AD530" s="54" t="e">
        <v>#REF!</v>
      </c>
      <c r="AE530" s="63" t="e">
        <v>#REF!</v>
      </c>
      <c r="AF530" s="63" t="e">
        <v>#REF!</v>
      </c>
      <c r="AG530" s="63" t="e">
        <v>#REF!</v>
      </c>
      <c r="AH530" s="54" t="e">
        <v>#REF!</v>
      </c>
      <c r="AI530" s="63" t="e">
        <v>#REF!</v>
      </c>
      <c r="AJ530" s="63" t="e">
        <v>#REF!</v>
      </c>
      <c r="AK530" s="63" t="e">
        <v>#REF!</v>
      </c>
      <c r="AL530" s="63" t="e">
        <v>#REF!</v>
      </c>
      <c r="AM530" s="63" t="e">
        <v>#REF!</v>
      </c>
      <c r="AN530" s="54" t="e">
        <v>#REF!</v>
      </c>
      <c r="AO530" s="54">
        <v>0.17472790337686611</v>
      </c>
      <c r="AP530" s="54">
        <v>0.69882157707149761</v>
      </c>
      <c r="AQ530" s="54">
        <v>0.12210362899621784</v>
      </c>
    </row>
    <row r="531" spans="2:43" x14ac:dyDescent="0.3">
      <c r="B531" s="52">
        <v>528</v>
      </c>
      <c r="C531" s="54">
        <v>0.2008493256312312</v>
      </c>
      <c r="D531" s="54">
        <v>0.64760786195698317</v>
      </c>
      <c r="E531" s="54">
        <v>52027.74554970357</v>
      </c>
      <c r="F531" s="54">
        <v>16.267214905673853</v>
      </c>
      <c r="G531" s="54">
        <v>0.8258176429105768</v>
      </c>
      <c r="H531" s="54">
        <v>19777.865846734803</v>
      </c>
      <c r="I531" s="54">
        <v>15</v>
      </c>
      <c r="J531" s="54">
        <v>4</v>
      </c>
      <c r="K531" s="54">
        <v>858</v>
      </c>
      <c r="L531" s="54">
        <v>799</v>
      </c>
      <c r="M531" s="54">
        <v>0.13007160234754353</v>
      </c>
      <c r="N531" s="54">
        <v>10449.737607771252</v>
      </c>
      <c r="O531" s="54">
        <v>33693.577057885472</v>
      </c>
      <c r="P531" s="54">
        <v>13.433753070123382</v>
      </c>
      <c r="Q531" s="54">
        <v>321730.79410442221</v>
      </c>
      <c r="R531" s="54">
        <v>16332.910555352135</v>
      </c>
      <c r="S531" s="54">
        <v>0</v>
      </c>
      <c r="T531" s="54">
        <v>0</v>
      </c>
      <c r="U531" s="54">
        <v>0.41027758939049686</v>
      </c>
      <c r="V531" s="54">
        <v>3.6445716481701207</v>
      </c>
      <c r="W531" s="54">
        <v>2.1664414180426115</v>
      </c>
      <c r="X531" s="54">
        <v>0</v>
      </c>
      <c r="Y531" s="54">
        <v>0</v>
      </c>
      <c r="Z531" s="54">
        <v>0</v>
      </c>
      <c r="AA531" s="54">
        <v>0</v>
      </c>
      <c r="AB531" s="54">
        <v>0</v>
      </c>
      <c r="AC531" s="54">
        <v>0</v>
      </c>
      <c r="AD531" s="54" t="e">
        <v>#REF!</v>
      </c>
      <c r="AE531" s="63" t="e">
        <v>#REF!</v>
      </c>
      <c r="AF531" s="63" t="e">
        <v>#REF!</v>
      </c>
      <c r="AG531" s="63" t="e">
        <v>#REF!</v>
      </c>
      <c r="AH531" s="54" t="e">
        <v>#REF!</v>
      </c>
      <c r="AI531" s="63" t="e">
        <v>#REF!</v>
      </c>
      <c r="AJ531" s="63" t="e">
        <v>#REF!</v>
      </c>
      <c r="AK531" s="63" t="e">
        <v>#REF!</v>
      </c>
      <c r="AL531" s="63" t="e">
        <v>#REF!</v>
      </c>
      <c r="AM531" s="63" t="e">
        <v>#REF!</v>
      </c>
      <c r="AN531" s="54" t="e">
        <v>#REF!</v>
      </c>
      <c r="AO531" s="54">
        <v>0.16321440552358224</v>
      </c>
      <c r="AP531" s="54">
        <v>0.656381949516883</v>
      </c>
      <c r="AQ531" s="54">
        <v>0.10713098968680802</v>
      </c>
    </row>
    <row r="532" spans="2:43" x14ac:dyDescent="0.3">
      <c r="B532" s="52">
        <v>529</v>
      </c>
      <c r="C532" s="54">
        <v>0.15223384738161977</v>
      </c>
      <c r="D532" s="54">
        <v>0.69696551988884448</v>
      </c>
      <c r="E532" s="54">
        <v>47119.09726011716</v>
      </c>
      <c r="F532" s="54">
        <v>17.92853220048751</v>
      </c>
      <c r="G532" s="54">
        <v>0.88652215554884084</v>
      </c>
      <c r="H532" s="54">
        <v>9122.0538025919559</v>
      </c>
      <c r="I532" s="54">
        <v>11</v>
      </c>
      <c r="J532" s="54">
        <v>4</v>
      </c>
      <c r="K532" s="54">
        <v>845</v>
      </c>
      <c r="L532" s="54">
        <v>773</v>
      </c>
      <c r="M532" s="54">
        <v>0.10610174258500962</v>
      </c>
      <c r="N532" s="54">
        <v>7173.1214610563738</v>
      </c>
      <c r="O532" s="54">
        <v>32840.386118590584</v>
      </c>
      <c r="P532" s="54">
        <v>15.89404101220299</v>
      </c>
      <c r="Q532" s="54">
        <v>163545.03533434941</v>
      </c>
      <c r="R532" s="54">
        <v>8086.9028001063207</v>
      </c>
      <c r="S532" s="54">
        <v>0</v>
      </c>
      <c r="T532" s="54">
        <v>0</v>
      </c>
      <c r="U532" s="54">
        <v>0.43942157329037002</v>
      </c>
      <c r="V532" s="54">
        <v>4.584390491673596</v>
      </c>
      <c r="W532" s="54">
        <v>3.8042318646708617</v>
      </c>
      <c r="X532" s="54">
        <v>0</v>
      </c>
      <c r="Y532" s="54">
        <v>0</v>
      </c>
      <c r="Z532" s="54">
        <v>0</v>
      </c>
      <c r="AA532" s="54">
        <v>0</v>
      </c>
      <c r="AB532" s="54">
        <v>0</v>
      </c>
      <c r="AC532" s="54">
        <v>0</v>
      </c>
      <c r="AD532" s="54" t="e">
        <v>#REF!</v>
      </c>
      <c r="AE532" s="63" t="e">
        <v>#REF!</v>
      </c>
      <c r="AF532" s="63" t="e">
        <v>#REF!</v>
      </c>
      <c r="AG532" s="63" t="e">
        <v>#REF!</v>
      </c>
      <c r="AH532" s="54" t="e">
        <v>#REF!</v>
      </c>
      <c r="AI532" s="63" t="e">
        <v>#REF!</v>
      </c>
      <c r="AJ532" s="63" t="e">
        <v>#REF!</v>
      </c>
      <c r="AK532" s="63" t="e">
        <v>#REF!</v>
      </c>
      <c r="AL532" s="63" t="e">
        <v>#REF!</v>
      </c>
      <c r="AM532" s="63" t="e">
        <v>#REF!</v>
      </c>
      <c r="AN532" s="54" t="e">
        <v>#REF!</v>
      </c>
      <c r="AO532" s="54">
        <v>0.15349268236578345</v>
      </c>
      <c r="AP532" s="54">
        <v>0.66634573919585627</v>
      </c>
      <c r="AQ532" s="54">
        <v>0.10227919489218275</v>
      </c>
    </row>
    <row r="533" spans="2:43" x14ac:dyDescent="0.3">
      <c r="B533" s="52">
        <v>530</v>
      </c>
      <c r="C533" s="54">
        <v>0.12022941284339073</v>
      </c>
      <c r="D533" s="54">
        <v>0.72292044779984621</v>
      </c>
      <c r="E533" s="54">
        <v>46461.809235871297</v>
      </c>
      <c r="F533" s="54">
        <v>19.371294089587806</v>
      </c>
      <c r="G533" s="54">
        <v>0.91046985604785269</v>
      </c>
      <c r="H533" s="54">
        <v>10273.569556151982</v>
      </c>
      <c r="I533" s="54">
        <v>8</v>
      </c>
      <c r="J533" s="54">
        <v>4</v>
      </c>
      <c r="K533" s="54">
        <v>833</v>
      </c>
      <c r="L533" s="54">
        <v>808</v>
      </c>
      <c r="M533" s="54">
        <v>8.6916300971456611E-2</v>
      </c>
      <c r="N533" s="54">
        <v>5586.0760440704344</v>
      </c>
      <c r="O533" s="54">
        <v>33588.191938387106</v>
      </c>
      <c r="P533" s="54">
        <v>17.636979341207631</v>
      </c>
      <c r="Q533" s="54">
        <v>199012.33722205611</v>
      </c>
      <c r="R533" s="54">
        <v>9353.7753948872978</v>
      </c>
      <c r="S533" s="54">
        <v>0</v>
      </c>
      <c r="T533" s="54">
        <v>0</v>
      </c>
      <c r="U533" s="54">
        <v>0.51769868990533463</v>
      </c>
      <c r="V533" s="54">
        <v>6.9207543479556133</v>
      </c>
      <c r="W533" s="54">
        <v>2.4567889197043455</v>
      </c>
      <c r="X533" s="54">
        <v>0</v>
      </c>
      <c r="Y533" s="54">
        <v>0</v>
      </c>
      <c r="Z533" s="54">
        <v>0</v>
      </c>
      <c r="AA533" s="54">
        <v>0</v>
      </c>
      <c r="AB533" s="54">
        <v>0</v>
      </c>
      <c r="AC533" s="54">
        <v>0</v>
      </c>
      <c r="AD533" s="54" t="e">
        <v>#REF!</v>
      </c>
      <c r="AE533" s="63" t="e">
        <v>#REF!</v>
      </c>
      <c r="AF533" s="63" t="e">
        <v>#REF!</v>
      </c>
      <c r="AG533" s="63" t="e">
        <v>#REF!</v>
      </c>
      <c r="AH533" s="54" t="e">
        <v>#REF!</v>
      </c>
      <c r="AI533" s="63" t="e">
        <v>#REF!</v>
      </c>
      <c r="AJ533" s="63" t="e">
        <v>#REF!</v>
      </c>
      <c r="AK533" s="63" t="e">
        <v>#REF!</v>
      </c>
      <c r="AL533" s="63" t="e">
        <v>#REF!</v>
      </c>
      <c r="AM533" s="63" t="e">
        <v>#REF!</v>
      </c>
      <c r="AN533" s="54" t="e">
        <v>#REF!</v>
      </c>
      <c r="AO533" s="54">
        <v>0.26007673735683384</v>
      </c>
      <c r="AP533" s="54">
        <v>0.73151766804811813</v>
      </c>
      <c r="AQ533" s="54">
        <v>0.19025072842483398</v>
      </c>
    </row>
    <row r="534" spans="2:43" x14ac:dyDescent="0.3">
      <c r="B534" s="52">
        <v>531</v>
      </c>
      <c r="C534" s="54">
        <v>0.12902249553719047</v>
      </c>
      <c r="D534" s="54">
        <v>0.70026305762444341</v>
      </c>
      <c r="E534" s="54">
        <v>49182.912039350573</v>
      </c>
      <c r="F534" s="54">
        <v>13.253478819950756</v>
      </c>
      <c r="G534" s="54">
        <v>0.86321834441682699</v>
      </c>
      <c r="H534" s="54">
        <v>4451.2493530307202</v>
      </c>
      <c r="I534" s="54">
        <v>8</v>
      </c>
      <c r="J534" s="54">
        <v>4</v>
      </c>
      <c r="K534" s="54">
        <v>856</v>
      </c>
      <c r="L534" s="54">
        <v>786</v>
      </c>
      <c r="M534" s="54">
        <v>9.0349687227209111E-2</v>
      </c>
      <c r="N534" s="54">
        <v>6345.7020491031408</v>
      </c>
      <c r="O534" s="54">
        <v>34440.97636754968</v>
      </c>
      <c r="P534" s="54">
        <v>11.440646044721372</v>
      </c>
      <c r="Q534" s="54">
        <v>58994.539022712153</v>
      </c>
      <c r="R534" s="54">
        <v>3842.4000971096507</v>
      </c>
      <c r="S534" s="54">
        <v>0</v>
      </c>
      <c r="T534" s="54">
        <v>0</v>
      </c>
      <c r="U534" s="54">
        <v>0.33267805163067987</v>
      </c>
      <c r="V534" s="54">
        <v>4.309418197739725</v>
      </c>
      <c r="W534" s="54">
        <v>2.1467310787913387</v>
      </c>
      <c r="X534" s="54">
        <v>0</v>
      </c>
      <c r="Y534" s="54">
        <v>0</v>
      </c>
      <c r="Z534" s="54">
        <v>0</v>
      </c>
      <c r="AA534" s="54">
        <v>0</v>
      </c>
      <c r="AB534" s="54">
        <v>0</v>
      </c>
      <c r="AC534" s="54">
        <v>0</v>
      </c>
      <c r="AD534" s="54" t="e">
        <v>#REF!</v>
      </c>
      <c r="AE534" s="63" t="e">
        <v>#REF!</v>
      </c>
      <c r="AF534" s="63" t="e">
        <v>#REF!</v>
      </c>
      <c r="AG534" s="63" t="e">
        <v>#REF!</v>
      </c>
      <c r="AH534" s="54" t="e">
        <v>#REF!</v>
      </c>
      <c r="AI534" s="63" t="e">
        <v>#REF!</v>
      </c>
      <c r="AJ534" s="63" t="e">
        <v>#REF!</v>
      </c>
      <c r="AK534" s="63" t="e">
        <v>#REF!</v>
      </c>
      <c r="AL534" s="63" t="e">
        <v>#REF!</v>
      </c>
      <c r="AM534" s="63" t="e">
        <v>#REF!</v>
      </c>
      <c r="AN534" s="54" t="e">
        <v>#REF!</v>
      </c>
      <c r="AO534" s="54">
        <v>0.27465892202004155</v>
      </c>
      <c r="AP534" s="54">
        <v>0.70540282708455837</v>
      </c>
      <c r="AQ534" s="54">
        <v>0.19374518007693456</v>
      </c>
    </row>
    <row r="535" spans="2:43" x14ac:dyDescent="0.3">
      <c r="B535" s="52">
        <v>532</v>
      </c>
      <c r="C535" s="54">
        <v>0.27841365677122087</v>
      </c>
      <c r="D535" s="54">
        <v>0.76833041278176062</v>
      </c>
      <c r="E535" s="54">
        <v>51996.537917702517</v>
      </c>
      <c r="F535" s="54">
        <v>20.044209972868622</v>
      </c>
      <c r="G535" s="54">
        <v>0.82975799583741794</v>
      </c>
      <c r="H535" s="54">
        <v>16650.287759776038</v>
      </c>
      <c r="I535" s="54">
        <v>13</v>
      </c>
      <c r="J535" s="54">
        <v>6</v>
      </c>
      <c r="K535" s="54">
        <v>855</v>
      </c>
      <c r="L535" s="54">
        <v>782</v>
      </c>
      <c r="M535" s="54">
        <v>0.21391367983111156</v>
      </c>
      <c r="N535" s="54">
        <v>14476.546261111</v>
      </c>
      <c r="O535" s="54">
        <v>39950.521441530844</v>
      </c>
      <c r="P535" s="54">
        <v>16.631843495231852</v>
      </c>
      <c r="Q535" s="54">
        <v>333741.86396563519</v>
      </c>
      <c r="R535" s="54">
        <v>13815.709401668057</v>
      </c>
      <c r="S535" s="54">
        <v>0</v>
      </c>
      <c r="T535" s="54">
        <v>0</v>
      </c>
      <c r="U535" s="54">
        <v>0.28719488640328439</v>
      </c>
      <c r="V535" s="54">
        <v>4.198288981626793</v>
      </c>
      <c r="W535" s="54">
        <v>0.34579772349656945</v>
      </c>
      <c r="X535" s="54">
        <v>0</v>
      </c>
      <c r="Y535" s="54">
        <v>0</v>
      </c>
      <c r="Z535" s="54">
        <v>0</v>
      </c>
      <c r="AA535" s="54">
        <v>0</v>
      </c>
      <c r="AB535" s="54">
        <v>0</v>
      </c>
      <c r="AC535" s="54">
        <v>0</v>
      </c>
      <c r="AD535" s="54" t="e">
        <v>#REF!</v>
      </c>
      <c r="AE535" s="63" t="e">
        <v>#REF!</v>
      </c>
      <c r="AF535" s="63" t="e">
        <v>#REF!</v>
      </c>
      <c r="AG535" s="63" t="e">
        <v>#REF!</v>
      </c>
      <c r="AH535" s="54" t="e">
        <v>#REF!</v>
      </c>
      <c r="AI535" s="63" t="e">
        <v>#REF!</v>
      </c>
      <c r="AJ535" s="63" t="e">
        <v>#REF!</v>
      </c>
      <c r="AK535" s="63" t="e">
        <v>#REF!</v>
      </c>
      <c r="AL535" s="63" t="e">
        <v>#REF!</v>
      </c>
      <c r="AM535" s="63" t="e">
        <v>#REF!</v>
      </c>
      <c r="AN535" s="54" t="e">
        <v>#REF!</v>
      </c>
      <c r="AO535" s="54">
        <v>0.24308469894041285</v>
      </c>
      <c r="AP535" s="54">
        <v>0.70051932361660918</v>
      </c>
      <c r="AQ535" s="54">
        <v>0.17028552888328508</v>
      </c>
    </row>
    <row r="536" spans="2:43" x14ac:dyDescent="0.3">
      <c r="B536" s="52">
        <v>533</v>
      </c>
      <c r="C536" s="54">
        <v>0.22452372991040365</v>
      </c>
      <c r="D536" s="54">
        <v>0.73747301101400931</v>
      </c>
      <c r="E536" s="54">
        <v>50585.774122340554</v>
      </c>
      <c r="F536" s="54">
        <v>14.773946316860281</v>
      </c>
      <c r="G536" s="54">
        <v>0.88534334970806627</v>
      </c>
      <c r="H536" s="54">
        <v>20402.938885529937</v>
      </c>
      <c r="I536" s="54">
        <v>14</v>
      </c>
      <c r="J536" s="54">
        <v>6</v>
      </c>
      <c r="K536" s="54">
        <v>837</v>
      </c>
      <c r="L536" s="54">
        <v>803</v>
      </c>
      <c r="M536" s="54">
        <v>0.16558019114112155</v>
      </c>
      <c r="N536" s="54">
        <v>11357.706686353076</v>
      </c>
      <c r="O536" s="54">
        <v>37305.643156477039</v>
      </c>
      <c r="P536" s="54">
        <v>13.080015120576229</v>
      </c>
      <c r="Q536" s="54">
        <v>301431.9238010004</v>
      </c>
      <c r="R536" s="54">
        <v>18063.606256804036</v>
      </c>
      <c r="S536" s="54">
        <v>0</v>
      </c>
      <c r="T536" s="54">
        <v>0</v>
      </c>
      <c r="U536" s="54">
        <v>0.35478284065589061</v>
      </c>
      <c r="V536" s="54">
        <v>3.6781170126979204</v>
      </c>
      <c r="W536" s="54">
        <v>2.6916610272640069</v>
      </c>
      <c r="X536" s="54">
        <v>0</v>
      </c>
      <c r="Y536" s="54">
        <v>0</v>
      </c>
      <c r="Z536" s="54">
        <v>0</v>
      </c>
      <c r="AA536" s="54">
        <v>0</v>
      </c>
      <c r="AB536" s="54">
        <v>0</v>
      </c>
      <c r="AC536" s="54">
        <v>0</v>
      </c>
      <c r="AD536" s="54" t="e">
        <v>#REF!</v>
      </c>
      <c r="AE536" s="63" t="e">
        <v>#REF!</v>
      </c>
      <c r="AF536" s="63" t="e">
        <v>#REF!</v>
      </c>
      <c r="AG536" s="63" t="e">
        <v>#REF!</v>
      </c>
      <c r="AH536" s="54" t="e">
        <v>#REF!</v>
      </c>
      <c r="AI536" s="63" t="e">
        <v>#REF!</v>
      </c>
      <c r="AJ536" s="63" t="e">
        <v>#REF!</v>
      </c>
      <c r="AK536" s="63" t="e">
        <v>#REF!</v>
      </c>
      <c r="AL536" s="63" t="e">
        <v>#REF!</v>
      </c>
      <c r="AM536" s="63" t="e">
        <v>#REF!</v>
      </c>
      <c r="AN536" s="54" t="e">
        <v>#REF!</v>
      </c>
      <c r="AO536" s="54">
        <v>0.16845320231399685</v>
      </c>
      <c r="AP536" s="54">
        <v>0.77205912403148313</v>
      </c>
      <c r="AQ536" s="54">
        <v>0.13005583181884262</v>
      </c>
    </row>
    <row r="537" spans="2:43" x14ac:dyDescent="0.3">
      <c r="B537" s="52">
        <v>534</v>
      </c>
      <c r="C537" s="54">
        <v>0.23263503737804597</v>
      </c>
      <c r="D537" s="54">
        <v>0.62082347801301085</v>
      </c>
      <c r="E537" s="54">
        <v>50012.580089754454</v>
      </c>
      <c r="F537" s="54">
        <v>24.705630030995131</v>
      </c>
      <c r="G537" s="54">
        <v>0.87985615705484832</v>
      </c>
      <c r="H537" s="54">
        <v>32551.170393657329</v>
      </c>
      <c r="I537" s="54">
        <v>12</v>
      </c>
      <c r="J537" s="54">
        <v>7</v>
      </c>
      <c r="K537" s="54">
        <v>869</v>
      </c>
      <c r="L537" s="54">
        <v>812</v>
      </c>
      <c r="M537" s="54">
        <v>0.14442529301272528</v>
      </c>
      <c r="N537" s="54">
        <v>11634.678438552544</v>
      </c>
      <c r="O537" s="54">
        <v>31048.983915725617</v>
      </c>
      <c r="P537" s="54">
        <v>21.73740069669023</v>
      </c>
      <c r="Q537" s="54">
        <v>804197.17282158008</v>
      </c>
      <c r="R537" s="54">
        <v>28640.347690200892</v>
      </c>
      <c r="S537" s="54">
        <v>0</v>
      </c>
      <c r="T537" s="54">
        <v>0</v>
      </c>
      <c r="U537" s="54">
        <v>0.39650636523345162</v>
      </c>
      <c r="V537" s="54">
        <v>4.4282699303110666</v>
      </c>
      <c r="W537" s="54">
        <v>0.61675521066843964</v>
      </c>
      <c r="X537" s="54">
        <v>0</v>
      </c>
      <c r="Y537" s="54">
        <v>0</v>
      </c>
      <c r="Z537" s="54">
        <v>0</v>
      </c>
      <c r="AA537" s="54">
        <v>0</v>
      </c>
      <c r="AB537" s="54">
        <v>0</v>
      </c>
      <c r="AC537" s="54">
        <v>0</v>
      </c>
      <c r="AD537" s="54" t="e">
        <v>#REF!</v>
      </c>
      <c r="AE537" s="63" t="e">
        <v>#REF!</v>
      </c>
      <c r="AF537" s="63" t="e">
        <v>#REF!</v>
      </c>
      <c r="AG537" s="63" t="e">
        <v>#REF!</v>
      </c>
      <c r="AH537" s="54" t="e">
        <v>#REF!</v>
      </c>
      <c r="AI537" s="63" t="e">
        <v>#REF!</v>
      </c>
      <c r="AJ537" s="63" t="e">
        <v>#REF!</v>
      </c>
      <c r="AK537" s="63" t="e">
        <v>#REF!</v>
      </c>
      <c r="AL537" s="63" t="e">
        <v>#REF!</v>
      </c>
      <c r="AM537" s="63" t="e">
        <v>#REF!</v>
      </c>
      <c r="AN537" s="54" t="e">
        <v>#REF!</v>
      </c>
      <c r="AO537" s="54">
        <v>0.21360568332416333</v>
      </c>
      <c r="AP537" s="54">
        <v>0.632464021375297</v>
      </c>
      <c r="AQ537" s="54">
        <v>0.13509790946381856</v>
      </c>
    </row>
    <row r="538" spans="2:43" x14ac:dyDescent="0.3">
      <c r="B538" s="52">
        <v>535</v>
      </c>
      <c r="C538" s="54">
        <v>0.23076933297688426</v>
      </c>
      <c r="D538" s="54">
        <v>0.67868826294922335</v>
      </c>
      <c r="E538" s="54">
        <v>52714.856049222297</v>
      </c>
      <c r="F538" s="54">
        <v>21.960649576362091</v>
      </c>
      <c r="G538" s="54">
        <v>0.81658053183164103</v>
      </c>
      <c r="H538" s="54">
        <v>14200.881715270296</v>
      </c>
      <c r="I538" s="54">
        <v>13</v>
      </c>
      <c r="J538" s="54">
        <v>5</v>
      </c>
      <c r="K538" s="54">
        <v>834</v>
      </c>
      <c r="L538" s="54">
        <v>810</v>
      </c>
      <c r="M538" s="54">
        <v>0.15662043774003251</v>
      </c>
      <c r="N538" s="54">
        <v>12164.972168451503</v>
      </c>
      <c r="O538" s="54">
        <v>35776.954083665041</v>
      </c>
      <c r="P538" s="54">
        <v>17.932638910434058</v>
      </c>
      <c r="Q538" s="54">
        <v>311860.58702441875</v>
      </c>
      <c r="R538" s="54">
        <v>11596.163543533645</v>
      </c>
      <c r="S538" s="54">
        <v>0</v>
      </c>
      <c r="T538" s="54">
        <v>0</v>
      </c>
      <c r="U538" s="54">
        <v>0.42970476575657818</v>
      </c>
      <c r="V538" s="54">
        <v>3.2236243268974811</v>
      </c>
      <c r="W538" s="54">
        <v>2.7507591773062647</v>
      </c>
      <c r="X538" s="54">
        <v>0</v>
      </c>
      <c r="Y538" s="54">
        <v>0</v>
      </c>
      <c r="Z538" s="54">
        <v>0</v>
      </c>
      <c r="AA538" s="54">
        <v>0</v>
      </c>
      <c r="AB538" s="54">
        <v>0</v>
      </c>
      <c r="AC538" s="54">
        <v>0</v>
      </c>
      <c r="AD538" s="54" t="e">
        <v>#REF!</v>
      </c>
      <c r="AE538" s="63" t="e">
        <v>#REF!</v>
      </c>
      <c r="AF538" s="63" t="e">
        <v>#REF!</v>
      </c>
      <c r="AG538" s="63" t="e">
        <v>#REF!</v>
      </c>
      <c r="AH538" s="54" t="e">
        <v>#REF!</v>
      </c>
      <c r="AI538" s="63" t="e">
        <v>#REF!</v>
      </c>
      <c r="AJ538" s="63" t="e">
        <v>#REF!</v>
      </c>
      <c r="AK538" s="63" t="e">
        <v>#REF!</v>
      </c>
      <c r="AL538" s="63" t="e">
        <v>#REF!</v>
      </c>
      <c r="AM538" s="63" t="e">
        <v>#REF!</v>
      </c>
      <c r="AN538" s="54" t="e">
        <v>#REF!</v>
      </c>
      <c r="AO538" s="54">
        <v>0.24015164158754773</v>
      </c>
      <c r="AP538" s="54">
        <v>0.69616487072902045</v>
      </c>
      <c r="AQ538" s="54">
        <v>0.16718513652115721</v>
      </c>
    </row>
    <row r="539" spans="2:43" x14ac:dyDescent="0.3">
      <c r="B539" s="52">
        <v>536</v>
      </c>
      <c r="C539" s="54">
        <v>0.18537219062059951</v>
      </c>
      <c r="D539" s="54">
        <v>0.69140364260347553</v>
      </c>
      <c r="E539" s="54">
        <v>45452.254233279833</v>
      </c>
      <c r="F539" s="54">
        <v>24.876389860844387</v>
      </c>
      <c r="G539" s="54">
        <v>0.88041834540503516</v>
      </c>
      <c r="H539" s="54">
        <v>18810.324466926093</v>
      </c>
      <c r="I539" s="54">
        <v>13</v>
      </c>
      <c r="J539" s="54">
        <v>7</v>
      </c>
      <c r="K539" s="54">
        <v>841</v>
      </c>
      <c r="L539" s="54">
        <v>799</v>
      </c>
      <c r="M539" s="54">
        <v>0.12816700783246832</v>
      </c>
      <c r="N539" s="54">
        <v>8425.5839358675003</v>
      </c>
      <c r="O539" s="54">
        <v>31425.854141428918</v>
      </c>
      <c r="P539" s="54">
        <v>21.90163000093521</v>
      </c>
      <c r="Q539" s="54">
        <v>467932.96484823339</v>
      </c>
      <c r="R539" s="54">
        <v>16560.954743702921</v>
      </c>
      <c r="S539" s="54">
        <v>0</v>
      </c>
      <c r="T539" s="54">
        <v>0</v>
      </c>
      <c r="U539" s="54">
        <v>0.45735514296105295</v>
      </c>
      <c r="V539" s="54">
        <v>4.944598100385786</v>
      </c>
      <c r="W539" s="54">
        <v>2.9690601827925662</v>
      </c>
      <c r="X539" s="54">
        <v>0</v>
      </c>
      <c r="Y539" s="54">
        <v>0</v>
      </c>
      <c r="Z539" s="54">
        <v>0</v>
      </c>
      <c r="AA539" s="54">
        <v>0</v>
      </c>
      <c r="AB539" s="54">
        <v>0</v>
      </c>
      <c r="AC539" s="54">
        <v>0</v>
      </c>
      <c r="AD539" s="54" t="e">
        <v>#REF!</v>
      </c>
      <c r="AE539" s="63" t="e">
        <v>#REF!</v>
      </c>
      <c r="AF539" s="63" t="e">
        <v>#REF!</v>
      </c>
      <c r="AG539" s="63" t="e">
        <v>#REF!</v>
      </c>
      <c r="AH539" s="54" t="e">
        <v>#REF!</v>
      </c>
      <c r="AI539" s="63" t="e">
        <v>#REF!</v>
      </c>
      <c r="AJ539" s="63" t="e">
        <v>#REF!</v>
      </c>
      <c r="AK539" s="63" t="e">
        <v>#REF!</v>
      </c>
      <c r="AL539" s="63" t="e">
        <v>#REF!</v>
      </c>
      <c r="AM539" s="63" t="e">
        <v>#REF!</v>
      </c>
      <c r="AN539" s="54" t="e">
        <v>#REF!</v>
      </c>
      <c r="AO539" s="54">
        <v>0.18371806161182491</v>
      </c>
      <c r="AP539" s="54">
        <v>0.7591733098734339</v>
      </c>
      <c r="AQ539" s="54">
        <v>0.13947384891738057</v>
      </c>
    </row>
    <row r="540" spans="2:43" x14ac:dyDescent="0.3">
      <c r="B540" s="52">
        <v>537</v>
      </c>
      <c r="C540" s="54">
        <v>0.19197143845360512</v>
      </c>
      <c r="D540" s="54">
        <v>0.66925593033186681</v>
      </c>
      <c r="E540" s="54">
        <v>52006.336567103936</v>
      </c>
      <c r="F540" s="54">
        <v>13.392412126702235</v>
      </c>
      <c r="G540" s="54">
        <v>0.82533809022206273</v>
      </c>
      <c r="H540" s="54">
        <v>12016.493451374692</v>
      </c>
      <c r="I540" s="54">
        <v>8</v>
      </c>
      <c r="J540" s="54">
        <v>0</v>
      </c>
      <c r="K540" s="54">
        <v>858</v>
      </c>
      <c r="L540" s="54">
        <v>798</v>
      </c>
      <c r="M540" s="54">
        <v>0.12847802363941421</v>
      </c>
      <c r="N540" s="54">
        <v>9983.731239489267</v>
      </c>
      <c r="O540" s="54">
        <v>34805.549162369331</v>
      </c>
      <c r="P540" s="54">
        <v>11.053267848119216</v>
      </c>
      <c r="Q540" s="54">
        <v>160929.83261862842</v>
      </c>
      <c r="R540" s="54">
        <v>9917.669756323512</v>
      </c>
      <c r="S540" s="54">
        <v>0</v>
      </c>
      <c r="T540" s="54">
        <v>0</v>
      </c>
      <c r="U540" s="54">
        <v>0.55118728820055118</v>
      </c>
      <c r="V540" s="54">
        <v>1.2403358491333145</v>
      </c>
      <c r="W540" s="54">
        <v>3.472945380438532</v>
      </c>
      <c r="X540" s="54">
        <v>0</v>
      </c>
      <c r="Y540" s="54">
        <v>0</v>
      </c>
      <c r="Z540" s="54">
        <v>0</v>
      </c>
      <c r="AA540" s="54">
        <v>0</v>
      </c>
      <c r="AB540" s="54">
        <v>0</v>
      </c>
      <c r="AC540" s="54">
        <v>0</v>
      </c>
      <c r="AD540" s="54" t="e">
        <v>#REF!</v>
      </c>
      <c r="AE540" s="63" t="e">
        <v>#REF!</v>
      </c>
      <c r="AF540" s="63" t="e">
        <v>#REF!</v>
      </c>
      <c r="AG540" s="63" t="e">
        <v>#REF!</v>
      </c>
      <c r="AH540" s="54" t="e">
        <v>#REF!</v>
      </c>
      <c r="AI540" s="63" t="e">
        <v>#REF!</v>
      </c>
      <c r="AJ540" s="63" t="e">
        <v>#REF!</v>
      </c>
      <c r="AK540" s="63" t="e">
        <v>#REF!</v>
      </c>
      <c r="AL540" s="63" t="e">
        <v>#REF!</v>
      </c>
      <c r="AM540" s="63" t="e">
        <v>#REF!</v>
      </c>
      <c r="AN540" s="54" t="e">
        <v>#REF!</v>
      </c>
      <c r="AO540" s="54">
        <v>0.27934878695853926</v>
      </c>
      <c r="AP540" s="54">
        <v>0.74362875002272111</v>
      </c>
      <c r="AQ540" s="54">
        <v>0.20773178926634198</v>
      </c>
    </row>
    <row r="541" spans="2:43" x14ac:dyDescent="0.3">
      <c r="B541" s="52">
        <v>538</v>
      </c>
      <c r="C541" s="54">
        <v>0.1590850344004987</v>
      </c>
      <c r="D541" s="54">
        <v>0.67634640974126059</v>
      </c>
      <c r="E541" s="54">
        <v>48002.66225620309</v>
      </c>
      <c r="F541" s="54">
        <v>30.286123745529864</v>
      </c>
      <c r="G541" s="54">
        <v>0.9097574598439182</v>
      </c>
      <c r="H541" s="54">
        <v>10385.216443415851</v>
      </c>
      <c r="I541" s="54">
        <v>8</v>
      </c>
      <c r="J541" s="54">
        <v>5</v>
      </c>
      <c r="K541" s="54">
        <v>857</v>
      </c>
      <c r="L541" s="54">
        <v>797</v>
      </c>
      <c r="M541" s="54">
        <v>0.10759659186034223</v>
      </c>
      <c r="N541" s="54">
        <v>7636.5051763435895</v>
      </c>
      <c r="O541" s="54">
        <v>32466.428275005281</v>
      </c>
      <c r="P541" s="54">
        <v>27.553027007251821</v>
      </c>
      <c r="Q541" s="54">
        <v>314527.95032940403</v>
      </c>
      <c r="R541" s="54">
        <v>9448.0281314912954</v>
      </c>
      <c r="S541" s="54">
        <v>0</v>
      </c>
      <c r="T541" s="54">
        <v>0</v>
      </c>
      <c r="U541" s="54">
        <v>0.37343394589696588</v>
      </c>
      <c r="V541" s="54">
        <v>1.1169189176720717</v>
      </c>
      <c r="W541" s="54">
        <v>3.7752954497925204</v>
      </c>
      <c r="X541" s="54">
        <v>0</v>
      </c>
      <c r="Y541" s="54">
        <v>0</v>
      </c>
      <c r="Z541" s="54">
        <v>0</v>
      </c>
      <c r="AA541" s="54">
        <v>0</v>
      </c>
      <c r="AB541" s="54">
        <v>0</v>
      </c>
      <c r="AC541" s="54">
        <v>0</v>
      </c>
      <c r="AD541" s="54" t="e">
        <v>#REF!</v>
      </c>
      <c r="AE541" s="63" t="e">
        <v>#REF!</v>
      </c>
      <c r="AF541" s="63" t="e">
        <v>#REF!</v>
      </c>
      <c r="AG541" s="63" t="e">
        <v>#REF!</v>
      </c>
      <c r="AH541" s="54" t="e">
        <v>#REF!</v>
      </c>
      <c r="AI541" s="63" t="e">
        <v>#REF!</v>
      </c>
      <c r="AJ541" s="63" t="e">
        <v>#REF!</v>
      </c>
      <c r="AK541" s="63" t="e">
        <v>#REF!</v>
      </c>
      <c r="AL541" s="63" t="e">
        <v>#REF!</v>
      </c>
      <c r="AM541" s="63" t="e">
        <v>#REF!</v>
      </c>
      <c r="AN541" s="54" t="e">
        <v>#REF!</v>
      </c>
      <c r="AO541" s="54">
        <v>0.2415099017894507</v>
      </c>
      <c r="AP541" s="54">
        <v>0.63187126224968637</v>
      </c>
      <c r="AQ541" s="54">
        <v>0.15260316648949801</v>
      </c>
    </row>
    <row r="542" spans="2:43" x14ac:dyDescent="0.3">
      <c r="B542" s="52">
        <v>539</v>
      </c>
      <c r="C542" s="54">
        <v>0.13980448177979854</v>
      </c>
      <c r="D542" s="54">
        <v>0.67425559859246453</v>
      </c>
      <c r="E542" s="54">
        <v>50977.070472867112</v>
      </c>
      <c r="F542" s="54">
        <v>19.877806948129738</v>
      </c>
      <c r="G542" s="54">
        <v>0.89197978195777194</v>
      </c>
      <c r="H542" s="54">
        <v>8221.2953492082488</v>
      </c>
      <c r="I542" s="54">
        <v>12</v>
      </c>
      <c r="J542" s="54">
        <v>4</v>
      </c>
      <c r="K542" s="54">
        <v>856</v>
      </c>
      <c r="L542" s="54">
        <v>799</v>
      </c>
      <c r="M542" s="54">
        <v>9.4263954548347365E-2</v>
      </c>
      <c r="N542" s="54">
        <v>7126.8229201114564</v>
      </c>
      <c r="O542" s="54">
        <v>34371.575166173265</v>
      </c>
      <c r="P542" s="54">
        <v>17.730601907391449</v>
      </c>
      <c r="Q542" s="54">
        <v>163421.32181511843</v>
      </c>
      <c r="R542" s="54">
        <v>7333.2292329972179</v>
      </c>
      <c r="S542" s="54">
        <v>0</v>
      </c>
      <c r="T542" s="54">
        <v>0</v>
      </c>
      <c r="U542" s="54">
        <v>0.41011470417003748</v>
      </c>
      <c r="V542" s="54">
        <v>5.5397375789356698</v>
      </c>
      <c r="W542" s="54">
        <v>2.9476571426211446</v>
      </c>
      <c r="X542" s="54">
        <v>0</v>
      </c>
      <c r="Y542" s="54">
        <v>0</v>
      </c>
      <c r="Z542" s="54">
        <v>0</v>
      </c>
      <c r="AA542" s="54">
        <v>0</v>
      </c>
      <c r="AB542" s="54">
        <v>0</v>
      </c>
      <c r="AC542" s="54">
        <v>0</v>
      </c>
      <c r="AD542" s="54" t="e">
        <v>#REF!</v>
      </c>
      <c r="AE542" s="63" t="e">
        <v>#REF!</v>
      </c>
      <c r="AF542" s="63" t="e">
        <v>#REF!</v>
      </c>
      <c r="AG542" s="63" t="e">
        <v>#REF!</v>
      </c>
      <c r="AH542" s="54" t="e">
        <v>#REF!</v>
      </c>
      <c r="AI542" s="63" t="e">
        <v>#REF!</v>
      </c>
      <c r="AJ542" s="63" t="e">
        <v>#REF!</v>
      </c>
      <c r="AK542" s="63" t="e">
        <v>#REF!</v>
      </c>
      <c r="AL542" s="63" t="e">
        <v>#REF!</v>
      </c>
      <c r="AM542" s="63" t="e">
        <v>#REF!</v>
      </c>
      <c r="AN542" s="54" t="e">
        <v>#REF!</v>
      </c>
      <c r="AO542" s="54">
        <v>0.14691667216889587</v>
      </c>
      <c r="AP542" s="54">
        <v>0.79002721885213234</v>
      </c>
      <c r="AQ542" s="54">
        <v>0.11606816991660328</v>
      </c>
    </row>
    <row r="543" spans="2:43" x14ac:dyDescent="0.3">
      <c r="B543" s="52">
        <v>540</v>
      </c>
      <c r="C543" s="54">
        <v>0.19879905520282309</v>
      </c>
      <c r="D543" s="54">
        <v>0.67008446061491556</v>
      </c>
      <c r="E543" s="54">
        <v>50724.510109204617</v>
      </c>
      <c r="F543" s="54">
        <v>14.067267670921337</v>
      </c>
      <c r="G543" s="54">
        <v>0.85427918175123274</v>
      </c>
      <c r="H543" s="54">
        <v>12547.277371423485</v>
      </c>
      <c r="I543" s="54">
        <v>14</v>
      </c>
      <c r="J543" s="54">
        <v>5</v>
      </c>
      <c r="K543" s="54">
        <v>836</v>
      </c>
      <c r="L543" s="54">
        <v>800</v>
      </c>
      <c r="M543" s="54">
        <v>0.13321215767633854</v>
      </c>
      <c r="N543" s="54">
        <v>10083.984685335927</v>
      </c>
      <c r="O543" s="54">
        <v>33989.705996482204</v>
      </c>
      <c r="P543" s="54">
        <v>12.01737391539025</v>
      </c>
      <c r="Q543" s="54">
        <v>176505.90932510843</v>
      </c>
      <c r="R543" s="54">
        <v>10718.877846065412</v>
      </c>
      <c r="S543" s="54">
        <v>0</v>
      </c>
      <c r="T543" s="54">
        <v>0</v>
      </c>
      <c r="U543" s="54">
        <v>0.39632583988005582</v>
      </c>
      <c r="V543" s="54">
        <v>4.4988508074770399</v>
      </c>
      <c r="W543" s="54">
        <v>4.7376349213915736</v>
      </c>
      <c r="X543" s="54">
        <v>0</v>
      </c>
      <c r="Y543" s="54">
        <v>0</v>
      </c>
      <c r="Z543" s="54">
        <v>0</v>
      </c>
      <c r="AA543" s="54">
        <v>0</v>
      </c>
      <c r="AB543" s="54">
        <v>0</v>
      </c>
      <c r="AC543" s="54">
        <v>0</v>
      </c>
      <c r="AD543" s="54" t="e">
        <v>#REF!</v>
      </c>
      <c r="AE543" s="63" t="e">
        <v>#REF!</v>
      </c>
      <c r="AF543" s="63" t="e">
        <v>#REF!</v>
      </c>
      <c r="AG543" s="63" t="e">
        <v>#REF!</v>
      </c>
      <c r="AH543" s="54" t="e">
        <v>#REF!</v>
      </c>
      <c r="AI543" s="63" t="e">
        <v>#REF!</v>
      </c>
      <c r="AJ543" s="63" t="e">
        <v>#REF!</v>
      </c>
      <c r="AK543" s="63" t="e">
        <v>#REF!</v>
      </c>
      <c r="AL543" s="63" t="e">
        <v>#REF!</v>
      </c>
      <c r="AM543" s="63" t="e">
        <v>#REF!</v>
      </c>
      <c r="AN543" s="54" t="e">
        <v>#REF!</v>
      </c>
      <c r="AO543" s="54">
        <v>0.14093154631315902</v>
      </c>
      <c r="AP543" s="54">
        <v>0.69687229452421895</v>
      </c>
      <c r="AQ543" s="54">
        <v>9.821129005009735E-2</v>
      </c>
    </row>
    <row r="544" spans="2:43" x14ac:dyDescent="0.3">
      <c r="B544" s="52">
        <v>541</v>
      </c>
      <c r="C544" s="54">
        <v>0.16546069291295384</v>
      </c>
      <c r="D544" s="54">
        <v>0.67146122359179139</v>
      </c>
      <c r="E544" s="54">
        <v>51668.743583394236</v>
      </c>
      <c r="F544" s="54">
        <v>14.47433390568402</v>
      </c>
      <c r="G544" s="54">
        <v>0.90160015385058478</v>
      </c>
      <c r="H544" s="54">
        <v>10046.992149905433</v>
      </c>
      <c r="I544" s="54">
        <v>14</v>
      </c>
      <c r="J544" s="54">
        <v>6</v>
      </c>
      <c r="K544" s="54">
        <v>851</v>
      </c>
      <c r="L544" s="54">
        <v>819</v>
      </c>
      <c r="M544" s="54">
        <v>0.11110043931967764</v>
      </c>
      <c r="N544" s="54">
        <v>8549.1461152501488</v>
      </c>
      <c r="O544" s="54">
        <v>34693.557787956415</v>
      </c>
      <c r="P544" s="54">
        <v>13.050061676249449</v>
      </c>
      <c r="Q544" s="54">
        <v>145423.5191255174</v>
      </c>
      <c r="R544" s="54">
        <v>9058.3696680903558</v>
      </c>
      <c r="S544" s="54">
        <v>0</v>
      </c>
      <c r="T544" s="54">
        <v>0</v>
      </c>
      <c r="U544" s="54">
        <v>0.5677277057931378</v>
      </c>
      <c r="V544" s="54">
        <v>3.9572334172411452</v>
      </c>
      <c r="W544" s="54">
        <v>2.8725576218229825</v>
      </c>
      <c r="X544" s="54">
        <v>0</v>
      </c>
      <c r="Y544" s="54">
        <v>0</v>
      </c>
      <c r="Z544" s="54">
        <v>0</v>
      </c>
      <c r="AA544" s="54">
        <v>0</v>
      </c>
      <c r="AB544" s="54">
        <v>0</v>
      </c>
      <c r="AC544" s="54">
        <v>0</v>
      </c>
      <c r="AD544" s="54" t="e">
        <v>#REF!</v>
      </c>
      <c r="AE544" s="63" t="e">
        <v>#REF!</v>
      </c>
      <c r="AF544" s="63" t="e">
        <v>#REF!</v>
      </c>
      <c r="AG544" s="63" t="e">
        <v>#REF!</v>
      </c>
      <c r="AH544" s="54" t="e">
        <v>#REF!</v>
      </c>
      <c r="AI544" s="63" t="e">
        <v>#REF!</v>
      </c>
      <c r="AJ544" s="63" t="e">
        <v>#REF!</v>
      </c>
      <c r="AK544" s="63" t="e">
        <v>#REF!</v>
      </c>
      <c r="AL544" s="63" t="e">
        <v>#REF!</v>
      </c>
      <c r="AM544" s="63" t="e">
        <v>#REF!</v>
      </c>
      <c r="AN544" s="54" t="e">
        <v>#REF!</v>
      </c>
      <c r="AO544" s="54">
        <v>0.26300585709259627</v>
      </c>
      <c r="AP544" s="54">
        <v>0.6578250114532761</v>
      </c>
      <c r="AQ544" s="54">
        <v>0.17301183095421585</v>
      </c>
    </row>
    <row r="545" spans="2:43" x14ac:dyDescent="0.3">
      <c r="B545" s="52">
        <v>542</v>
      </c>
      <c r="C545" s="54">
        <v>0.19491158166409561</v>
      </c>
      <c r="D545" s="54">
        <v>0.64724277205438341</v>
      </c>
      <c r="E545" s="54">
        <v>51043.137871025945</v>
      </c>
      <c r="F545" s="54">
        <v>18.004043842833546</v>
      </c>
      <c r="G545" s="54">
        <v>0.89732756731152419</v>
      </c>
      <c r="H545" s="54">
        <v>23649.765951882739</v>
      </c>
      <c r="I545" s="54">
        <v>16</v>
      </c>
      <c r="J545" s="54">
        <v>2</v>
      </c>
      <c r="K545" s="54">
        <v>845</v>
      </c>
      <c r="L545" s="54">
        <v>817</v>
      </c>
      <c r="M545" s="54">
        <v>0.12615511242177357</v>
      </c>
      <c r="N545" s="54">
        <v>9948.8987355401641</v>
      </c>
      <c r="O545" s="54">
        <v>33037.302049996913</v>
      </c>
      <c r="P545" s="54">
        <v>16.155524863259853</v>
      </c>
      <c r="Q545" s="54">
        <v>425791.42307044886</v>
      </c>
      <c r="R545" s="54">
        <v>21221.586949089851</v>
      </c>
      <c r="S545" s="54">
        <v>0</v>
      </c>
      <c r="T545" s="54">
        <v>0</v>
      </c>
      <c r="U545" s="54">
        <v>0.50829033799595635</v>
      </c>
      <c r="V545" s="54">
        <v>5.3348336586753913</v>
      </c>
      <c r="W545" s="54">
        <v>3.8149330695292014</v>
      </c>
      <c r="X545" s="54">
        <v>0</v>
      </c>
      <c r="Y545" s="54">
        <v>0</v>
      </c>
      <c r="Z545" s="54">
        <v>0</v>
      </c>
      <c r="AA545" s="54">
        <v>0</v>
      </c>
      <c r="AB545" s="54">
        <v>0</v>
      </c>
      <c r="AC545" s="54">
        <v>0</v>
      </c>
      <c r="AD545" s="54" t="e">
        <v>#REF!</v>
      </c>
      <c r="AE545" s="63" t="e">
        <v>#REF!</v>
      </c>
      <c r="AF545" s="63" t="e">
        <v>#REF!</v>
      </c>
      <c r="AG545" s="63" t="e">
        <v>#REF!</v>
      </c>
      <c r="AH545" s="54" t="e">
        <v>#REF!</v>
      </c>
      <c r="AI545" s="63" t="e">
        <v>#REF!</v>
      </c>
      <c r="AJ545" s="63" t="e">
        <v>#REF!</v>
      </c>
      <c r="AK545" s="63" t="e">
        <v>#REF!</v>
      </c>
      <c r="AL545" s="63" t="e">
        <v>#REF!</v>
      </c>
      <c r="AM545" s="63" t="e">
        <v>#REF!</v>
      </c>
      <c r="AN545" s="54" t="e">
        <v>#REF!</v>
      </c>
      <c r="AO545" s="54">
        <v>0.1327832477959609</v>
      </c>
      <c r="AP545" s="54">
        <v>0.66541570761417912</v>
      </c>
      <c r="AQ545" s="54">
        <v>8.835605879145822E-2</v>
      </c>
    </row>
    <row r="546" spans="2:43" x14ac:dyDescent="0.3">
      <c r="B546" s="52">
        <v>543</v>
      </c>
      <c r="C546" s="54">
        <v>0.26591765610884732</v>
      </c>
      <c r="D546" s="54">
        <v>0.68516254260990106</v>
      </c>
      <c r="E546" s="54">
        <v>52037.157813540762</v>
      </c>
      <c r="F546" s="54">
        <v>13.380145179154592</v>
      </c>
      <c r="G546" s="54">
        <v>0.90157840995159189</v>
      </c>
      <c r="H546" s="54">
        <v>7149.8235829063615</v>
      </c>
      <c r="I546" s="54">
        <v>10</v>
      </c>
      <c r="J546" s="54">
        <v>6</v>
      </c>
      <c r="K546" s="54">
        <v>843</v>
      </c>
      <c r="L546" s="54">
        <v>811</v>
      </c>
      <c r="M546" s="54">
        <v>0.18219681738440313</v>
      </c>
      <c r="N546" s="54">
        <v>13837.59903634295</v>
      </c>
      <c r="O546" s="54">
        <v>35653.911357718265</v>
      </c>
      <c r="P546" s="54">
        <v>12.063250015543655</v>
      </c>
      <c r="Q546" s="54">
        <v>95665.677544630365</v>
      </c>
      <c r="R546" s="54">
        <v>6446.1265773111109</v>
      </c>
      <c r="S546" s="54">
        <v>0</v>
      </c>
      <c r="T546" s="54">
        <v>0</v>
      </c>
      <c r="U546" s="54">
        <v>0.41035730992543168</v>
      </c>
      <c r="V546" s="54">
        <v>6.2207242345583484</v>
      </c>
      <c r="W546" s="54">
        <v>2.5004207526680915</v>
      </c>
      <c r="X546" s="54">
        <v>0</v>
      </c>
      <c r="Y546" s="54">
        <v>0</v>
      </c>
      <c r="Z546" s="54">
        <v>0</v>
      </c>
      <c r="AA546" s="54">
        <v>0</v>
      </c>
      <c r="AB546" s="54">
        <v>0</v>
      </c>
      <c r="AC546" s="54">
        <v>0</v>
      </c>
      <c r="AD546" s="54" t="e">
        <v>#REF!</v>
      </c>
      <c r="AE546" s="63" t="e">
        <v>#REF!</v>
      </c>
      <c r="AF546" s="63" t="e">
        <v>#REF!</v>
      </c>
      <c r="AG546" s="63" t="e">
        <v>#REF!</v>
      </c>
      <c r="AH546" s="54" t="e">
        <v>#REF!</v>
      </c>
      <c r="AI546" s="63" t="e">
        <v>#REF!</v>
      </c>
      <c r="AJ546" s="63" t="e">
        <v>#REF!</v>
      </c>
      <c r="AK546" s="63" t="e">
        <v>#REF!</v>
      </c>
      <c r="AL546" s="63" t="e">
        <v>#REF!</v>
      </c>
      <c r="AM546" s="63" t="e">
        <v>#REF!</v>
      </c>
      <c r="AN546" s="54" t="e">
        <v>#REF!</v>
      </c>
      <c r="AO546" s="54">
        <v>0.18361953125831401</v>
      </c>
      <c r="AP546" s="54">
        <v>0.70783036040561331</v>
      </c>
      <c r="AQ546" s="54">
        <v>0.12997147898808217</v>
      </c>
    </row>
    <row r="547" spans="2:43" x14ac:dyDescent="0.3">
      <c r="B547" s="52">
        <v>544</v>
      </c>
      <c r="C547" s="54">
        <v>0.1950997930171311</v>
      </c>
      <c r="D547" s="54">
        <v>0.75507834188368539</v>
      </c>
      <c r="E547" s="54">
        <v>46449.016333029911</v>
      </c>
      <c r="F547" s="54">
        <v>24.314114420555526</v>
      </c>
      <c r="G547" s="54">
        <v>0.89552005638419829</v>
      </c>
      <c r="H547" s="54">
        <v>35323.427954547122</v>
      </c>
      <c r="I547" s="54">
        <v>7</v>
      </c>
      <c r="J547" s="54">
        <v>5</v>
      </c>
      <c r="K547" s="54">
        <v>870</v>
      </c>
      <c r="L547" s="54">
        <v>805</v>
      </c>
      <c r="M547" s="54">
        <v>0.14731562821322558</v>
      </c>
      <c r="N547" s="54">
        <v>9062.1934724234779</v>
      </c>
      <c r="O547" s="54">
        <v>35072.646234872445</v>
      </c>
      <c r="P547" s="54">
        <v>21.773777116827734</v>
      </c>
      <c r="Q547" s="54">
        <v>858857.86901310843</v>
      </c>
      <c r="R547" s="54">
        <v>31632.838193539206</v>
      </c>
      <c r="S547" s="54">
        <v>0</v>
      </c>
      <c r="T547" s="54">
        <v>0</v>
      </c>
      <c r="U547" s="54">
        <v>0.45184705905642908</v>
      </c>
      <c r="V547" s="54">
        <v>5.6196058847366865</v>
      </c>
      <c r="W547" s="54">
        <v>4.1283764036144301</v>
      </c>
      <c r="X547" s="54">
        <v>0</v>
      </c>
      <c r="Y547" s="54">
        <v>0</v>
      </c>
      <c r="Z547" s="54">
        <v>0</v>
      </c>
      <c r="AA547" s="54">
        <v>0</v>
      </c>
      <c r="AB547" s="54">
        <v>0</v>
      </c>
      <c r="AC547" s="54">
        <v>0</v>
      </c>
      <c r="AD547" s="54" t="e">
        <v>#REF!</v>
      </c>
      <c r="AE547" s="63" t="e">
        <v>#REF!</v>
      </c>
      <c r="AF547" s="63" t="e">
        <v>#REF!</v>
      </c>
      <c r="AG547" s="63" t="e">
        <v>#REF!</v>
      </c>
      <c r="AH547" s="54" t="e">
        <v>#REF!</v>
      </c>
      <c r="AI547" s="63" t="e">
        <v>#REF!</v>
      </c>
      <c r="AJ547" s="63" t="e">
        <v>#REF!</v>
      </c>
      <c r="AK547" s="63" t="e">
        <v>#REF!</v>
      </c>
      <c r="AL547" s="63" t="e">
        <v>#REF!</v>
      </c>
      <c r="AM547" s="63" t="e">
        <v>#REF!</v>
      </c>
      <c r="AN547" s="54" t="e">
        <v>#REF!</v>
      </c>
      <c r="AO547" s="54">
        <v>0.15100272284312477</v>
      </c>
      <c r="AP547" s="54">
        <v>0.67300052458407966</v>
      </c>
      <c r="AQ547" s="54">
        <v>0.10162491168704736</v>
      </c>
    </row>
    <row r="548" spans="2:43" x14ac:dyDescent="0.3">
      <c r="B548" s="52">
        <v>545</v>
      </c>
      <c r="C548" s="54">
        <v>0.23921983063032415</v>
      </c>
      <c r="D548" s="54">
        <v>0.73832703586193182</v>
      </c>
      <c r="E548" s="54">
        <v>49258.462770511949</v>
      </c>
      <c r="F548" s="54">
        <v>17.592355375069388</v>
      </c>
      <c r="G548" s="54">
        <v>0.89351574702285763</v>
      </c>
      <c r="H548" s="54">
        <v>20291.600983307937</v>
      </c>
      <c r="I548" s="54">
        <v>16</v>
      </c>
      <c r="J548" s="54">
        <v>4</v>
      </c>
      <c r="K548" s="54">
        <v>863</v>
      </c>
      <c r="L548" s="54">
        <v>811</v>
      </c>
      <c r="M548" s="54">
        <v>0.1766224684686806</v>
      </c>
      <c r="N548" s="54">
        <v>11783.601121071995</v>
      </c>
      <c r="O548" s="54">
        <v>36368.854808467411</v>
      </c>
      <c r="P548" s="54">
        <v>15.71904655484671</v>
      </c>
      <c r="Q548" s="54">
        <v>356977.05562746065</v>
      </c>
      <c r="R548" s="54">
        <v>18130.865010890142</v>
      </c>
      <c r="S548" s="54">
        <v>0</v>
      </c>
      <c r="T548" s="54">
        <v>0</v>
      </c>
      <c r="U548" s="54">
        <v>0.52530689527155028</v>
      </c>
      <c r="V548" s="54">
        <v>5.3300386846972883</v>
      </c>
      <c r="W548" s="54">
        <v>2.0676546881378406</v>
      </c>
      <c r="X548" s="54">
        <v>0</v>
      </c>
      <c r="Y548" s="54">
        <v>0</v>
      </c>
      <c r="Z548" s="54">
        <v>0</v>
      </c>
      <c r="AA548" s="54">
        <v>0</v>
      </c>
      <c r="AB548" s="54">
        <v>0</v>
      </c>
      <c r="AC548" s="54">
        <v>0</v>
      </c>
      <c r="AD548" s="54" t="e">
        <v>#REF!</v>
      </c>
      <c r="AE548" s="63" t="e">
        <v>#REF!</v>
      </c>
      <c r="AF548" s="63" t="e">
        <v>#REF!</v>
      </c>
      <c r="AG548" s="63" t="e">
        <v>#REF!</v>
      </c>
      <c r="AH548" s="54" t="e">
        <v>#REF!</v>
      </c>
      <c r="AI548" s="63" t="e">
        <v>#REF!</v>
      </c>
      <c r="AJ548" s="63" t="e">
        <v>#REF!</v>
      </c>
      <c r="AK548" s="63" t="e">
        <v>#REF!</v>
      </c>
      <c r="AL548" s="63" t="e">
        <v>#REF!</v>
      </c>
      <c r="AM548" s="63" t="e">
        <v>#REF!</v>
      </c>
      <c r="AN548" s="54" t="e">
        <v>#REF!</v>
      </c>
      <c r="AO548" s="54">
        <v>0.18549208839509326</v>
      </c>
      <c r="AP548" s="54">
        <v>0.69739776047931956</v>
      </c>
      <c r="AQ548" s="54">
        <v>0.12936176703337002</v>
      </c>
    </row>
    <row r="549" spans="2:43" x14ac:dyDescent="0.3">
      <c r="B549" s="52">
        <v>546</v>
      </c>
      <c r="C549" s="54">
        <v>0.19563969343161677</v>
      </c>
      <c r="D549" s="54">
        <v>0.72630901602887021</v>
      </c>
      <c r="E549" s="54">
        <v>47969.179097923363</v>
      </c>
      <c r="F549" s="54">
        <v>11.72857665787426</v>
      </c>
      <c r="G549" s="54">
        <v>0.83001839042764924</v>
      </c>
      <c r="H549" s="54">
        <v>21608.341266943782</v>
      </c>
      <c r="I549" s="54">
        <v>12</v>
      </c>
      <c r="J549" s="54">
        <v>4</v>
      </c>
      <c r="K549" s="54">
        <v>848</v>
      </c>
      <c r="L549" s="54">
        <v>805</v>
      </c>
      <c r="M549" s="54">
        <v>0.14209487323250741</v>
      </c>
      <c r="N549" s="54">
        <v>9384.6754928840455</v>
      </c>
      <c r="O549" s="54">
        <v>34840.447270325363</v>
      </c>
      <c r="P549" s="54">
        <v>9.7349343195760909</v>
      </c>
      <c r="Q549" s="54">
        <v>253435.08699885797</v>
      </c>
      <c r="R549" s="54">
        <v>17935.320638200028</v>
      </c>
      <c r="S549" s="54">
        <v>0</v>
      </c>
      <c r="T549" s="54">
        <v>0</v>
      </c>
      <c r="U549" s="54">
        <v>0.47113663874933553</v>
      </c>
      <c r="V549" s="54">
        <v>6.1578343893329697</v>
      </c>
      <c r="W549" s="54">
        <v>3.4382707145983318</v>
      </c>
      <c r="X549" s="54">
        <v>0</v>
      </c>
      <c r="Y549" s="54">
        <v>0</v>
      </c>
      <c r="Z549" s="54">
        <v>0</v>
      </c>
      <c r="AA549" s="54">
        <v>0</v>
      </c>
      <c r="AB549" s="54">
        <v>0</v>
      </c>
      <c r="AC549" s="54">
        <v>0</v>
      </c>
      <c r="AD549" s="54" t="e">
        <v>#REF!</v>
      </c>
      <c r="AE549" s="63" t="e">
        <v>#REF!</v>
      </c>
      <c r="AF549" s="63" t="e">
        <v>#REF!</v>
      </c>
      <c r="AG549" s="63" t="e">
        <v>#REF!</v>
      </c>
      <c r="AH549" s="54" t="e">
        <v>#REF!</v>
      </c>
      <c r="AI549" s="63" t="e">
        <v>#REF!</v>
      </c>
      <c r="AJ549" s="63" t="e">
        <v>#REF!</v>
      </c>
      <c r="AK549" s="63" t="e">
        <v>#REF!</v>
      </c>
      <c r="AL549" s="63" t="e">
        <v>#REF!</v>
      </c>
      <c r="AM549" s="63" t="e">
        <v>#REF!</v>
      </c>
      <c r="AN549" s="54" t="e">
        <v>#REF!</v>
      </c>
      <c r="AO549" s="54">
        <v>0.21185923677335516</v>
      </c>
      <c r="AP549" s="54">
        <v>0.65036279338072089</v>
      </c>
      <c r="AQ549" s="54">
        <v>0.1377853650314268</v>
      </c>
    </row>
    <row r="550" spans="2:43" x14ac:dyDescent="0.3">
      <c r="B550" s="52">
        <v>547</v>
      </c>
      <c r="C550" s="54">
        <v>0.22330393191211234</v>
      </c>
      <c r="D550" s="54">
        <v>0.69076928421553174</v>
      </c>
      <c r="E550" s="54">
        <v>50764.068638171455</v>
      </c>
      <c r="F550" s="54">
        <v>18.262670266551805</v>
      </c>
      <c r="G550" s="54">
        <v>0.8141676465448261</v>
      </c>
      <c r="H550" s="54">
        <v>18585.88858529977</v>
      </c>
      <c r="I550" s="54">
        <v>12</v>
      </c>
      <c r="J550" s="54">
        <v>4</v>
      </c>
      <c r="K550" s="54">
        <v>850</v>
      </c>
      <c r="L550" s="54">
        <v>803</v>
      </c>
      <c r="M550" s="54">
        <v>0.15425149720944367</v>
      </c>
      <c r="N550" s="54">
        <v>11335.816126760035</v>
      </c>
      <c r="O550" s="54">
        <v>35066.259357057817</v>
      </c>
      <c r="P550" s="54">
        <v>14.868875270542654</v>
      </c>
      <c r="Q550" s="54">
        <v>339427.95484419871</v>
      </c>
      <c r="R550" s="54">
        <v>15132.029168437861</v>
      </c>
      <c r="S550" s="54">
        <v>0</v>
      </c>
      <c r="T550" s="54">
        <v>0</v>
      </c>
      <c r="U550" s="54">
        <v>0.33790098407536662</v>
      </c>
      <c r="V550" s="54">
        <v>4.8658854566640795</v>
      </c>
      <c r="W550" s="54">
        <v>2.7287967349891482</v>
      </c>
      <c r="X550" s="54">
        <v>0</v>
      </c>
      <c r="Y550" s="54">
        <v>0</v>
      </c>
      <c r="Z550" s="54">
        <v>0</v>
      </c>
      <c r="AA550" s="54">
        <v>0</v>
      </c>
      <c r="AB550" s="54">
        <v>0</v>
      </c>
      <c r="AC550" s="54">
        <v>0</v>
      </c>
      <c r="AD550" s="54" t="e">
        <v>#REF!</v>
      </c>
      <c r="AE550" s="63" t="e">
        <v>#REF!</v>
      </c>
      <c r="AF550" s="63" t="e">
        <v>#REF!</v>
      </c>
      <c r="AG550" s="63" t="e">
        <v>#REF!</v>
      </c>
      <c r="AH550" s="54" t="e">
        <v>#REF!</v>
      </c>
      <c r="AI550" s="63" t="e">
        <v>#REF!</v>
      </c>
      <c r="AJ550" s="63" t="e">
        <v>#REF!</v>
      </c>
      <c r="AK550" s="63" t="e">
        <v>#REF!</v>
      </c>
      <c r="AL550" s="63" t="e">
        <v>#REF!</v>
      </c>
      <c r="AM550" s="63" t="e">
        <v>#REF!</v>
      </c>
      <c r="AN550" s="54" t="e">
        <v>#REF!</v>
      </c>
      <c r="AO550" s="54">
        <v>0.14024278760545716</v>
      </c>
      <c r="AP550" s="54">
        <v>0.63777370648919496</v>
      </c>
      <c r="AQ550" s="54">
        <v>8.944316245950934E-2</v>
      </c>
    </row>
    <row r="551" spans="2:43" x14ac:dyDescent="0.3">
      <c r="B551" s="52">
        <v>548</v>
      </c>
      <c r="C551" s="54">
        <v>0.11739045622014113</v>
      </c>
      <c r="D551" s="54">
        <v>0.6875422746399017</v>
      </c>
      <c r="E551" s="54">
        <v>49402.564212408783</v>
      </c>
      <c r="F551" s="54">
        <v>22.398640988611525</v>
      </c>
      <c r="G551" s="54">
        <v>0.87774306640274036</v>
      </c>
      <c r="H551" s="54">
        <v>32759.38726720737</v>
      </c>
      <c r="I551" s="54">
        <v>6</v>
      </c>
      <c r="J551" s="54">
        <v>6</v>
      </c>
      <c r="K551" s="54">
        <v>871</v>
      </c>
      <c r="L551" s="54">
        <v>815</v>
      </c>
      <c r="M551" s="54">
        <v>8.0710901290611634E-2</v>
      </c>
      <c r="N551" s="54">
        <v>5799.3895513394846</v>
      </c>
      <c r="O551" s="54">
        <v>33966.351371643337</v>
      </c>
      <c r="P551" s="54">
        <v>19.660251824597989</v>
      </c>
      <c r="Q551" s="54">
        <v>733765.75440506951</v>
      </c>
      <c r="R551" s="54">
        <v>28754.325033393485</v>
      </c>
      <c r="S551" s="54">
        <v>0</v>
      </c>
      <c r="T551" s="54">
        <v>0</v>
      </c>
      <c r="U551" s="54">
        <v>0.50283714156897086</v>
      </c>
      <c r="V551" s="54">
        <v>5.4565664132677494</v>
      </c>
      <c r="W551" s="54">
        <v>2.315699273073188</v>
      </c>
      <c r="X551" s="54">
        <v>0</v>
      </c>
      <c r="Y551" s="54">
        <v>0</v>
      </c>
      <c r="Z551" s="54">
        <v>0</v>
      </c>
      <c r="AA551" s="54">
        <v>0</v>
      </c>
      <c r="AB551" s="54">
        <v>0</v>
      </c>
      <c r="AC551" s="54">
        <v>0</v>
      </c>
      <c r="AD551" s="54" t="e">
        <v>#REF!</v>
      </c>
      <c r="AE551" s="63" t="e">
        <v>#REF!</v>
      </c>
      <c r="AF551" s="63" t="e">
        <v>#REF!</v>
      </c>
      <c r="AG551" s="63" t="e">
        <v>#REF!</v>
      </c>
      <c r="AH551" s="54" t="e">
        <v>#REF!</v>
      </c>
      <c r="AI551" s="63" t="e">
        <v>#REF!</v>
      </c>
      <c r="AJ551" s="63" t="e">
        <v>#REF!</v>
      </c>
      <c r="AK551" s="63" t="e">
        <v>#REF!</v>
      </c>
      <c r="AL551" s="63" t="e">
        <v>#REF!</v>
      </c>
      <c r="AM551" s="63" t="e">
        <v>#REF!</v>
      </c>
      <c r="AN551" s="54" t="e">
        <v>#REF!</v>
      </c>
      <c r="AO551" s="54">
        <v>0.23711251426247848</v>
      </c>
      <c r="AP551" s="54">
        <v>0.67911560059123477</v>
      </c>
      <c r="AQ551" s="54">
        <v>0.1610268075310608</v>
      </c>
    </row>
    <row r="552" spans="2:43" x14ac:dyDescent="0.3">
      <c r="B552" s="52">
        <v>549</v>
      </c>
      <c r="C552" s="54">
        <v>0.20049942801306492</v>
      </c>
      <c r="D552" s="54">
        <v>0.69747057203697371</v>
      </c>
      <c r="E552" s="54">
        <v>49219.017571528311</v>
      </c>
      <c r="F552" s="54">
        <v>12.308588854036879</v>
      </c>
      <c r="G552" s="54">
        <v>0.87066431089956409</v>
      </c>
      <c r="H552" s="54">
        <v>23207.578131548918</v>
      </c>
      <c r="I552" s="54">
        <v>12</v>
      </c>
      <c r="J552" s="54">
        <v>2</v>
      </c>
      <c r="K552" s="54">
        <v>837</v>
      </c>
      <c r="L552" s="54">
        <v>815</v>
      </c>
      <c r="M552" s="54">
        <v>0.13984245074935842</v>
      </c>
      <c r="N552" s="54">
        <v>9868.384870456417</v>
      </c>
      <c r="O552" s="54">
        <v>34328.81634071171</v>
      </c>
      <c r="P552" s="54">
        <v>10.716649032746075</v>
      </c>
      <c r="Q552" s="54">
        <v>285652.53751917306</v>
      </c>
      <c r="R552" s="54">
        <v>20206.010021552833</v>
      </c>
      <c r="S552" s="54">
        <v>0</v>
      </c>
      <c r="T552" s="54">
        <v>0</v>
      </c>
      <c r="U552" s="54">
        <v>0.5542707684782191</v>
      </c>
      <c r="V552" s="54">
        <v>4.8333838015401476</v>
      </c>
      <c r="W552" s="54">
        <v>3.3274414032791597</v>
      </c>
      <c r="X552" s="54">
        <v>0</v>
      </c>
      <c r="Y552" s="54">
        <v>0</v>
      </c>
      <c r="Z552" s="54">
        <v>0</v>
      </c>
      <c r="AA552" s="54">
        <v>0</v>
      </c>
      <c r="AB552" s="54">
        <v>0</v>
      </c>
      <c r="AC552" s="54">
        <v>0</v>
      </c>
      <c r="AD552" s="54" t="e">
        <v>#REF!</v>
      </c>
      <c r="AE552" s="63" t="e">
        <v>#REF!</v>
      </c>
      <c r="AF552" s="63" t="e">
        <v>#REF!</v>
      </c>
      <c r="AG552" s="63" t="e">
        <v>#REF!</v>
      </c>
      <c r="AH552" s="54" t="e">
        <v>#REF!</v>
      </c>
      <c r="AI552" s="63" t="e">
        <v>#REF!</v>
      </c>
      <c r="AJ552" s="63" t="e">
        <v>#REF!</v>
      </c>
      <c r="AK552" s="63" t="e">
        <v>#REF!</v>
      </c>
      <c r="AL552" s="63" t="e">
        <v>#REF!</v>
      </c>
      <c r="AM552" s="63" t="e">
        <v>#REF!</v>
      </c>
      <c r="AN552" s="54" t="e">
        <v>#REF!</v>
      </c>
      <c r="AO552" s="54">
        <v>0.25548172999269342</v>
      </c>
      <c r="AP552" s="54">
        <v>0.67864279286366991</v>
      </c>
      <c r="AQ552" s="54">
        <v>0.17338083476788349</v>
      </c>
    </row>
    <row r="553" spans="2:43" x14ac:dyDescent="0.3">
      <c r="B553" s="52">
        <v>550</v>
      </c>
      <c r="C553" s="54">
        <v>0.15742402318014603</v>
      </c>
      <c r="D553" s="54">
        <v>0.73080585197179215</v>
      </c>
      <c r="E553" s="54">
        <v>49457.758227874147</v>
      </c>
      <c r="F553" s="54">
        <v>12.210756888985845</v>
      </c>
      <c r="G553" s="54">
        <v>0.87272393744006382</v>
      </c>
      <c r="H553" s="54">
        <v>13861.691806610341</v>
      </c>
      <c r="I553" s="54">
        <v>15</v>
      </c>
      <c r="J553" s="54">
        <v>7</v>
      </c>
      <c r="K553" s="54">
        <v>825</v>
      </c>
      <c r="L553" s="54">
        <v>801</v>
      </c>
      <c r="M553" s="54">
        <v>0.11504639738099377</v>
      </c>
      <c r="N553" s="54">
        <v>7785.8392777029176</v>
      </c>
      <c r="O553" s="54">
        <v>36144.01913833648</v>
      </c>
      <c r="P553" s="54">
        <v>10.65661983127911</v>
      </c>
      <c r="Q553" s="54">
        <v>169261.74872056587</v>
      </c>
      <c r="R553" s="54">
        <v>12097.430253045648</v>
      </c>
      <c r="S553" s="54">
        <v>0</v>
      </c>
      <c r="T553" s="54">
        <v>0</v>
      </c>
      <c r="U553" s="54">
        <v>0.48488482877156436</v>
      </c>
      <c r="V553" s="54">
        <v>6.8300033380394325</v>
      </c>
      <c r="W553" s="54">
        <v>1.8974647740561215</v>
      </c>
      <c r="X553" s="54">
        <v>0</v>
      </c>
      <c r="Y553" s="54">
        <v>0</v>
      </c>
      <c r="Z553" s="54">
        <v>0</v>
      </c>
      <c r="AA553" s="54">
        <v>0</v>
      </c>
      <c r="AB553" s="54">
        <v>0</v>
      </c>
      <c r="AC553" s="54">
        <v>0</v>
      </c>
      <c r="AD553" s="54" t="e">
        <v>#REF!</v>
      </c>
      <c r="AE553" s="63" t="e">
        <v>#REF!</v>
      </c>
      <c r="AF553" s="63" t="e">
        <v>#REF!</v>
      </c>
      <c r="AG553" s="63" t="e">
        <v>#REF!</v>
      </c>
      <c r="AH553" s="54" t="e">
        <v>#REF!</v>
      </c>
      <c r="AI553" s="63" t="e">
        <v>#REF!</v>
      </c>
      <c r="AJ553" s="63" t="e">
        <v>#REF!</v>
      </c>
      <c r="AK553" s="63" t="e">
        <v>#REF!</v>
      </c>
      <c r="AL553" s="63" t="e">
        <v>#REF!</v>
      </c>
      <c r="AM553" s="63" t="e">
        <v>#REF!</v>
      </c>
      <c r="AN553" s="54" t="e">
        <v>#REF!</v>
      </c>
      <c r="AO553" s="54">
        <v>0.12944244898152496</v>
      </c>
      <c r="AP553" s="54">
        <v>0.78297932405416415</v>
      </c>
      <c r="AQ553" s="54">
        <v>0.10135076120747004</v>
      </c>
    </row>
    <row r="554" spans="2:43" x14ac:dyDescent="0.3">
      <c r="B554" s="52">
        <v>551</v>
      </c>
      <c r="C554" s="54">
        <v>0.23780464713533736</v>
      </c>
      <c r="D554" s="54">
        <v>0.77017083585473756</v>
      </c>
      <c r="E554" s="54">
        <v>51095.681637539965</v>
      </c>
      <c r="F554" s="54">
        <v>19.733815786118043</v>
      </c>
      <c r="G554" s="54">
        <v>0.83524766352954138</v>
      </c>
      <c r="H554" s="54">
        <v>28801.427490097853</v>
      </c>
      <c r="I554" s="54">
        <v>9</v>
      </c>
      <c r="J554" s="54">
        <v>8</v>
      </c>
      <c r="K554" s="54">
        <v>849</v>
      </c>
      <c r="L554" s="54">
        <v>802</v>
      </c>
      <c r="M554" s="54">
        <v>0.1831502038543637</v>
      </c>
      <c r="N554" s="54">
        <v>12150.790541954728</v>
      </c>
      <c r="O554" s="54">
        <v>39352.403835351717</v>
      </c>
      <c r="P554" s="54">
        <v>16.482623527877475</v>
      </c>
      <c r="Q554" s="54">
        <v>568362.0644668272</v>
      </c>
      <c r="R554" s="54">
        <v>24056.325017419735</v>
      </c>
      <c r="S554" s="54">
        <v>0</v>
      </c>
      <c r="T554" s="54">
        <v>0</v>
      </c>
      <c r="U554" s="54">
        <v>0.36483593705847139</v>
      </c>
      <c r="V554" s="54">
        <v>6.4339301877224546</v>
      </c>
      <c r="W554" s="54">
        <v>3.5734114318056678</v>
      </c>
      <c r="X554" s="54">
        <v>0</v>
      </c>
      <c r="Y554" s="54">
        <v>0</v>
      </c>
      <c r="Z554" s="54">
        <v>0</v>
      </c>
      <c r="AA554" s="54">
        <v>0</v>
      </c>
      <c r="AB554" s="54">
        <v>0</v>
      </c>
      <c r="AC554" s="54">
        <v>0</v>
      </c>
      <c r="AD554" s="54" t="e">
        <v>#REF!</v>
      </c>
      <c r="AE554" s="63" t="e">
        <v>#REF!</v>
      </c>
      <c r="AF554" s="63" t="e">
        <v>#REF!</v>
      </c>
      <c r="AG554" s="63" t="e">
        <v>#REF!</v>
      </c>
      <c r="AH554" s="54" t="e">
        <v>#REF!</v>
      </c>
      <c r="AI554" s="63" t="e">
        <v>#REF!</v>
      </c>
      <c r="AJ554" s="63" t="e">
        <v>#REF!</v>
      </c>
      <c r="AK554" s="63" t="e">
        <v>#REF!</v>
      </c>
      <c r="AL554" s="63" t="e">
        <v>#REF!</v>
      </c>
      <c r="AM554" s="63" t="e">
        <v>#REF!</v>
      </c>
      <c r="AN554" s="54" t="e">
        <v>#REF!</v>
      </c>
      <c r="AO554" s="54">
        <v>0.17184355531579948</v>
      </c>
      <c r="AP554" s="54">
        <v>0.69612328015771674</v>
      </c>
      <c r="AQ554" s="54">
        <v>0.11962429940039837</v>
      </c>
    </row>
    <row r="555" spans="2:43" x14ac:dyDescent="0.3">
      <c r="B555" s="52">
        <v>552</v>
      </c>
      <c r="C555" s="54">
        <v>0.26636109057222784</v>
      </c>
      <c r="D555" s="54">
        <v>0.72250259472555378</v>
      </c>
      <c r="E555" s="54">
        <v>49672.224268393569</v>
      </c>
      <c r="F555" s="54">
        <v>23.840645891651814</v>
      </c>
      <c r="G555" s="54">
        <v>0.82707963810284024</v>
      </c>
      <c r="H555" s="54">
        <v>41695.844177330539</v>
      </c>
      <c r="I555" s="54">
        <v>14</v>
      </c>
      <c r="J555" s="54">
        <v>5</v>
      </c>
      <c r="K555" s="54">
        <v>861</v>
      </c>
      <c r="L555" s="54">
        <v>776</v>
      </c>
      <c r="M555" s="54">
        <v>0.19244657907236284</v>
      </c>
      <c r="N555" s="54">
        <v>13230.747827277593</v>
      </c>
      <c r="O555" s="54">
        <v>35888.310919703974</v>
      </c>
      <c r="P555" s="54">
        <v>19.718112776205349</v>
      </c>
      <c r="Q555" s="54">
        <v>994055.8561852295</v>
      </c>
      <c r="R555" s="54">
        <v>34485.783712578959</v>
      </c>
      <c r="S555" s="54">
        <v>0</v>
      </c>
      <c r="T555" s="54">
        <v>0</v>
      </c>
      <c r="U555" s="54">
        <v>0.33525502128822887</v>
      </c>
      <c r="V555" s="54">
        <v>7.7003860107423447</v>
      </c>
      <c r="W555" s="54">
        <v>1.6724881895393593</v>
      </c>
      <c r="X555" s="54">
        <v>0</v>
      </c>
      <c r="Y555" s="54">
        <v>0</v>
      </c>
      <c r="Z555" s="54">
        <v>0</v>
      </c>
      <c r="AA555" s="54">
        <v>0</v>
      </c>
      <c r="AB555" s="54">
        <v>0</v>
      </c>
      <c r="AC555" s="54">
        <v>0</v>
      </c>
      <c r="AD555" s="54" t="e">
        <v>#REF!</v>
      </c>
      <c r="AE555" s="63" t="e">
        <v>#REF!</v>
      </c>
      <c r="AF555" s="63" t="e">
        <v>#REF!</v>
      </c>
      <c r="AG555" s="63" t="e">
        <v>#REF!</v>
      </c>
      <c r="AH555" s="54" t="e">
        <v>#REF!</v>
      </c>
      <c r="AI555" s="63" t="e">
        <v>#REF!</v>
      </c>
      <c r="AJ555" s="63" t="e">
        <v>#REF!</v>
      </c>
      <c r="AK555" s="63" t="e">
        <v>#REF!</v>
      </c>
      <c r="AL555" s="63" t="e">
        <v>#REF!</v>
      </c>
      <c r="AM555" s="63" t="e">
        <v>#REF!</v>
      </c>
      <c r="AN555" s="54" t="e">
        <v>#REF!</v>
      </c>
      <c r="AO555" s="54">
        <v>0.15808524567234397</v>
      </c>
      <c r="AP555" s="54">
        <v>0.7113073446738315</v>
      </c>
      <c r="AQ555" s="54">
        <v>0.1124471963313053</v>
      </c>
    </row>
    <row r="556" spans="2:43" x14ac:dyDescent="0.3">
      <c r="B556" s="52">
        <v>553</v>
      </c>
      <c r="C556" s="54">
        <v>0.2096772265538763</v>
      </c>
      <c r="D556" s="54">
        <v>0.6241397909237153</v>
      </c>
      <c r="E556" s="54">
        <v>52900.002153704518</v>
      </c>
      <c r="F556" s="54">
        <v>12.875823928862664</v>
      </c>
      <c r="G556" s="54">
        <v>0.81483652461127098</v>
      </c>
      <c r="H556" s="54">
        <v>9281.8451148472886</v>
      </c>
      <c r="I556" s="54">
        <v>12</v>
      </c>
      <c r="J556" s="54">
        <v>6</v>
      </c>
      <c r="K556" s="54">
        <v>842</v>
      </c>
      <c r="L556" s="54">
        <v>807</v>
      </c>
      <c r="M556" s="54">
        <v>0.13086790034280085</v>
      </c>
      <c r="N556" s="54">
        <v>11091.925736282847</v>
      </c>
      <c r="O556" s="54">
        <v>33016.996284077228</v>
      </c>
      <c r="P556" s="54">
        <v>10.491691621701094</v>
      </c>
      <c r="Q556" s="54">
        <v>119511.40343374774</v>
      </c>
      <c r="R556" s="54">
        <v>7563.1864153622682</v>
      </c>
      <c r="S556" s="54">
        <v>0</v>
      </c>
      <c r="T556" s="54">
        <v>0</v>
      </c>
      <c r="U556" s="54">
        <v>0.51865477304341168</v>
      </c>
      <c r="V556" s="54">
        <v>6.5834700820780512</v>
      </c>
      <c r="W556" s="54">
        <v>2.5203358974989087</v>
      </c>
      <c r="X556" s="54">
        <v>0</v>
      </c>
      <c r="Y556" s="54">
        <v>0</v>
      </c>
      <c r="Z556" s="54">
        <v>0</v>
      </c>
      <c r="AA556" s="54">
        <v>0</v>
      </c>
      <c r="AB556" s="54">
        <v>0</v>
      </c>
      <c r="AC556" s="54">
        <v>0</v>
      </c>
      <c r="AD556" s="54" t="e">
        <v>#REF!</v>
      </c>
      <c r="AE556" s="63" t="e">
        <v>#REF!</v>
      </c>
      <c r="AF556" s="63" t="e">
        <v>#REF!</v>
      </c>
      <c r="AG556" s="63" t="e">
        <v>#REF!</v>
      </c>
      <c r="AH556" s="54" t="e">
        <v>#REF!</v>
      </c>
      <c r="AI556" s="63" t="e">
        <v>#REF!</v>
      </c>
      <c r="AJ556" s="63" t="e">
        <v>#REF!</v>
      </c>
      <c r="AK556" s="63" t="e">
        <v>#REF!</v>
      </c>
      <c r="AL556" s="63" t="e">
        <v>#REF!</v>
      </c>
      <c r="AM556" s="63" t="e">
        <v>#REF!</v>
      </c>
      <c r="AN556" s="54" t="e">
        <v>#REF!</v>
      </c>
      <c r="AO556" s="54">
        <v>0.1971664488616042</v>
      </c>
      <c r="AP556" s="54">
        <v>0.70481925590726724</v>
      </c>
      <c r="AQ556" s="54">
        <v>0.13896670977651412</v>
      </c>
    </row>
    <row r="557" spans="2:43" x14ac:dyDescent="0.3">
      <c r="B557" s="52">
        <v>554</v>
      </c>
      <c r="C557" s="54">
        <v>0.26215537164883107</v>
      </c>
      <c r="D557" s="54">
        <v>0.70860702016711785</v>
      </c>
      <c r="E557" s="54">
        <v>51207.521038778927</v>
      </c>
      <c r="F557" s="54">
        <v>25.200843273953321</v>
      </c>
      <c r="G557" s="54">
        <v>0.86186778315814006</v>
      </c>
      <c r="H557" s="54">
        <v>15313.860780705221</v>
      </c>
      <c r="I557" s="54">
        <v>21</v>
      </c>
      <c r="J557" s="54">
        <v>3</v>
      </c>
      <c r="K557" s="54">
        <v>849</v>
      </c>
      <c r="L557" s="54">
        <v>811</v>
      </c>
      <c r="M557" s="54">
        <v>0.18576513672488151</v>
      </c>
      <c r="N557" s="54">
        <v>13424.326709136425</v>
      </c>
      <c r="O557" s="54">
        <v>36286.008893434133</v>
      </c>
      <c r="P557" s="54">
        <v>21.719794926237874</v>
      </c>
      <c r="Q557" s="54">
        <v>385922.20545369276</v>
      </c>
      <c r="R557" s="54">
        <v>13198.523242658794</v>
      </c>
      <c r="S557" s="54">
        <v>0</v>
      </c>
      <c r="T557" s="54">
        <v>0</v>
      </c>
      <c r="U557" s="54">
        <v>0.30159353021223956</v>
      </c>
      <c r="V557" s="54">
        <v>5.3361876610123051</v>
      </c>
      <c r="W557" s="54">
        <v>1.7578882984412705</v>
      </c>
      <c r="X557" s="54">
        <v>0</v>
      </c>
      <c r="Y557" s="54">
        <v>0</v>
      </c>
      <c r="Z557" s="54">
        <v>0</v>
      </c>
      <c r="AA557" s="54">
        <v>0</v>
      </c>
      <c r="AB557" s="54">
        <v>0</v>
      </c>
      <c r="AC557" s="54">
        <v>0</v>
      </c>
      <c r="AD557" s="54" t="e">
        <v>#REF!</v>
      </c>
      <c r="AE557" s="63" t="e">
        <v>#REF!</v>
      </c>
      <c r="AF557" s="63" t="e">
        <v>#REF!</v>
      </c>
      <c r="AG557" s="63" t="e">
        <v>#REF!</v>
      </c>
      <c r="AH557" s="54" t="e">
        <v>#REF!</v>
      </c>
      <c r="AI557" s="63" t="e">
        <v>#REF!</v>
      </c>
      <c r="AJ557" s="63" t="e">
        <v>#REF!</v>
      </c>
      <c r="AK557" s="63" t="e">
        <v>#REF!</v>
      </c>
      <c r="AL557" s="63" t="e">
        <v>#REF!</v>
      </c>
      <c r="AM557" s="63" t="e">
        <v>#REF!</v>
      </c>
      <c r="AN557" s="54" t="e">
        <v>#REF!</v>
      </c>
      <c r="AO557" s="54">
        <v>0.18100138035912217</v>
      </c>
      <c r="AP557" s="54">
        <v>0.75217594565176216</v>
      </c>
      <c r="AQ557" s="54">
        <v>0.13614488443589701</v>
      </c>
    </row>
    <row r="558" spans="2:43" x14ac:dyDescent="0.3">
      <c r="B558" s="52">
        <v>555</v>
      </c>
      <c r="C558" s="54">
        <v>0.20419158969569245</v>
      </c>
      <c r="D558" s="54">
        <v>0.65972467085563413</v>
      </c>
      <c r="E558" s="54">
        <v>50866.98222481407</v>
      </c>
      <c r="F558" s="54">
        <v>19.434867860219441</v>
      </c>
      <c r="G558" s="54">
        <v>0.90287380482607338</v>
      </c>
      <c r="H558" s="54">
        <v>25226.639448251532</v>
      </c>
      <c r="I558" s="54">
        <v>11</v>
      </c>
      <c r="J558" s="54">
        <v>4</v>
      </c>
      <c r="K558" s="54">
        <v>846</v>
      </c>
      <c r="L558" s="54">
        <v>804</v>
      </c>
      <c r="M558" s="54">
        <v>0.1347102293034794</v>
      </c>
      <c r="N558" s="54">
        <v>10386.609963507315</v>
      </c>
      <c r="O558" s="54">
        <v>33558.203105684857</v>
      </c>
      <c r="P558" s="54">
        <v>17.547233091248295</v>
      </c>
      <c r="Q558" s="54">
        <v>490276.4042341676</v>
      </c>
      <c r="R558" s="54">
        <v>22776.471941618376</v>
      </c>
      <c r="S558" s="54">
        <v>0</v>
      </c>
      <c r="T558" s="54">
        <v>0</v>
      </c>
      <c r="U558" s="54">
        <v>0.57280620370196544</v>
      </c>
      <c r="V558" s="54">
        <v>3.6472697027988952</v>
      </c>
      <c r="W558" s="54">
        <v>3.1918553421079698</v>
      </c>
      <c r="X558" s="54">
        <v>0</v>
      </c>
      <c r="Y558" s="54">
        <v>0</v>
      </c>
      <c r="Z558" s="54">
        <v>0</v>
      </c>
      <c r="AA558" s="54">
        <v>0</v>
      </c>
      <c r="AB558" s="54">
        <v>0</v>
      </c>
      <c r="AC558" s="54">
        <v>0</v>
      </c>
      <c r="AD558" s="54" t="e">
        <v>#REF!</v>
      </c>
      <c r="AE558" s="63" t="e">
        <v>#REF!</v>
      </c>
      <c r="AF558" s="63" t="e">
        <v>#REF!</v>
      </c>
      <c r="AG558" s="63" t="e">
        <v>#REF!</v>
      </c>
      <c r="AH558" s="54" t="e">
        <v>#REF!</v>
      </c>
      <c r="AI558" s="63" t="e">
        <v>#REF!</v>
      </c>
      <c r="AJ558" s="63" t="e">
        <v>#REF!</v>
      </c>
      <c r="AK558" s="63" t="e">
        <v>#REF!</v>
      </c>
      <c r="AL558" s="63" t="e">
        <v>#REF!</v>
      </c>
      <c r="AM558" s="63" t="e">
        <v>#REF!</v>
      </c>
      <c r="AN558" s="54" t="e">
        <v>#REF!</v>
      </c>
      <c r="AO558" s="54">
        <v>0.15490131365418014</v>
      </c>
      <c r="AP558" s="54">
        <v>0.70503738242836844</v>
      </c>
      <c r="AQ558" s="54">
        <v>0.10921121671345885</v>
      </c>
    </row>
    <row r="559" spans="2:43" x14ac:dyDescent="0.3">
      <c r="B559" s="52">
        <v>556</v>
      </c>
      <c r="C559" s="54">
        <v>0.20196054022882259</v>
      </c>
      <c r="D559" s="54">
        <v>0.68876439325961258</v>
      </c>
      <c r="E559" s="54">
        <v>47514.981725744161</v>
      </c>
      <c r="F559" s="54">
        <v>24.171998187195701</v>
      </c>
      <c r="G559" s="54">
        <v>0.83921183510119646</v>
      </c>
      <c r="H559" s="54">
        <v>23033.769267856751</v>
      </c>
      <c r="I559" s="54">
        <v>11</v>
      </c>
      <c r="J559" s="54">
        <v>3</v>
      </c>
      <c r="K559" s="54">
        <v>864</v>
      </c>
      <c r="L559" s="54">
        <v>821</v>
      </c>
      <c r="M559" s="54">
        <v>0.13910322895308858</v>
      </c>
      <c r="N559" s="54">
        <v>9596.1513782939237</v>
      </c>
      <c r="O559" s="54">
        <v>32726.627559073757</v>
      </c>
      <c r="P559" s="54">
        <v>20.285426956739297</v>
      </c>
      <c r="Q559" s="54">
        <v>556772.22898691741</v>
      </c>
      <c r="R559" s="54">
        <v>19330.211776575605</v>
      </c>
      <c r="S559" s="54">
        <v>0</v>
      </c>
      <c r="T559" s="54">
        <v>0</v>
      </c>
      <c r="U559" s="54">
        <v>0.52417564394826566</v>
      </c>
      <c r="V559" s="54">
        <v>7.4587189561770311</v>
      </c>
      <c r="W559" s="54">
        <v>2.4468207422113619</v>
      </c>
      <c r="X559" s="54">
        <v>0</v>
      </c>
      <c r="Y559" s="54">
        <v>0</v>
      </c>
      <c r="Z559" s="54">
        <v>0</v>
      </c>
      <c r="AA559" s="54">
        <v>0</v>
      </c>
      <c r="AB559" s="54">
        <v>0</v>
      </c>
      <c r="AC559" s="54">
        <v>0</v>
      </c>
      <c r="AD559" s="54" t="e">
        <v>#REF!</v>
      </c>
      <c r="AE559" s="63" t="e">
        <v>#REF!</v>
      </c>
      <c r="AF559" s="63" t="e">
        <v>#REF!</v>
      </c>
      <c r="AG559" s="63" t="e">
        <v>#REF!</v>
      </c>
      <c r="AH559" s="54" t="e">
        <v>#REF!</v>
      </c>
      <c r="AI559" s="63" t="e">
        <v>#REF!</v>
      </c>
      <c r="AJ559" s="63" t="e">
        <v>#REF!</v>
      </c>
      <c r="AK559" s="63" t="e">
        <v>#REF!</v>
      </c>
      <c r="AL559" s="63" t="e">
        <v>#REF!</v>
      </c>
      <c r="AM559" s="63" t="e">
        <v>#REF!</v>
      </c>
      <c r="AN559" s="54" t="e">
        <v>#REF!</v>
      </c>
      <c r="AO559" s="54">
        <v>0.27174988654232496</v>
      </c>
      <c r="AP559" s="54">
        <v>0.71651856814670889</v>
      </c>
      <c r="AQ559" s="54">
        <v>0.19471383959933727</v>
      </c>
    </row>
    <row r="560" spans="2:43" x14ac:dyDescent="0.3">
      <c r="B560" s="52">
        <v>557</v>
      </c>
      <c r="C560" s="54">
        <v>0.20095598423594802</v>
      </c>
      <c r="D560" s="54">
        <v>0.6809678959515969</v>
      </c>
      <c r="E560" s="54">
        <v>48165.035213262432</v>
      </c>
      <c r="F560" s="54">
        <v>18.676035860631252</v>
      </c>
      <c r="G560" s="54">
        <v>0.92221032900734423</v>
      </c>
      <c r="H560" s="54">
        <v>9266.379271181735</v>
      </c>
      <c r="I560" s="54">
        <v>10</v>
      </c>
      <c r="J560" s="54">
        <v>6</v>
      </c>
      <c r="K560" s="54">
        <v>827</v>
      </c>
      <c r="L560" s="54">
        <v>806</v>
      </c>
      <c r="M560" s="54">
        <v>0.1368445737640358</v>
      </c>
      <c r="N560" s="54">
        <v>9679.0520570402459</v>
      </c>
      <c r="O560" s="54">
        <v>32798.842687609889</v>
      </c>
      <c r="P560" s="54">
        <v>17.223233175585705</v>
      </c>
      <c r="Q560" s="54">
        <v>173059.23156680018</v>
      </c>
      <c r="R560" s="54">
        <v>8545.5506763833419</v>
      </c>
      <c r="S560" s="54">
        <v>0</v>
      </c>
      <c r="T560" s="54">
        <v>0</v>
      </c>
      <c r="U560" s="54">
        <v>0.37082833327889025</v>
      </c>
      <c r="V560" s="54">
        <v>4.85125766271047</v>
      </c>
      <c r="W560" s="54">
        <v>1.0582776582483613</v>
      </c>
      <c r="X560" s="54">
        <v>0</v>
      </c>
      <c r="Y560" s="54">
        <v>0</v>
      </c>
      <c r="Z560" s="54">
        <v>0</v>
      </c>
      <c r="AA560" s="54">
        <v>0</v>
      </c>
      <c r="AB560" s="54">
        <v>0</v>
      </c>
      <c r="AC560" s="54">
        <v>0</v>
      </c>
      <c r="AD560" s="54" t="e">
        <v>#REF!</v>
      </c>
      <c r="AE560" s="63" t="e">
        <v>#REF!</v>
      </c>
      <c r="AF560" s="63" t="e">
        <v>#REF!</v>
      </c>
      <c r="AG560" s="63" t="e">
        <v>#REF!</v>
      </c>
      <c r="AH560" s="54" t="e">
        <v>#REF!</v>
      </c>
      <c r="AI560" s="63" t="e">
        <v>#REF!</v>
      </c>
      <c r="AJ560" s="63" t="e">
        <v>#REF!</v>
      </c>
      <c r="AK560" s="63" t="e">
        <v>#REF!</v>
      </c>
      <c r="AL560" s="63" t="e">
        <v>#REF!</v>
      </c>
      <c r="AM560" s="63" t="e">
        <v>#REF!</v>
      </c>
      <c r="AN560" s="54" t="e">
        <v>#REF!</v>
      </c>
      <c r="AO560" s="54">
        <v>0.17831000501925931</v>
      </c>
      <c r="AP560" s="54">
        <v>0.6901607762233356</v>
      </c>
      <c r="AQ560" s="54">
        <v>0.12306257147247887</v>
      </c>
    </row>
    <row r="561" spans="2:43" x14ac:dyDescent="0.3">
      <c r="B561" s="52">
        <v>558</v>
      </c>
      <c r="C561" s="54">
        <v>0.24564248731301447</v>
      </c>
      <c r="D561" s="54">
        <v>0.64531825685207955</v>
      </c>
      <c r="E561" s="54">
        <v>47756.834123432141</v>
      </c>
      <c r="F561" s="54">
        <v>10.328649078304178</v>
      </c>
      <c r="G561" s="54">
        <v>0.90609624765347685</v>
      </c>
      <c r="H561" s="54">
        <v>35494.036051009251</v>
      </c>
      <c r="I561" s="54">
        <v>9</v>
      </c>
      <c r="J561" s="54">
        <v>7</v>
      </c>
      <c r="K561" s="54">
        <v>840</v>
      </c>
      <c r="L561" s="54">
        <v>779</v>
      </c>
      <c r="M561" s="54">
        <v>0.15851758172164357</v>
      </c>
      <c r="N561" s="54">
        <v>11731.107520274916</v>
      </c>
      <c r="O561" s="54">
        <v>30818.356949307141</v>
      </c>
      <c r="P561" s="54">
        <v>9.3587501731809581</v>
      </c>
      <c r="Q561" s="54">
        <v>366605.44274355198</v>
      </c>
      <c r="R561" s="54">
        <v>32161.012879896713</v>
      </c>
      <c r="S561" s="54">
        <v>0</v>
      </c>
      <c r="T561" s="54">
        <v>0</v>
      </c>
      <c r="U561" s="54">
        <v>0.36372511866065549</v>
      </c>
      <c r="V561" s="54">
        <v>3.771810630950188</v>
      </c>
      <c r="W561" s="54">
        <v>2.4659148393561292</v>
      </c>
      <c r="X561" s="54">
        <v>0</v>
      </c>
      <c r="Y561" s="54">
        <v>0</v>
      </c>
      <c r="Z561" s="54">
        <v>0</v>
      </c>
      <c r="AA561" s="54">
        <v>0</v>
      </c>
      <c r="AB561" s="54">
        <v>0</v>
      </c>
      <c r="AC561" s="54">
        <v>0</v>
      </c>
      <c r="AD561" s="54" t="e">
        <v>#REF!</v>
      </c>
      <c r="AE561" s="63" t="e">
        <v>#REF!</v>
      </c>
      <c r="AF561" s="63" t="e">
        <v>#REF!</v>
      </c>
      <c r="AG561" s="63" t="e">
        <v>#REF!</v>
      </c>
      <c r="AH561" s="54" t="e">
        <v>#REF!</v>
      </c>
      <c r="AI561" s="63" t="e">
        <v>#REF!</v>
      </c>
      <c r="AJ561" s="63" t="e">
        <v>#REF!</v>
      </c>
      <c r="AK561" s="63" t="e">
        <v>#REF!</v>
      </c>
      <c r="AL561" s="63" t="e">
        <v>#REF!</v>
      </c>
      <c r="AM561" s="63" t="e">
        <v>#REF!</v>
      </c>
      <c r="AN561" s="54" t="e">
        <v>#REF!</v>
      </c>
      <c r="AO561" s="54">
        <v>0.26911748492942389</v>
      </c>
      <c r="AP561" s="54">
        <v>0.63019729317372142</v>
      </c>
      <c r="AQ561" s="54">
        <v>0.1695971105482427</v>
      </c>
    </row>
    <row r="562" spans="2:43" x14ac:dyDescent="0.3">
      <c r="B562" s="52">
        <v>559</v>
      </c>
      <c r="C562" s="54">
        <v>0.12620194734861093</v>
      </c>
      <c r="D562" s="54">
        <v>0.72989547003296784</v>
      </c>
      <c r="E562" s="54">
        <v>51664.842365118689</v>
      </c>
      <c r="F562" s="54">
        <v>22.59072224721784</v>
      </c>
      <c r="G562" s="54">
        <v>0.87624227263047294</v>
      </c>
      <c r="H562" s="54">
        <v>32834.354521531917</v>
      </c>
      <c r="I562" s="54">
        <v>12</v>
      </c>
      <c r="J562" s="54">
        <v>4</v>
      </c>
      <c r="K562" s="54">
        <v>846</v>
      </c>
      <c r="L562" s="54">
        <v>811</v>
      </c>
      <c r="M562" s="54">
        <v>9.2114229679090234E-2</v>
      </c>
      <c r="N562" s="54">
        <v>6520.203715936992</v>
      </c>
      <c r="O562" s="54">
        <v>37709.934402267492</v>
      </c>
      <c r="P562" s="54">
        <v>19.794945802265946</v>
      </c>
      <c r="Q562" s="54">
        <v>741751.78316260874</v>
      </c>
      <c r="R562" s="54">
        <v>28770.849426301771</v>
      </c>
      <c r="S562" s="54">
        <v>0</v>
      </c>
      <c r="T562" s="54">
        <v>0</v>
      </c>
      <c r="U562" s="54">
        <v>0.50885980471407199</v>
      </c>
      <c r="V562" s="54">
        <v>4.3072987649699375</v>
      </c>
      <c r="W562" s="54">
        <v>2.6246769307330506</v>
      </c>
      <c r="X562" s="54">
        <v>0</v>
      </c>
      <c r="Y562" s="54">
        <v>0</v>
      </c>
      <c r="Z562" s="54">
        <v>0</v>
      </c>
      <c r="AA562" s="54">
        <v>0</v>
      </c>
      <c r="AB562" s="54">
        <v>0</v>
      </c>
      <c r="AC562" s="54">
        <v>0</v>
      </c>
      <c r="AD562" s="54" t="e">
        <v>#REF!</v>
      </c>
      <c r="AE562" s="63" t="e">
        <v>#REF!</v>
      </c>
      <c r="AF562" s="63" t="e">
        <v>#REF!</v>
      </c>
      <c r="AG562" s="63" t="e">
        <v>#REF!</v>
      </c>
      <c r="AH562" s="54" t="e">
        <v>#REF!</v>
      </c>
      <c r="AI562" s="63" t="e">
        <v>#REF!</v>
      </c>
      <c r="AJ562" s="63" t="e">
        <v>#REF!</v>
      </c>
      <c r="AK562" s="63" t="e">
        <v>#REF!</v>
      </c>
      <c r="AL562" s="63" t="e">
        <v>#REF!</v>
      </c>
      <c r="AM562" s="63" t="e">
        <v>#REF!</v>
      </c>
      <c r="AN562" s="54" t="e">
        <v>#REF!</v>
      </c>
      <c r="AO562" s="54">
        <v>0.16386042835840053</v>
      </c>
      <c r="AP562" s="54">
        <v>0.65881916593045819</v>
      </c>
      <c r="AQ562" s="54">
        <v>0.10795439074008904</v>
      </c>
    </row>
    <row r="563" spans="2:43" x14ac:dyDescent="0.3">
      <c r="B563" s="52">
        <v>560</v>
      </c>
      <c r="C563" s="54">
        <v>0.2071322896116603</v>
      </c>
      <c r="D563" s="54">
        <v>0.69086076526437168</v>
      </c>
      <c r="E563" s="54">
        <v>50401.753250445843</v>
      </c>
      <c r="F563" s="54">
        <v>24.248327027737329</v>
      </c>
      <c r="G563" s="54">
        <v>0.91281074180012867</v>
      </c>
      <c r="H563" s="54">
        <v>6412.635746654476</v>
      </c>
      <c r="I563" s="54">
        <v>14</v>
      </c>
      <c r="J563" s="54">
        <v>3</v>
      </c>
      <c r="K563" s="54">
        <v>836</v>
      </c>
      <c r="L563" s="54">
        <v>814</v>
      </c>
      <c r="M563" s="54">
        <v>0.14309957211207311</v>
      </c>
      <c r="N563" s="54">
        <v>10439.830551206789</v>
      </c>
      <c r="O563" s="54">
        <v>34820.593821269045</v>
      </c>
      <c r="P563" s="54">
        <v>22.134133381601021</v>
      </c>
      <c r="Q563" s="54">
        <v>155495.68869463628</v>
      </c>
      <c r="R563" s="54">
        <v>5853.5227927976939</v>
      </c>
      <c r="S563" s="54">
        <v>0</v>
      </c>
      <c r="T563" s="54">
        <v>0</v>
      </c>
      <c r="U563" s="54">
        <v>0.41472929581698825</v>
      </c>
      <c r="V563" s="54">
        <v>7.1329266606787911</v>
      </c>
      <c r="W563" s="54">
        <v>4.5949118108100162</v>
      </c>
      <c r="X563" s="54">
        <v>0</v>
      </c>
      <c r="Y563" s="54">
        <v>0</v>
      </c>
      <c r="Z563" s="54">
        <v>0</v>
      </c>
      <c r="AA563" s="54">
        <v>0</v>
      </c>
      <c r="AB563" s="54">
        <v>0</v>
      </c>
      <c r="AC563" s="54">
        <v>0</v>
      </c>
      <c r="AD563" s="54" t="e">
        <v>#REF!</v>
      </c>
      <c r="AE563" s="63" t="e">
        <v>#REF!</v>
      </c>
      <c r="AF563" s="63" t="e">
        <v>#REF!</v>
      </c>
      <c r="AG563" s="63" t="e">
        <v>#REF!</v>
      </c>
      <c r="AH563" s="54" t="e">
        <v>#REF!</v>
      </c>
      <c r="AI563" s="63" t="e">
        <v>#REF!</v>
      </c>
      <c r="AJ563" s="63" t="e">
        <v>#REF!</v>
      </c>
      <c r="AK563" s="63" t="e">
        <v>#REF!</v>
      </c>
      <c r="AL563" s="63" t="e">
        <v>#REF!</v>
      </c>
      <c r="AM563" s="63" t="e">
        <v>#REF!</v>
      </c>
      <c r="AN563" s="54" t="e">
        <v>#REF!</v>
      </c>
      <c r="AO563" s="54">
        <v>0.23639106015788433</v>
      </c>
      <c r="AP563" s="54">
        <v>0.72397795445972468</v>
      </c>
      <c r="AQ563" s="54">
        <v>0.17114191618567082</v>
      </c>
    </row>
    <row r="564" spans="2:43" x14ac:dyDescent="0.3">
      <c r="B564" s="52">
        <v>561</v>
      </c>
      <c r="C564" s="54">
        <v>0.25086113242178432</v>
      </c>
      <c r="D564" s="54">
        <v>0.7145872241075627</v>
      </c>
      <c r="E564" s="54">
        <v>48210.619366238236</v>
      </c>
      <c r="F564" s="54">
        <v>10.584768826471477</v>
      </c>
      <c r="G564" s="54">
        <v>0.81772516084667979</v>
      </c>
      <c r="H564" s="54">
        <v>26353.965576745879</v>
      </c>
      <c r="I564" s="54">
        <v>12</v>
      </c>
      <c r="J564" s="54">
        <v>5</v>
      </c>
      <c r="K564" s="54">
        <v>849</v>
      </c>
      <c r="L564" s="54">
        <v>781</v>
      </c>
      <c r="M564" s="54">
        <v>0.17926216025376254</v>
      </c>
      <c r="N564" s="54">
        <v>12094.17056897013</v>
      </c>
      <c r="O564" s="54">
        <v>34450.692665426483</v>
      </c>
      <c r="P564" s="54">
        <v>8.6554317911513099</v>
      </c>
      <c r="Q564" s="54">
        <v>278950.63329064217</v>
      </c>
      <c r="R564" s="54">
        <v>21550.300740192386</v>
      </c>
      <c r="S564" s="54">
        <v>0</v>
      </c>
      <c r="T564" s="54">
        <v>0</v>
      </c>
      <c r="U564" s="54">
        <v>0.44453164369319964</v>
      </c>
      <c r="V564" s="54">
        <v>6.2878579141895932</v>
      </c>
      <c r="W564" s="54">
        <v>0.93402728870560858</v>
      </c>
      <c r="X564" s="54">
        <v>0</v>
      </c>
      <c r="Y564" s="54">
        <v>0</v>
      </c>
      <c r="Z564" s="54">
        <v>0</v>
      </c>
      <c r="AA564" s="54">
        <v>0</v>
      </c>
      <c r="AB564" s="54">
        <v>0</v>
      </c>
      <c r="AC564" s="54">
        <v>0</v>
      </c>
      <c r="AD564" s="54" t="e">
        <v>#REF!</v>
      </c>
      <c r="AE564" s="63" t="e">
        <v>#REF!</v>
      </c>
      <c r="AF564" s="63" t="e">
        <v>#REF!</v>
      </c>
      <c r="AG564" s="63" t="e">
        <v>#REF!</v>
      </c>
      <c r="AH564" s="54" t="e">
        <v>#REF!</v>
      </c>
      <c r="AI564" s="63" t="e">
        <v>#REF!</v>
      </c>
      <c r="AJ564" s="63" t="e">
        <v>#REF!</v>
      </c>
      <c r="AK564" s="63" t="e">
        <v>#REF!</v>
      </c>
      <c r="AL564" s="63" t="e">
        <v>#REF!</v>
      </c>
      <c r="AM564" s="63" t="e">
        <v>#REF!</v>
      </c>
      <c r="AN564" s="54" t="e">
        <v>#REF!</v>
      </c>
      <c r="AO564" s="54">
        <v>0.26352081834963303</v>
      </c>
      <c r="AP564" s="54">
        <v>0.70018554195733995</v>
      </c>
      <c r="AQ564" s="54">
        <v>0.18451346701317953</v>
      </c>
    </row>
    <row r="565" spans="2:43" x14ac:dyDescent="0.3">
      <c r="B565" s="52">
        <v>562</v>
      </c>
      <c r="C565" s="54">
        <v>0.25476731537504388</v>
      </c>
      <c r="D565" s="54">
        <v>0.7865156255952177</v>
      </c>
      <c r="E565" s="54">
        <v>50411.780811631419</v>
      </c>
      <c r="F565" s="54">
        <v>25.72568788883018</v>
      </c>
      <c r="G565" s="54">
        <v>0.90790190800681991</v>
      </c>
      <c r="H565" s="54">
        <v>20734.165714576091</v>
      </c>
      <c r="I565" s="54">
        <v>18</v>
      </c>
      <c r="J565" s="54">
        <v>5</v>
      </c>
      <c r="K565" s="54">
        <v>837</v>
      </c>
      <c r="L565" s="54">
        <v>775</v>
      </c>
      <c r="M565" s="54">
        <v>0.20037847443341678</v>
      </c>
      <c r="N565" s="54">
        <v>12843.274060654487</v>
      </c>
      <c r="O565" s="54">
        <v>39649.65332242928</v>
      </c>
      <c r="P565" s="54">
        <v>23.356401119056859</v>
      </c>
      <c r="Q565" s="54">
        <v>533400.67580846814</v>
      </c>
      <c r="R565" s="54">
        <v>18824.58861319322</v>
      </c>
      <c r="S565" s="54">
        <v>0</v>
      </c>
      <c r="T565" s="54">
        <v>0</v>
      </c>
      <c r="U565" s="54">
        <v>0.23528809732895897</v>
      </c>
      <c r="V565" s="54">
        <v>4.8558198413038571</v>
      </c>
      <c r="W565" s="54">
        <v>4.4857728189245885</v>
      </c>
      <c r="X565" s="54">
        <v>0</v>
      </c>
      <c r="Y565" s="54">
        <v>0</v>
      </c>
      <c r="Z565" s="54">
        <v>0</v>
      </c>
      <c r="AA565" s="54">
        <v>0</v>
      </c>
      <c r="AB565" s="54">
        <v>0</v>
      </c>
      <c r="AC565" s="54">
        <v>0</v>
      </c>
      <c r="AD565" s="54" t="e">
        <v>#REF!</v>
      </c>
      <c r="AE565" s="63" t="e">
        <v>#REF!</v>
      </c>
      <c r="AF565" s="63" t="e">
        <v>#REF!</v>
      </c>
      <c r="AG565" s="63" t="e">
        <v>#REF!</v>
      </c>
      <c r="AH565" s="54" t="e">
        <v>#REF!</v>
      </c>
      <c r="AI565" s="63" t="e">
        <v>#REF!</v>
      </c>
      <c r="AJ565" s="63" t="e">
        <v>#REF!</v>
      </c>
      <c r="AK565" s="63" t="e">
        <v>#REF!</v>
      </c>
      <c r="AL565" s="63" t="e">
        <v>#REF!</v>
      </c>
      <c r="AM565" s="63" t="e">
        <v>#REF!</v>
      </c>
      <c r="AN565" s="54" t="e">
        <v>#REF!</v>
      </c>
      <c r="AO565" s="54">
        <v>0.13590047314650305</v>
      </c>
      <c r="AP565" s="54">
        <v>0.72269695968332337</v>
      </c>
      <c r="AQ565" s="54">
        <v>9.8214858762502882E-2</v>
      </c>
    </row>
    <row r="566" spans="2:43" x14ac:dyDescent="0.3">
      <c r="B566" s="52">
        <v>563</v>
      </c>
      <c r="C566" s="54">
        <v>0.14617185216566675</v>
      </c>
      <c r="D566" s="54">
        <v>0.68270303959765966</v>
      </c>
      <c r="E566" s="54">
        <v>52823.41540944764</v>
      </c>
      <c r="F566" s="54">
        <v>12.818977919773182</v>
      </c>
      <c r="G566" s="54">
        <v>0.89331139052784392</v>
      </c>
      <c r="H566" s="54">
        <v>8023.9905407984606</v>
      </c>
      <c r="I566" s="54">
        <v>10</v>
      </c>
      <c r="J566" s="54">
        <v>5</v>
      </c>
      <c r="K566" s="54">
        <v>863</v>
      </c>
      <c r="L566" s="54">
        <v>814</v>
      </c>
      <c r="M566" s="54">
        <v>9.9791967777120447E-2</v>
      </c>
      <c r="N566" s="54">
        <v>7721.2964681153835</v>
      </c>
      <c r="O566" s="54">
        <v>36062.706261959756</v>
      </c>
      <c r="P566" s="54">
        <v>11.451338990658309</v>
      </c>
      <c r="Q566" s="54">
        <v>102859.35757096435</v>
      </c>
      <c r="R566" s="54">
        <v>7167.922147582939</v>
      </c>
      <c r="S566" s="54">
        <v>0</v>
      </c>
      <c r="T566" s="54">
        <v>0</v>
      </c>
      <c r="U566" s="54">
        <v>0.55669103112059293</v>
      </c>
      <c r="V566" s="54">
        <v>6.9606752597148214</v>
      </c>
      <c r="W566" s="54">
        <v>2.0896342719799792</v>
      </c>
      <c r="X566" s="54">
        <v>0</v>
      </c>
      <c r="Y566" s="54">
        <v>0</v>
      </c>
      <c r="Z566" s="54">
        <v>0</v>
      </c>
      <c r="AA566" s="54">
        <v>0</v>
      </c>
      <c r="AB566" s="54">
        <v>0</v>
      </c>
      <c r="AC566" s="54">
        <v>0</v>
      </c>
      <c r="AD566" s="54" t="e">
        <v>#REF!</v>
      </c>
      <c r="AE566" s="63" t="e">
        <v>#REF!</v>
      </c>
      <c r="AF566" s="63" t="e">
        <v>#REF!</v>
      </c>
      <c r="AG566" s="63" t="e">
        <v>#REF!</v>
      </c>
      <c r="AH566" s="54" t="e">
        <v>#REF!</v>
      </c>
      <c r="AI566" s="63" t="e">
        <v>#REF!</v>
      </c>
      <c r="AJ566" s="63" t="e">
        <v>#REF!</v>
      </c>
      <c r="AK566" s="63" t="e">
        <v>#REF!</v>
      </c>
      <c r="AL566" s="63" t="e">
        <v>#REF!</v>
      </c>
      <c r="AM566" s="63" t="e">
        <v>#REF!</v>
      </c>
      <c r="AN566" s="54" t="e">
        <v>#REF!</v>
      </c>
      <c r="AO566" s="54">
        <v>0.18885993892587749</v>
      </c>
      <c r="AP566" s="54">
        <v>0.70601353915736353</v>
      </c>
      <c r="AQ566" s="54">
        <v>0.13333767388610229</v>
      </c>
    </row>
    <row r="567" spans="2:43" x14ac:dyDescent="0.3">
      <c r="B567" s="52">
        <v>564</v>
      </c>
      <c r="C567" s="54">
        <v>0.20228765371486415</v>
      </c>
      <c r="D567" s="54">
        <v>0.72689342775484667</v>
      </c>
      <c r="E567" s="54">
        <v>51995.678517673092</v>
      </c>
      <c r="F567" s="54">
        <v>17.342662282219631</v>
      </c>
      <c r="G567" s="54">
        <v>0.89705989485074822</v>
      </c>
      <c r="H567" s="54">
        <v>9635.8041335498765</v>
      </c>
      <c r="I567" s="54">
        <v>10</v>
      </c>
      <c r="J567" s="54">
        <v>10</v>
      </c>
      <c r="K567" s="54">
        <v>855</v>
      </c>
      <c r="L567" s="54">
        <v>777</v>
      </c>
      <c r="M567" s="54">
        <v>0.14704156600128304</v>
      </c>
      <c r="N567" s="54">
        <v>10518.083810652455</v>
      </c>
      <c r="O567" s="54">
        <v>37795.316986150436</v>
      </c>
      <c r="P567" s="54">
        <v>15.55740680331998</v>
      </c>
      <c r="Q567" s="54">
        <v>167110.49690577146</v>
      </c>
      <c r="R567" s="54">
        <v>8643.8934428446573</v>
      </c>
      <c r="S567" s="54">
        <v>0</v>
      </c>
      <c r="T567" s="54">
        <v>0</v>
      </c>
      <c r="U567" s="54">
        <v>0.51800738757256748</v>
      </c>
      <c r="V567" s="54">
        <v>4.0524765084665972</v>
      </c>
      <c r="W567" s="54">
        <v>3.1880477620433281</v>
      </c>
      <c r="X567" s="54">
        <v>0</v>
      </c>
      <c r="Y567" s="54">
        <v>0</v>
      </c>
      <c r="Z567" s="54">
        <v>0</v>
      </c>
      <c r="AA567" s="54">
        <v>0</v>
      </c>
      <c r="AB567" s="54">
        <v>0</v>
      </c>
      <c r="AC567" s="54">
        <v>0</v>
      </c>
      <c r="AD567" s="54" t="e">
        <v>#REF!</v>
      </c>
      <c r="AE567" s="63" t="e">
        <v>#REF!</v>
      </c>
      <c r="AF567" s="63" t="e">
        <v>#REF!</v>
      </c>
      <c r="AG567" s="63" t="e">
        <v>#REF!</v>
      </c>
      <c r="AH567" s="54" t="e">
        <v>#REF!</v>
      </c>
      <c r="AI567" s="63" t="e">
        <v>#REF!</v>
      </c>
      <c r="AJ567" s="63" t="e">
        <v>#REF!</v>
      </c>
      <c r="AK567" s="63" t="e">
        <v>#REF!</v>
      </c>
      <c r="AL567" s="63" t="e">
        <v>#REF!</v>
      </c>
      <c r="AM567" s="63" t="e">
        <v>#REF!</v>
      </c>
      <c r="AN567" s="54" t="e">
        <v>#REF!</v>
      </c>
      <c r="AO567" s="54">
        <v>0.16767956726897881</v>
      </c>
      <c r="AP567" s="54">
        <v>0.70619573297387939</v>
      </c>
      <c r="AQ567" s="54">
        <v>0.1184145949122594</v>
      </c>
    </row>
    <row r="568" spans="2:43" x14ac:dyDescent="0.3">
      <c r="B568" s="52">
        <v>565</v>
      </c>
      <c r="C568" s="54">
        <v>0.24887199282458511</v>
      </c>
      <c r="D568" s="54">
        <v>0.66292059090809397</v>
      </c>
      <c r="E568" s="54">
        <v>49735.282200549962</v>
      </c>
      <c r="F568" s="54">
        <v>17.013406766696015</v>
      </c>
      <c r="G568" s="54">
        <v>0.84941784910731766</v>
      </c>
      <c r="H568" s="54">
        <v>14739.377828832103</v>
      </c>
      <c r="I568" s="54">
        <v>6</v>
      </c>
      <c r="J568" s="54">
        <v>5</v>
      </c>
      <c r="K568" s="54">
        <v>855</v>
      </c>
      <c r="L568" s="54">
        <v>801</v>
      </c>
      <c r="M568" s="54">
        <v>0.16498236854374887</v>
      </c>
      <c r="N568" s="54">
        <v>12377.718794943985</v>
      </c>
      <c r="O568" s="54">
        <v>32970.542665369387</v>
      </c>
      <c r="P568" s="54">
        <v>14.451491381754813</v>
      </c>
      <c r="Q568" s="54">
        <v>250767.0304899413</v>
      </c>
      <c r="R568" s="54">
        <v>12519.890612546651</v>
      </c>
      <c r="S568" s="54">
        <v>0</v>
      </c>
      <c r="T568" s="54">
        <v>0</v>
      </c>
      <c r="U568" s="54">
        <v>0.33637592401892502</v>
      </c>
      <c r="V568" s="54">
        <v>5.7501927003671556</v>
      </c>
      <c r="W568" s="54">
        <v>1.8822732053697284</v>
      </c>
      <c r="X568" s="54">
        <v>0</v>
      </c>
      <c r="Y568" s="54">
        <v>0</v>
      </c>
      <c r="Z568" s="54">
        <v>0</v>
      </c>
      <c r="AA568" s="54">
        <v>0</v>
      </c>
      <c r="AB568" s="54">
        <v>0</v>
      </c>
      <c r="AC568" s="54">
        <v>0</v>
      </c>
      <c r="AD568" s="54" t="e">
        <v>#REF!</v>
      </c>
      <c r="AE568" s="63" t="e">
        <v>#REF!</v>
      </c>
      <c r="AF568" s="63" t="e">
        <v>#REF!</v>
      </c>
      <c r="AG568" s="63" t="e">
        <v>#REF!</v>
      </c>
      <c r="AH568" s="54" t="e">
        <v>#REF!</v>
      </c>
      <c r="AI568" s="63" t="e">
        <v>#REF!</v>
      </c>
      <c r="AJ568" s="63" t="e">
        <v>#REF!</v>
      </c>
      <c r="AK568" s="63" t="e">
        <v>#REF!</v>
      </c>
      <c r="AL568" s="63" t="e">
        <v>#REF!</v>
      </c>
      <c r="AM568" s="63" t="e">
        <v>#REF!</v>
      </c>
      <c r="AN568" s="54" t="e">
        <v>#REF!</v>
      </c>
      <c r="AO568" s="54">
        <v>0.21858402368590635</v>
      </c>
      <c r="AP568" s="54">
        <v>0.76616270845428847</v>
      </c>
      <c r="AQ568" s="54">
        <v>0.16747092761203036</v>
      </c>
    </row>
    <row r="569" spans="2:43" x14ac:dyDescent="0.3">
      <c r="B569" s="52">
        <v>566</v>
      </c>
      <c r="C569" s="54">
        <v>0.12799576902254428</v>
      </c>
      <c r="D569" s="54">
        <v>0.70345529426786357</v>
      </c>
      <c r="E569" s="54">
        <v>48260.933559706486</v>
      </c>
      <c r="F569" s="54">
        <v>25.975181337541411</v>
      </c>
      <c r="G569" s="54">
        <v>0.87801204941156707</v>
      </c>
      <c r="H569" s="54">
        <v>33353.383592287588</v>
      </c>
      <c r="I569" s="54">
        <v>13</v>
      </c>
      <c r="J569" s="54">
        <v>4</v>
      </c>
      <c r="K569" s="54">
        <v>852</v>
      </c>
      <c r="L569" s="54">
        <v>793</v>
      </c>
      <c r="M569" s="54">
        <v>9.0039301362795379E-2</v>
      </c>
      <c r="N569" s="54">
        <v>6177.195304720547</v>
      </c>
      <c r="O569" s="54">
        <v>33949.409218885135</v>
      </c>
      <c r="P569" s="54">
        <v>22.806522200011823</v>
      </c>
      <c r="Q569" s="54">
        <v>866360.18703024846</v>
      </c>
      <c r="R569" s="54">
        <v>29284.672682674562</v>
      </c>
      <c r="S569" s="54">
        <v>0</v>
      </c>
      <c r="T569" s="54">
        <v>0</v>
      </c>
      <c r="U569" s="54">
        <v>0.42164339027799425</v>
      </c>
      <c r="V569" s="54">
        <v>4.7642141039044628</v>
      </c>
      <c r="W569" s="54">
        <v>5.0031736912941129</v>
      </c>
      <c r="X569" s="54">
        <v>0</v>
      </c>
      <c r="Y569" s="54">
        <v>0</v>
      </c>
      <c r="Z569" s="54">
        <v>0</v>
      </c>
      <c r="AA569" s="54">
        <v>0</v>
      </c>
      <c r="AB569" s="54">
        <v>0</v>
      </c>
      <c r="AC569" s="54">
        <v>0</v>
      </c>
      <c r="AD569" s="54" t="e">
        <v>#REF!</v>
      </c>
      <c r="AE569" s="63" t="e">
        <v>#REF!</v>
      </c>
      <c r="AF569" s="63" t="e">
        <v>#REF!</v>
      </c>
      <c r="AG569" s="63" t="e">
        <v>#REF!</v>
      </c>
      <c r="AH569" s="54" t="e">
        <v>#REF!</v>
      </c>
      <c r="AI569" s="63" t="e">
        <v>#REF!</v>
      </c>
      <c r="AJ569" s="63" t="e">
        <v>#REF!</v>
      </c>
      <c r="AK569" s="63" t="e">
        <v>#REF!</v>
      </c>
      <c r="AL569" s="63" t="e">
        <v>#REF!</v>
      </c>
      <c r="AM569" s="63" t="e">
        <v>#REF!</v>
      </c>
      <c r="AN569" s="54" t="e">
        <v>#REF!</v>
      </c>
      <c r="AO569" s="54">
        <v>0.1818673091785003</v>
      </c>
      <c r="AP569" s="54">
        <v>0.73045722477306174</v>
      </c>
      <c r="AQ569" s="54">
        <v>0.1328462899394717</v>
      </c>
    </row>
    <row r="570" spans="2:43" x14ac:dyDescent="0.3">
      <c r="B570" s="52">
        <v>567</v>
      </c>
      <c r="C570" s="54">
        <v>0.27648376076532571</v>
      </c>
      <c r="D570" s="54">
        <v>0.69944798591254098</v>
      </c>
      <c r="E570" s="54">
        <v>48929.542016322252</v>
      </c>
      <c r="F570" s="54">
        <v>19.767115486218469</v>
      </c>
      <c r="G570" s="54">
        <v>0.85565773138291645</v>
      </c>
      <c r="H570" s="54">
        <v>13070.770134325703</v>
      </c>
      <c r="I570" s="54">
        <v>9</v>
      </c>
      <c r="J570" s="54">
        <v>3</v>
      </c>
      <c r="K570" s="54">
        <v>870</v>
      </c>
      <c r="L570" s="54">
        <v>794</v>
      </c>
      <c r="M570" s="54">
        <v>0.1933860096048319</v>
      </c>
      <c r="N570" s="54">
        <v>13528.223789197795</v>
      </c>
      <c r="O570" s="54">
        <v>34223.669614939645</v>
      </c>
      <c r="P570" s="54">
        <v>16.913885192921811</v>
      </c>
      <c r="Q570" s="54">
        <v>258371.42273903146</v>
      </c>
      <c r="R570" s="54">
        <v>11184.10552056471</v>
      </c>
      <c r="S570" s="54">
        <v>0</v>
      </c>
      <c r="T570" s="54">
        <v>0</v>
      </c>
      <c r="U570" s="54">
        <v>0.37300877301265678</v>
      </c>
      <c r="V570" s="54">
        <v>2.0955249793278163</v>
      </c>
      <c r="W570" s="54">
        <v>3.2379125995114988</v>
      </c>
      <c r="X570" s="54">
        <v>0</v>
      </c>
      <c r="Y570" s="54">
        <v>0</v>
      </c>
      <c r="Z570" s="54">
        <v>0</v>
      </c>
      <c r="AA570" s="54">
        <v>0</v>
      </c>
      <c r="AB570" s="54">
        <v>0</v>
      </c>
      <c r="AC570" s="54">
        <v>0</v>
      </c>
      <c r="AD570" s="54" t="e">
        <v>#REF!</v>
      </c>
      <c r="AE570" s="63" t="e">
        <v>#REF!</v>
      </c>
      <c r="AF570" s="63" t="e">
        <v>#REF!</v>
      </c>
      <c r="AG570" s="63" t="e">
        <v>#REF!</v>
      </c>
      <c r="AH570" s="54" t="e">
        <v>#REF!</v>
      </c>
      <c r="AI570" s="63" t="e">
        <v>#REF!</v>
      </c>
      <c r="AJ570" s="63" t="e">
        <v>#REF!</v>
      </c>
      <c r="AK570" s="63" t="e">
        <v>#REF!</v>
      </c>
      <c r="AL570" s="63" t="e">
        <v>#REF!</v>
      </c>
      <c r="AM570" s="63" t="e">
        <v>#REF!</v>
      </c>
      <c r="AN570" s="54" t="e">
        <v>#REF!</v>
      </c>
      <c r="AO570" s="54">
        <v>0.27686678437714984</v>
      </c>
      <c r="AP570" s="54">
        <v>0.75560256755291844</v>
      </c>
      <c r="AQ570" s="54">
        <v>0.20920125314549468</v>
      </c>
    </row>
    <row r="571" spans="2:43" x14ac:dyDescent="0.3">
      <c r="B571" s="52">
        <v>568</v>
      </c>
      <c r="C571" s="54">
        <v>0.17473849645273209</v>
      </c>
      <c r="D571" s="54">
        <v>0.67329099276794546</v>
      </c>
      <c r="E571" s="54">
        <v>50215.320085980718</v>
      </c>
      <c r="F571" s="54">
        <v>19.768228432796832</v>
      </c>
      <c r="G571" s="54">
        <v>0.87856083217402936</v>
      </c>
      <c r="H571" s="54">
        <v>13094.507423003384</v>
      </c>
      <c r="I571" s="54">
        <v>10</v>
      </c>
      <c r="J571" s="54">
        <v>5</v>
      </c>
      <c r="K571" s="54">
        <v>849</v>
      </c>
      <c r="L571" s="54">
        <v>808</v>
      </c>
      <c r="M571" s="54">
        <v>0.1176498557514381</v>
      </c>
      <c r="N571" s="54">
        <v>8774.5495307169476</v>
      </c>
      <c r="O571" s="54">
        <v>33809.522712850114</v>
      </c>
      <c r="P571" s="54">
        <v>17.367591222524293</v>
      </c>
      <c r="Q571" s="54">
        <v>258855.21395288466</v>
      </c>
      <c r="R571" s="54">
        <v>11504.321338462858</v>
      </c>
      <c r="S571" s="54">
        <v>0</v>
      </c>
      <c r="T571" s="54">
        <v>0</v>
      </c>
      <c r="U571" s="54">
        <v>0.35944876461942876</v>
      </c>
      <c r="V571" s="54">
        <v>4.4333129266589761</v>
      </c>
      <c r="W571" s="54">
        <v>2.8321407758201254</v>
      </c>
      <c r="X571" s="54">
        <v>0</v>
      </c>
      <c r="Y571" s="54">
        <v>0</v>
      </c>
      <c r="Z571" s="54">
        <v>0</v>
      </c>
      <c r="AA571" s="54">
        <v>0</v>
      </c>
      <c r="AB571" s="54">
        <v>0</v>
      </c>
      <c r="AC571" s="54">
        <v>0</v>
      </c>
      <c r="AD571" s="54" t="e">
        <v>#REF!</v>
      </c>
      <c r="AE571" s="63" t="e">
        <v>#REF!</v>
      </c>
      <c r="AF571" s="63" t="e">
        <v>#REF!</v>
      </c>
      <c r="AG571" s="63" t="e">
        <v>#REF!</v>
      </c>
      <c r="AH571" s="54" t="e">
        <v>#REF!</v>
      </c>
      <c r="AI571" s="63" t="e">
        <v>#REF!</v>
      </c>
      <c r="AJ571" s="63" t="e">
        <v>#REF!</v>
      </c>
      <c r="AK571" s="63" t="e">
        <v>#REF!</v>
      </c>
      <c r="AL571" s="63" t="e">
        <v>#REF!</v>
      </c>
      <c r="AM571" s="63" t="e">
        <v>#REF!</v>
      </c>
      <c r="AN571" s="54" t="e">
        <v>#REF!</v>
      </c>
      <c r="AO571" s="54">
        <v>0.14171528654620796</v>
      </c>
      <c r="AP571" s="54">
        <v>0.75254325524647481</v>
      </c>
      <c r="AQ571" s="54">
        <v>0.1066468830556703</v>
      </c>
    </row>
    <row r="572" spans="2:43" x14ac:dyDescent="0.3">
      <c r="B572" s="52">
        <v>569</v>
      </c>
      <c r="C572" s="54">
        <v>0.24833380496935498</v>
      </c>
      <c r="D572" s="54">
        <v>0.68454273656109421</v>
      </c>
      <c r="E572" s="54">
        <v>46596.90145423809</v>
      </c>
      <c r="F572" s="54">
        <v>26.873681488364308</v>
      </c>
      <c r="G572" s="54">
        <v>0.88333659158897437</v>
      </c>
      <c r="H572" s="54">
        <v>11679.17806977106</v>
      </c>
      <c r="I572" s="54">
        <v>14</v>
      </c>
      <c r="J572" s="54">
        <v>5</v>
      </c>
      <c r="K572" s="54">
        <v>857</v>
      </c>
      <c r="L572" s="54">
        <v>792</v>
      </c>
      <c r="M572" s="54">
        <v>0.16999510243435131</v>
      </c>
      <c r="N572" s="54">
        <v>11571.585837913015</v>
      </c>
      <c r="O572" s="54">
        <v>31897.570436751772</v>
      </c>
      <c r="P572" s="54">
        <v>23.738506209379445</v>
      </c>
      <c r="Q572" s="54">
        <v>313862.51149291691</v>
      </c>
      <c r="R572" s="54">
        <v>10316.645348712265</v>
      </c>
      <c r="S572" s="54">
        <v>0</v>
      </c>
      <c r="T572" s="54">
        <v>0</v>
      </c>
      <c r="U572" s="54">
        <v>0.49931788595177218</v>
      </c>
      <c r="V572" s="54">
        <v>4.4850639234323531</v>
      </c>
      <c r="W572" s="54">
        <v>1.9527815497230221</v>
      </c>
      <c r="X572" s="54">
        <v>0</v>
      </c>
      <c r="Y572" s="54">
        <v>0</v>
      </c>
      <c r="Z572" s="54">
        <v>0</v>
      </c>
      <c r="AA572" s="54">
        <v>0</v>
      </c>
      <c r="AB572" s="54">
        <v>0</v>
      </c>
      <c r="AC572" s="54">
        <v>0</v>
      </c>
      <c r="AD572" s="54" t="e">
        <v>#REF!</v>
      </c>
      <c r="AE572" s="63" t="e">
        <v>#REF!</v>
      </c>
      <c r="AF572" s="63" t="e">
        <v>#REF!</v>
      </c>
      <c r="AG572" s="63" t="e">
        <v>#REF!</v>
      </c>
      <c r="AH572" s="54" t="e">
        <v>#REF!</v>
      </c>
      <c r="AI572" s="63" t="e">
        <v>#REF!</v>
      </c>
      <c r="AJ572" s="63" t="e">
        <v>#REF!</v>
      </c>
      <c r="AK572" s="63" t="e">
        <v>#REF!</v>
      </c>
      <c r="AL572" s="63" t="e">
        <v>#REF!</v>
      </c>
      <c r="AM572" s="63" t="e">
        <v>#REF!</v>
      </c>
      <c r="AN572" s="54" t="e">
        <v>#REF!</v>
      </c>
      <c r="AO572" s="54">
        <v>0.21575174547751422</v>
      </c>
      <c r="AP572" s="54">
        <v>0.6822414583902181</v>
      </c>
      <c r="AQ572" s="54">
        <v>0.14719478548481443</v>
      </c>
    </row>
    <row r="573" spans="2:43" x14ac:dyDescent="0.3">
      <c r="B573" s="52">
        <v>570</v>
      </c>
      <c r="C573" s="54">
        <v>0.21280929117730352</v>
      </c>
      <c r="D573" s="54">
        <v>0.68108117111847633</v>
      </c>
      <c r="E573" s="54">
        <v>52635.276807984148</v>
      </c>
      <c r="F573" s="54">
        <v>16.635142299080105</v>
      </c>
      <c r="G573" s="54">
        <v>0.9073462818469018</v>
      </c>
      <c r="H573" s="54">
        <v>15008.101074371392</v>
      </c>
      <c r="I573" s="54">
        <v>12</v>
      </c>
      <c r="J573" s="54">
        <v>5</v>
      </c>
      <c r="K573" s="54">
        <v>857</v>
      </c>
      <c r="L573" s="54">
        <v>811</v>
      </c>
      <c r="M573" s="54">
        <v>0.14494040125993071</v>
      </c>
      <c r="N573" s="54">
        <v>11201.275948428269</v>
      </c>
      <c r="O573" s="54">
        <v>35848.895970527017</v>
      </c>
      <c r="P573" s="54">
        <v>15.093834513064454</v>
      </c>
      <c r="Q573" s="54">
        <v>249661.89701114511</v>
      </c>
      <c r="R573" s="54">
        <v>13617.544707413375</v>
      </c>
      <c r="S573" s="54">
        <v>0</v>
      </c>
      <c r="T573" s="54">
        <v>0</v>
      </c>
      <c r="U573" s="54">
        <v>0.38924241679791349</v>
      </c>
      <c r="V573" s="54">
        <v>3.9919156921084897</v>
      </c>
      <c r="W573" s="54">
        <v>1.9609427386891283</v>
      </c>
      <c r="X573" s="54">
        <v>0</v>
      </c>
      <c r="Y573" s="54">
        <v>0</v>
      </c>
      <c r="Z573" s="54">
        <v>0</v>
      </c>
      <c r="AA573" s="54">
        <v>0</v>
      </c>
      <c r="AB573" s="54">
        <v>0</v>
      </c>
      <c r="AC573" s="54">
        <v>0</v>
      </c>
      <c r="AD573" s="54" t="e">
        <v>#REF!</v>
      </c>
      <c r="AE573" s="63" t="e">
        <v>#REF!</v>
      </c>
      <c r="AF573" s="63" t="e">
        <v>#REF!</v>
      </c>
      <c r="AG573" s="63" t="e">
        <v>#REF!</v>
      </c>
      <c r="AH573" s="54" t="e">
        <v>#REF!</v>
      </c>
      <c r="AI573" s="63" t="e">
        <v>#REF!</v>
      </c>
      <c r="AJ573" s="63" t="e">
        <v>#REF!</v>
      </c>
      <c r="AK573" s="63" t="e">
        <v>#REF!</v>
      </c>
      <c r="AL573" s="63" t="e">
        <v>#REF!</v>
      </c>
      <c r="AM573" s="63" t="e">
        <v>#REF!</v>
      </c>
      <c r="AN573" s="54" t="e">
        <v>#REF!</v>
      </c>
      <c r="AO573" s="54">
        <v>0.19738763376235452</v>
      </c>
      <c r="AP573" s="54">
        <v>0.71730826898105926</v>
      </c>
      <c r="AQ573" s="54">
        <v>0.14158778189234181</v>
      </c>
    </row>
    <row r="574" spans="2:43" x14ac:dyDescent="0.3">
      <c r="B574" s="52">
        <v>571</v>
      </c>
      <c r="C574" s="54">
        <v>0.11842627353012625</v>
      </c>
      <c r="D574" s="54">
        <v>0.69029744928410952</v>
      </c>
      <c r="E574" s="54">
        <v>50875.538427668587</v>
      </c>
      <c r="F574" s="54">
        <v>25.47730634823321</v>
      </c>
      <c r="G574" s="54">
        <v>0.92286161897479757</v>
      </c>
      <c r="H574" s="54">
        <v>10888.770026667275</v>
      </c>
      <c r="I574" s="54">
        <v>7</v>
      </c>
      <c r="J574" s="54">
        <v>5</v>
      </c>
      <c r="K574" s="54">
        <v>872</v>
      </c>
      <c r="L574" s="54">
        <v>805</v>
      </c>
      <c r="M574" s="54">
        <v>8.1749354546068409E-2</v>
      </c>
      <c r="N574" s="54">
        <v>6025.0004298275289</v>
      </c>
      <c r="O574" s="54">
        <v>35119.254407575325</v>
      </c>
      <c r="P574" s="54">
        <v>23.512028183647388</v>
      </c>
      <c r="Q574" s="54">
        <v>277416.52972486167</v>
      </c>
      <c r="R574" s="54">
        <v>10048.82793545441</v>
      </c>
      <c r="S574" s="54">
        <v>0</v>
      </c>
      <c r="T574" s="54">
        <v>0</v>
      </c>
      <c r="U574" s="54">
        <v>0.49162789081729419</v>
      </c>
      <c r="V574" s="54">
        <v>5.1564197827379248</v>
      </c>
      <c r="W574" s="54">
        <v>3.5229236063215916</v>
      </c>
      <c r="X574" s="54">
        <v>0</v>
      </c>
      <c r="Y574" s="54">
        <v>0</v>
      </c>
      <c r="Z574" s="54">
        <v>0</v>
      </c>
      <c r="AA574" s="54">
        <v>0</v>
      </c>
      <c r="AB574" s="54">
        <v>0</v>
      </c>
      <c r="AC574" s="54">
        <v>0</v>
      </c>
      <c r="AD574" s="54" t="e">
        <v>#REF!</v>
      </c>
      <c r="AE574" s="63" t="e">
        <v>#REF!</v>
      </c>
      <c r="AF574" s="63" t="e">
        <v>#REF!</v>
      </c>
      <c r="AG574" s="63" t="e">
        <v>#REF!</v>
      </c>
      <c r="AH574" s="54" t="e">
        <v>#REF!</v>
      </c>
      <c r="AI574" s="63" t="e">
        <v>#REF!</v>
      </c>
      <c r="AJ574" s="63" t="e">
        <v>#REF!</v>
      </c>
      <c r="AK574" s="63" t="e">
        <v>#REF!</v>
      </c>
      <c r="AL574" s="63" t="e">
        <v>#REF!</v>
      </c>
      <c r="AM574" s="63" t="e">
        <v>#REF!</v>
      </c>
      <c r="AN574" s="54" t="e">
        <v>#REF!</v>
      </c>
      <c r="AO574" s="54">
        <v>0.16955030532110069</v>
      </c>
      <c r="AP574" s="54">
        <v>0.60653732949967032</v>
      </c>
      <c r="AQ574" s="54">
        <v>0.10283858940531415</v>
      </c>
    </row>
    <row r="575" spans="2:43" x14ac:dyDescent="0.3">
      <c r="B575" s="52">
        <v>572</v>
      </c>
      <c r="C575" s="54">
        <v>0.18054032188145147</v>
      </c>
      <c r="D575" s="54">
        <v>0.77511778640008111</v>
      </c>
      <c r="E575" s="54">
        <v>48784.840262346937</v>
      </c>
      <c r="F575" s="54">
        <v>15.216458332054094</v>
      </c>
      <c r="G575" s="54">
        <v>0.84695087066593611</v>
      </c>
      <c r="H575" s="54">
        <v>12450.970879007858</v>
      </c>
      <c r="I575" s="54">
        <v>17</v>
      </c>
      <c r="J575" s="54">
        <v>7</v>
      </c>
      <c r="K575" s="54">
        <v>838</v>
      </c>
      <c r="L575" s="54">
        <v>787</v>
      </c>
      <c r="M575" s="54">
        <v>0.13994001465270878</v>
      </c>
      <c r="N575" s="54">
        <v>8807.6307638993094</v>
      </c>
      <c r="O575" s="54">
        <v>37813.997394031911</v>
      </c>
      <c r="P575" s="54">
        <v>12.887592632785152</v>
      </c>
      <c r="Q575" s="54">
        <v>189459.67957404201</v>
      </c>
      <c r="R575" s="54">
        <v>10545.360626611922</v>
      </c>
      <c r="S575" s="54">
        <v>0</v>
      </c>
      <c r="T575" s="54">
        <v>0</v>
      </c>
      <c r="U575" s="54">
        <v>0.37638865943277816</v>
      </c>
      <c r="V575" s="54">
        <v>6.3650876042962956</v>
      </c>
      <c r="W575" s="54">
        <v>2.6797897583669501</v>
      </c>
      <c r="X575" s="54">
        <v>0</v>
      </c>
      <c r="Y575" s="54">
        <v>0</v>
      </c>
      <c r="Z575" s="54">
        <v>0</v>
      </c>
      <c r="AA575" s="54">
        <v>0</v>
      </c>
      <c r="AB575" s="54">
        <v>0</v>
      </c>
      <c r="AC575" s="54">
        <v>0</v>
      </c>
      <c r="AD575" s="54" t="e">
        <v>#REF!</v>
      </c>
      <c r="AE575" s="63" t="e">
        <v>#REF!</v>
      </c>
      <c r="AF575" s="63" t="e">
        <v>#REF!</v>
      </c>
      <c r="AG575" s="63" t="e">
        <v>#REF!</v>
      </c>
      <c r="AH575" s="54" t="e">
        <v>#REF!</v>
      </c>
      <c r="AI575" s="63" t="e">
        <v>#REF!</v>
      </c>
      <c r="AJ575" s="63" t="e">
        <v>#REF!</v>
      </c>
      <c r="AK575" s="63" t="e">
        <v>#REF!</v>
      </c>
      <c r="AL575" s="63" t="e">
        <v>#REF!</v>
      </c>
      <c r="AM575" s="63" t="e">
        <v>#REF!</v>
      </c>
      <c r="AN575" s="54" t="e">
        <v>#REF!</v>
      </c>
      <c r="AO575" s="54">
        <v>0.22335117689613548</v>
      </c>
      <c r="AP575" s="54">
        <v>0.68212554330268227</v>
      </c>
      <c r="AQ575" s="54">
        <v>0.15235354288756991</v>
      </c>
    </row>
    <row r="576" spans="2:43" x14ac:dyDescent="0.3">
      <c r="B576" s="52">
        <v>573</v>
      </c>
      <c r="C576" s="54">
        <v>0.18065118535350749</v>
      </c>
      <c r="D576" s="54">
        <v>0.62004638109960863</v>
      </c>
      <c r="E576" s="54">
        <v>50182.207383281449</v>
      </c>
      <c r="F576" s="54">
        <v>27.663894492631378</v>
      </c>
      <c r="G576" s="54">
        <v>0.92180905949330982</v>
      </c>
      <c r="H576" s="54">
        <v>17024.55979278457</v>
      </c>
      <c r="I576" s="54">
        <v>16</v>
      </c>
      <c r="J576" s="54">
        <v>2</v>
      </c>
      <c r="K576" s="54">
        <v>852</v>
      </c>
      <c r="L576" s="54">
        <v>802</v>
      </c>
      <c r="M576" s="54">
        <v>0.11201211371979694</v>
      </c>
      <c r="N576" s="54">
        <v>9065.4752474453289</v>
      </c>
      <c r="O576" s="54">
        <v>31115.296083593723</v>
      </c>
      <c r="P576" s="54">
        <v>25.500828564174686</v>
      </c>
      <c r="Q576" s="54">
        <v>470965.62589108665</v>
      </c>
      <c r="R576" s="54">
        <v>15693.393450874362</v>
      </c>
      <c r="S576" s="54">
        <v>0</v>
      </c>
      <c r="T576" s="54">
        <v>0</v>
      </c>
      <c r="U576" s="54">
        <v>0.48241800195741946</v>
      </c>
      <c r="V576" s="54">
        <v>3.9139226357827339</v>
      </c>
      <c r="W576" s="54">
        <v>0.8651848263619466</v>
      </c>
      <c r="X576" s="54">
        <v>0</v>
      </c>
      <c r="Y576" s="54">
        <v>0</v>
      </c>
      <c r="Z576" s="54">
        <v>0</v>
      </c>
      <c r="AA576" s="54">
        <v>0</v>
      </c>
      <c r="AB576" s="54">
        <v>0</v>
      </c>
      <c r="AC576" s="54">
        <v>0</v>
      </c>
      <c r="AD576" s="54" t="e">
        <v>#REF!</v>
      </c>
      <c r="AE576" s="63" t="e">
        <v>#REF!</v>
      </c>
      <c r="AF576" s="63" t="e">
        <v>#REF!</v>
      </c>
      <c r="AG576" s="63" t="e">
        <v>#REF!</v>
      </c>
      <c r="AH576" s="54" t="e">
        <v>#REF!</v>
      </c>
      <c r="AI576" s="63" t="e">
        <v>#REF!</v>
      </c>
      <c r="AJ576" s="63" t="e">
        <v>#REF!</v>
      </c>
      <c r="AK576" s="63" t="e">
        <v>#REF!</v>
      </c>
      <c r="AL576" s="63" t="e">
        <v>#REF!</v>
      </c>
      <c r="AM576" s="63" t="e">
        <v>#REF!</v>
      </c>
      <c r="AN576" s="54" t="e">
        <v>#REF!</v>
      </c>
      <c r="AO576" s="54">
        <v>0.15946880836676267</v>
      </c>
      <c r="AP576" s="54">
        <v>0.70129732598426575</v>
      </c>
      <c r="AQ576" s="54">
        <v>0.11183504888550796</v>
      </c>
    </row>
    <row r="577" spans="2:43" x14ac:dyDescent="0.3">
      <c r="B577" s="52">
        <v>574</v>
      </c>
      <c r="C577" s="54">
        <v>0.24055131409123326</v>
      </c>
      <c r="D577" s="54">
        <v>0.66845172340791181</v>
      </c>
      <c r="E577" s="54">
        <v>50570.157736694149</v>
      </c>
      <c r="F577" s="54">
        <v>15.97318567775544</v>
      </c>
      <c r="G577" s="54">
        <v>0.85376370072081076</v>
      </c>
      <c r="H577" s="54">
        <v>9187.8071735365738</v>
      </c>
      <c r="I577" s="54">
        <v>15</v>
      </c>
      <c r="J577" s="54">
        <v>6</v>
      </c>
      <c r="K577" s="54">
        <v>856</v>
      </c>
      <c r="L577" s="54">
        <v>818</v>
      </c>
      <c r="M577" s="54">
        <v>0.16079694047232276</v>
      </c>
      <c r="N577" s="54">
        <v>12164.717897362723</v>
      </c>
      <c r="O577" s="54">
        <v>33803.709092103149</v>
      </c>
      <c r="P577" s="54">
        <v>13.637326116541136</v>
      </c>
      <c r="Q577" s="54">
        <v>146758.54995431309</v>
      </c>
      <c r="R577" s="54">
        <v>7844.2162539877972</v>
      </c>
      <c r="S577" s="54">
        <v>0</v>
      </c>
      <c r="T577" s="54">
        <v>0</v>
      </c>
      <c r="U577" s="54">
        <v>0.40956261280830875</v>
      </c>
      <c r="V577" s="54">
        <v>3.9232863953672443</v>
      </c>
      <c r="W577" s="54">
        <v>2.7291494668340581</v>
      </c>
      <c r="X577" s="54">
        <v>0</v>
      </c>
      <c r="Y577" s="54">
        <v>0</v>
      </c>
      <c r="Z577" s="54">
        <v>0</v>
      </c>
      <c r="AA577" s="54">
        <v>0</v>
      </c>
      <c r="AB577" s="54">
        <v>0</v>
      </c>
      <c r="AC577" s="54">
        <v>0</v>
      </c>
      <c r="AD577" s="54" t="e">
        <v>#REF!</v>
      </c>
      <c r="AE577" s="63" t="e">
        <v>#REF!</v>
      </c>
      <c r="AF577" s="63" t="e">
        <v>#REF!</v>
      </c>
      <c r="AG577" s="63" t="e">
        <v>#REF!</v>
      </c>
      <c r="AH577" s="54" t="e">
        <v>#REF!</v>
      </c>
      <c r="AI577" s="63" t="e">
        <v>#REF!</v>
      </c>
      <c r="AJ577" s="63" t="e">
        <v>#REF!</v>
      </c>
      <c r="AK577" s="63" t="e">
        <v>#REF!</v>
      </c>
      <c r="AL577" s="63" t="e">
        <v>#REF!</v>
      </c>
      <c r="AM577" s="63" t="e">
        <v>#REF!</v>
      </c>
      <c r="AN577" s="54" t="e">
        <v>#REF!</v>
      </c>
      <c r="AO577" s="54">
        <v>0.19760510093377914</v>
      </c>
      <c r="AP577" s="54">
        <v>0.69442211001661014</v>
      </c>
      <c r="AQ577" s="54">
        <v>0.13722135114048012</v>
      </c>
    </row>
    <row r="578" spans="2:43" x14ac:dyDescent="0.3">
      <c r="B578" s="52">
        <v>575</v>
      </c>
      <c r="C578" s="54">
        <v>0.21328476694672505</v>
      </c>
      <c r="D578" s="54">
        <v>0.71257404567711691</v>
      </c>
      <c r="E578" s="54">
        <v>50395.045429455662</v>
      </c>
      <c r="F578" s="54">
        <v>17.363286346866854</v>
      </c>
      <c r="G578" s="54">
        <v>0.88602435853095096</v>
      </c>
      <c r="H578" s="54">
        <v>12316.748359032377</v>
      </c>
      <c r="I578" s="54">
        <v>5</v>
      </c>
      <c r="J578" s="54">
        <v>9</v>
      </c>
      <c r="K578" s="54">
        <v>824</v>
      </c>
      <c r="L578" s="54">
        <v>818</v>
      </c>
      <c r="M578" s="54">
        <v>0.15198118926452889</v>
      </c>
      <c r="N578" s="54">
        <v>10748.495519691072</v>
      </c>
      <c r="O578" s="54">
        <v>35910.201403749321</v>
      </c>
      <c r="P578" s="54">
        <v>15.384294647471924</v>
      </c>
      <c r="Q578" s="54">
        <v>213859.22862018162</v>
      </c>
      <c r="R578" s="54">
        <v>10912.939063998805</v>
      </c>
      <c r="S578" s="54">
        <v>0</v>
      </c>
      <c r="T578" s="54">
        <v>0</v>
      </c>
      <c r="U578" s="54">
        <v>0.32460932361349409</v>
      </c>
      <c r="V578" s="54">
        <v>4.0495862793289135</v>
      </c>
      <c r="W578" s="54">
        <v>2.1385883596409809</v>
      </c>
      <c r="X578" s="54">
        <v>0</v>
      </c>
      <c r="Y578" s="54">
        <v>0</v>
      </c>
      <c r="Z578" s="54">
        <v>0</v>
      </c>
      <c r="AA578" s="54">
        <v>0</v>
      </c>
      <c r="AB578" s="54">
        <v>0</v>
      </c>
      <c r="AC578" s="54">
        <v>0</v>
      </c>
      <c r="AD578" s="54" t="e">
        <v>#REF!</v>
      </c>
      <c r="AE578" s="63" t="e">
        <v>#REF!</v>
      </c>
      <c r="AF578" s="63" t="e">
        <v>#REF!</v>
      </c>
      <c r="AG578" s="63" t="e">
        <v>#REF!</v>
      </c>
      <c r="AH578" s="54" t="e">
        <v>#REF!</v>
      </c>
      <c r="AI578" s="63" t="e">
        <v>#REF!</v>
      </c>
      <c r="AJ578" s="63" t="e">
        <v>#REF!</v>
      </c>
      <c r="AK578" s="63" t="e">
        <v>#REF!</v>
      </c>
      <c r="AL578" s="63" t="e">
        <v>#REF!</v>
      </c>
      <c r="AM578" s="63" t="e">
        <v>#REF!</v>
      </c>
      <c r="AN578" s="54" t="e">
        <v>#REF!</v>
      </c>
      <c r="AO578" s="54">
        <v>0.26501507799288482</v>
      </c>
      <c r="AP578" s="54">
        <v>0.69918624865852275</v>
      </c>
      <c r="AQ578" s="54">
        <v>0.18529489821979098</v>
      </c>
    </row>
    <row r="579" spans="2:43" x14ac:dyDescent="0.3">
      <c r="B579" s="52">
        <v>576</v>
      </c>
      <c r="C579" s="54">
        <v>0.24351387276521475</v>
      </c>
      <c r="D579" s="54">
        <v>0.74846303320762142</v>
      </c>
      <c r="E579" s="54">
        <v>51710.192154005592</v>
      </c>
      <c r="F579" s="54">
        <v>28.485923306110639</v>
      </c>
      <c r="G579" s="54">
        <v>0.82744104871968061</v>
      </c>
      <c r="H579" s="54">
        <v>34060.050067068092</v>
      </c>
      <c r="I579" s="54">
        <v>18</v>
      </c>
      <c r="J579" s="54">
        <v>6</v>
      </c>
      <c r="K579" s="54">
        <v>848</v>
      </c>
      <c r="L579" s="54">
        <v>792</v>
      </c>
      <c r="M579" s="54">
        <v>0.18226113183798742</v>
      </c>
      <c r="N579" s="54">
        <v>12592.149152855323</v>
      </c>
      <c r="O579" s="54">
        <v>38703.167267335972</v>
      </c>
      <c r="P579" s="54">
        <v>23.570422254156579</v>
      </c>
      <c r="Q579" s="54">
        <v>970231.97401279025</v>
      </c>
      <c r="R579" s="54">
        <v>28182.68354693965</v>
      </c>
      <c r="S579" s="54">
        <v>0</v>
      </c>
      <c r="T579" s="54">
        <v>0</v>
      </c>
      <c r="U579" s="54">
        <v>0.44442374163706044</v>
      </c>
      <c r="V579" s="54">
        <v>5.5096553419495056</v>
      </c>
      <c r="W579" s="54">
        <v>2.3594062848163659</v>
      </c>
      <c r="X579" s="54">
        <v>0</v>
      </c>
      <c r="Y579" s="54">
        <v>0</v>
      </c>
      <c r="Z579" s="54">
        <v>0</v>
      </c>
      <c r="AA579" s="54">
        <v>0</v>
      </c>
      <c r="AB579" s="54">
        <v>0</v>
      </c>
      <c r="AC579" s="54">
        <v>0</v>
      </c>
      <c r="AD579" s="54" t="e">
        <v>#REF!</v>
      </c>
      <c r="AE579" s="63" t="e">
        <v>#REF!</v>
      </c>
      <c r="AF579" s="63" t="e">
        <v>#REF!</v>
      </c>
      <c r="AG579" s="63" t="e">
        <v>#REF!</v>
      </c>
      <c r="AH579" s="54" t="e">
        <v>#REF!</v>
      </c>
      <c r="AI579" s="63" t="e">
        <v>#REF!</v>
      </c>
      <c r="AJ579" s="63" t="e">
        <v>#REF!</v>
      </c>
      <c r="AK579" s="63" t="e">
        <v>#REF!</v>
      </c>
      <c r="AL579" s="63" t="e">
        <v>#REF!</v>
      </c>
      <c r="AM579" s="63" t="e">
        <v>#REF!</v>
      </c>
      <c r="AN579" s="54" t="e">
        <v>#REF!</v>
      </c>
      <c r="AO579" s="54">
        <v>0.19813756069889546</v>
      </c>
      <c r="AP579" s="54">
        <v>0.70203614191002961</v>
      </c>
      <c r="AQ579" s="54">
        <v>0.13909972868051687</v>
      </c>
    </row>
    <row r="580" spans="2:43" x14ac:dyDescent="0.3">
      <c r="B580" s="52">
        <v>577</v>
      </c>
      <c r="C580" s="54">
        <v>0.17857783808409761</v>
      </c>
      <c r="D580" s="54">
        <v>0.72612754404641544</v>
      </c>
      <c r="E580" s="54">
        <v>46248.384021145794</v>
      </c>
      <c r="F580" s="54">
        <v>20.062776764000859</v>
      </c>
      <c r="G580" s="54">
        <v>0.88358756193229104</v>
      </c>
      <c r="H580" s="54">
        <v>7600.6637689149047</v>
      </c>
      <c r="I580" s="54">
        <v>19</v>
      </c>
      <c r="J580" s="54">
        <v>7</v>
      </c>
      <c r="K580" s="54">
        <v>844</v>
      </c>
      <c r="L580" s="54">
        <v>776</v>
      </c>
      <c r="M580" s="54">
        <v>0.12967028698912422</v>
      </c>
      <c r="N580" s="54">
        <v>8258.9364333793401</v>
      </c>
      <c r="O580" s="54">
        <v>33582.225505390081</v>
      </c>
      <c r="P580" s="54">
        <v>17.727220006495337</v>
      </c>
      <c r="Q580" s="54">
        <v>152490.42045396913</v>
      </c>
      <c r="R580" s="54">
        <v>6715.8519686426189</v>
      </c>
      <c r="S580" s="54">
        <v>0</v>
      </c>
      <c r="T580" s="54">
        <v>0</v>
      </c>
      <c r="U580" s="54">
        <v>0.46295833889756965</v>
      </c>
      <c r="V580" s="54">
        <v>7.4825164018660093</v>
      </c>
      <c r="W580" s="54">
        <v>3.0660148486250103</v>
      </c>
      <c r="X580" s="54">
        <v>0</v>
      </c>
      <c r="Y580" s="54">
        <v>0</v>
      </c>
      <c r="Z580" s="54">
        <v>0</v>
      </c>
      <c r="AA580" s="54">
        <v>0</v>
      </c>
      <c r="AB580" s="54">
        <v>0</v>
      </c>
      <c r="AC580" s="54">
        <v>0</v>
      </c>
      <c r="AD580" s="54" t="e">
        <v>#REF!</v>
      </c>
      <c r="AE580" s="63" t="e">
        <v>#REF!</v>
      </c>
      <c r="AF580" s="63" t="e">
        <v>#REF!</v>
      </c>
      <c r="AG580" s="63" t="e">
        <v>#REF!</v>
      </c>
      <c r="AH580" s="54" t="e">
        <v>#REF!</v>
      </c>
      <c r="AI580" s="63" t="e">
        <v>#REF!</v>
      </c>
      <c r="AJ580" s="63" t="e">
        <v>#REF!</v>
      </c>
      <c r="AK580" s="63" t="e">
        <v>#REF!</v>
      </c>
      <c r="AL580" s="63" t="e">
        <v>#REF!</v>
      </c>
      <c r="AM580" s="63" t="e">
        <v>#REF!</v>
      </c>
      <c r="AN580" s="54" t="e">
        <v>#REF!</v>
      </c>
      <c r="AO580" s="54">
        <v>0.14266805641631017</v>
      </c>
      <c r="AP580" s="54">
        <v>0.75788666759346701</v>
      </c>
      <c r="AQ580" s="54">
        <v>0.10812621784939407</v>
      </c>
    </row>
    <row r="581" spans="2:43" x14ac:dyDescent="0.3">
      <c r="B581" s="52">
        <v>578</v>
      </c>
      <c r="C581" s="54">
        <v>0.22988651467709043</v>
      </c>
      <c r="D581" s="54">
        <v>0.67044057428762649</v>
      </c>
      <c r="E581" s="54">
        <v>49082.131476546463</v>
      </c>
      <c r="F581" s="54">
        <v>20.87002411934327</v>
      </c>
      <c r="G581" s="54">
        <v>0.83241894562885466</v>
      </c>
      <c r="H581" s="54">
        <v>11549.802060371965</v>
      </c>
      <c r="I581" s="54">
        <v>8</v>
      </c>
      <c r="J581" s="54">
        <v>3</v>
      </c>
      <c r="K581" s="54">
        <v>844</v>
      </c>
      <c r="L581" s="54">
        <v>802</v>
      </c>
      <c r="M581" s="54">
        <v>0.15412524692108939</v>
      </c>
      <c r="N581" s="54">
        <v>11283.320138065981</v>
      </c>
      <c r="O581" s="54">
        <v>32906.652414396602</v>
      </c>
      <c r="P581" s="54">
        <v>17.372603472672491</v>
      </c>
      <c r="Q581" s="54">
        <v>241044.64757360352</v>
      </c>
      <c r="R581" s="54">
        <v>9614.2740533168035</v>
      </c>
      <c r="S581" s="54">
        <v>0</v>
      </c>
      <c r="T581" s="54">
        <v>0</v>
      </c>
      <c r="U581" s="54">
        <v>0.58647256523604518</v>
      </c>
      <c r="V581" s="54">
        <v>6.8939234982845159</v>
      </c>
      <c r="W581" s="54">
        <v>3.4020420740870119</v>
      </c>
      <c r="X581" s="54">
        <v>0</v>
      </c>
      <c r="Y581" s="54">
        <v>0</v>
      </c>
      <c r="Z581" s="54">
        <v>0</v>
      </c>
      <c r="AA581" s="54">
        <v>0</v>
      </c>
      <c r="AB581" s="54">
        <v>0</v>
      </c>
      <c r="AC581" s="54">
        <v>0</v>
      </c>
      <c r="AD581" s="54" t="e">
        <v>#REF!</v>
      </c>
      <c r="AE581" s="63" t="e">
        <v>#REF!</v>
      </c>
      <c r="AF581" s="63" t="e">
        <v>#REF!</v>
      </c>
      <c r="AG581" s="63" t="e">
        <v>#REF!</v>
      </c>
      <c r="AH581" s="54" t="e">
        <v>#REF!</v>
      </c>
      <c r="AI581" s="63" t="e">
        <v>#REF!</v>
      </c>
      <c r="AJ581" s="63" t="e">
        <v>#REF!</v>
      </c>
      <c r="AK581" s="63" t="e">
        <v>#REF!</v>
      </c>
      <c r="AL581" s="63" t="e">
        <v>#REF!</v>
      </c>
      <c r="AM581" s="63" t="e">
        <v>#REF!</v>
      </c>
      <c r="AN581" s="54" t="e">
        <v>#REF!</v>
      </c>
      <c r="AO581" s="54">
        <v>0.2341402054984725</v>
      </c>
      <c r="AP581" s="54">
        <v>0.64813744096698656</v>
      </c>
      <c r="AQ581" s="54">
        <v>0.15175503361926432</v>
      </c>
    </row>
    <row r="582" spans="2:43" x14ac:dyDescent="0.3">
      <c r="B582" s="52">
        <v>579</v>
      </c>
      <c r="C582" s="54">
        <v>0.18531064386879087</v>
      </c>
      <c r="D582" s="54">
        <v>0.76013354496668151</v>
      </c>
      <c r="E582" s="54">
        <v>53709.26863649908</v>
      </c>
      <c r="F582" s="54">
        <v>18.246510704447754</v>
      </c>
      <c r="G582" s="54">
        <v>0.87832718162384504</v>
      </c>
      <c r="H582" s="54">
        <v>8050.5003492692085</v>
      </c>
      <c r="I582" s="54">
        <v>4</v>
      </c>
      <c r="J582" s="54">
        <v>4</v>
      </c>
      <c r="K582" s="54">
        <v>842</v>
      </c>
      <c r="L582" s="54">
        <v>798</v>
      </c>
      <c r="M582" s="54">
        <v>0.14086083664404225</v>
      </c>
      <c r="N582" s="54">
        <v>9952.8991527515009</v>
      </c>
      <c r="O582" s="54">
        <v>40826.216766229853</v>
      </c>
      <c r="P582" s="54">
        <v>16.026406321506915</v>
      </c>
      <c r="Q582" s="54">
        <v>146893.540799101</v>
      </c>
      <c r="R582" s="54">
        <v>7070.9732824354041</v>
      </c>
      <c r="S582" s="54">
        <v>0</v>
      </c>
      <c r="T582" s="54">
        <v>0</v>
      </c>
      <c r="U582" s="54">
        <v>0.32706837018207519</v>
      </c>
      <c r="V582" s="54">
        <v>5.585746874005455</v>
      </c>
      <c r="W582" s="54">
        <v>1.3827648405200219</v>
      </c>
      <c r="X582" s="54">
        <v>0</v>
      </c>
      <c r="Y582" s="54">
        <v>0</v>
      </c>
      <c r="Z582" s="54">
        <v>0</v>
      </c>
      <c r="AA582" s="54">
        <v>0</v>
      </c>
      <c r="AB582" s="54">
        <v>0</v>
      </c>
      <c r="AC582" s="54">
        <v>0</v>
      </c>
      <c r="AD582" s="54" t="e">
        <v>#REF!</v>
      </c>
      <c r="AE582" s="63" t="e">
        <v>#REF!</v>
      </c>
      <c r="AF582" s="63" t="e">
        <v>#REF!</v>
      </c>
      <c r="AG582" s="63" t="e">
        <v>#REF!</v>
      </c>
      <c r="AH582" s="54" t="e">
        <v>#REF!</v>
      </c>
      <c r="AI582" s="63" t="e">
        <v>#REF!</v>
      </c>
      <c r="AJ582" s="63" t="e">
        <v>#REF!</v>
      </c>
      <c r="AK582" s="63" t="e">
        <v>#REF!</v>
      </c>
      <c r="AL582" s="63" t="e">
        <v>#REF!</v>
      </c>
      <c r="AM582" s="63" t="e">
        <v>#REF!</v>
      </c>
      <c r="AN582" s="54" t="e">
        <v>#REF!</v>
      </c>
      <c r="AO582" s="54">
        <v>0.19376688289865324</v>
      </c>
      <c r="AP582" s="54">
        <v>0.72606403993803392</v>
      </c>
      <c r="AQ582" s="54">
        <v>0.14068716580359611</v>
      </c>
    </row>
    <row r="583" spans="2:43" x14ac:dyDescent="0.3">
      <c r="B583" s="52">
        <v>580</v>
      </c>
      <c r="C583" s="54">
        <v>0.22122125823172886</v>
      </c>
      <c r="D583" s="54">
        <v>0.69957930549289293</v>
      </c>
      <c r="E583" s="54">
        <v>53611.615802873312</v>
      </c>
      <c r="F583" s="54">
        <v>24.820511667425865</v>
      </c>
      <c r="G583" s="54">
        <v>0.87838528436437135</v>
      </c>
      <c r="H583" s="54">
        <v>17079.913714719172</v>
      </c>
      <c r="I583" s="54">
        <v>13</v>
      </c>
      <c r="J583" s="54">
        <v>5</v>
      </c>
      <c r="K583" s="54">
        <v>859</v>
      </c>
      <c r="L583" s="54">
        <v>812</v>
      </c>
      <c r="M583" s="54">
        <v>0.1547618141940168</v>
      </c>
      <c r="N583" s="54">
        <v>11860.029103747673</v>
      </c>
      <c r="O583" s="54">
        <v>37505.576949725917</v>
      </c>
      <c r="P583" s="54">
        <v>21.801972199061066</v>
      </c>
      <c r="Q583" s="54">
        <v>423932.19763481425</v>
      </c>
      <c r="R583" s="54">
        <v>15002.744865222527</v>
      </c>
      <c r="S583" s="54">
        <v>0</v>
      </c>
      <c r="T583" s="54">
        <v>0</v>
      </c>
      <c r="U583" s="54">
        <v>0.55716222917093261</v>
      </c>
      <c r="V583" s="54">
        <v>4.7900086053102662</v>
      </c>
      <c r="W583" s="54">
        <v>2.7805716694482694</v>
      </c>
      <c r="X583" s="54">
        <v>0</v>
      </c>
      <c r="Y583" s="54">
        <v>0</v>
      </c>
      <c r="Z583" s="54">
        <v>0</v>
      </c>
      <c r="AA583" s="54">
        <v>0</v>
      </c>
      <c r="AB583" s="54">
        <v>0</v>
      </c>
      <c r="AC583" s="54">
        <v>0</v>
      </c>
      <c r="AD583" s="54" t="e">
        <v>#REF!</v>
      </c>
      <c r="AE583" s="63" t="e">
        <v>#REF!</v>
      </c>
      <c r="AF583" s="63" t="e">
        <v>#REF!</v>
      </c>
      <c r="AG583" s="63" t="e">
        <v>#REF!</v>
      </c>
      <c r="AH583" s="54" t="e">
        <v>#REF!</v>
      </c>
      <c r="AI583" s="63" t="e">
        <v>#REF!</v>
      </c>
      <c r="AJ583" s="63" t="e">
        <v>#REF!</v>
      </c>
      <c r="AK583" s="63" t="e">
        <v>#REF!</v>
      </c>
      <c r="AL583" s="63" t="e">
        <v>#REF!</v>
      </c>
      <c r="AM583" s="63" t="e">
        <v>#REF!</v>
      </c>
      <c r="AN583" s="54" t="e">
        <v>#REF!</v>
      </c>
      <c r="AO583" s="54">
        <v>0.15162354830337829</v>
      </c>
      <c r="AP583" s="54">
        <v>0.63612368793877794</v>
      </c>
      <c r="AQ583" s="54">
        <v>9.6451330725108433E-2</v>
      </c>
    </row>
    <row r="584" spans="2:43" x14ac:dyDescent="0.3">
      <c r="B584" s="52">
        <v>581</v>
      </c>
      <c r="C584" s="54">
        <v>0.21166706106971273</v>
      </c>
      <c r="D584" s="54">
        <v>0.7701585917414816</v>
      </c>
      <c r="E584" s="54">
        <v>49163.757477966385</v>
      </c>
      <c r="F584" s="54">
        <v>22.747680312295433</v>
      </c>
      <c r="G584" s="54">
        <v>0.89257152211562729</v>
      </c>
      <c r="H584" s="54">
        <v>32882.704109877464</v>
      </c>
      <c r="I584" s="54">
        <v>10</v>
      </c>
      <c r="J584" s="54">
        <v>6</v>
      </c>
      <c r="K584" s="54">
        <v>850</v>
      </c>
      <c r="L584" s="54">
        <v>801</v>
      </c>
      <c r="M584" s="54">
        <v>0.16301720567150813</v>
      </c>
      <c r="N584" s="54">
        <v>10406.348056505256</v>
      </c>
      <c r="O584" s="54">
        <v>37863.89022395033</v>
      </c>
      <c r="P584" s="54">
        <v>20.303931640945223</v>
      </c>
      <c r="Q584" s="54">
        <v>748005.24089529575</v>
      </c>
      <c r="R584" s="54">
        <v>29350.165258631121</v>
      </c>
      <c r="S584" s="54">
        <v>0</v>
      </c>
      <c r="T584" s="54">
        <v>0</v>
      </c>
      <c r="U584" s="54">
        <v>0.47028633994182323</v>
      </c>
      <c r="V584" s="54">
        <v>6.604292511000958</v>
      </c>
      <c r="W584" s="54">
        <v>3.6677582659570915</v>
      </c>
      <c r="X584" s="54">
        <v>0</v>
      </c>
      <c r="Y584" s="54">
        <v>0</v>
      </c>
      <c r="Z584" s="54">
        <v>0</v>
      </c>
      <c r="AA584" s="54">
        <v>0</v>
      </c>
      <c r="AB584" s="54">
        <v>0</v>
      </c>
      <c r="AC584" s="54">
        <v>0</v>
      </c>
      <c r="AD584" s="54" t="e">
        <v>#REF!</v>
      </c>
      <c r="AE584" s="63" t="e">
        <v>#REF!</v>
      </c>
      <c r="AF584" s="63" t="e">
        <v>#REF!</v>
      </c>
      <c r="AG584" s="63" t="e">
        <v>#REF!</v>
      </c>
      <c r="AH584" s="54" t="e">
        <v>#REF!</v>
      </c>
      <c r="AI584" s="63" t="e">
        <v>#REF!</v>
      </c>
      <c r="AJ584" s="63" t="e">
        <v>#REF!</v>
      </c>
      <c r="AK584" s="63" t="e">
        <v>#REF!</v>
      </c>
      <c r="AL584" s="63" t="e">
        <v>#REF!</v>
      </c>
      <c r="AM584" s="63" t="e">
        <v>#REF!</v>
      </c>
      <c r="AN584" s="54" t="e">
        <v>#REF!</v>
      </c>
      <c r="AO584" s="54">
        <v>0.20453307073878946</v>
      </c>
      <c r="AP584" s="54">
        <v>0.7824424566783621</v>
      </c>
      <c r="AQ584" s="54">
        <v>0.16003535834082763</v>
      </c>
    </row>
    <row r="585" spans="2:43" x14ac:dyDescent="0.3">
      <c r="B585" s="52">
        <v>582</v>
      </c>
      <c r="C585" s="54">
        <v>0.20368676458807169</v>
      </c>
      <c r="D585" s="54">
        <v>0.75948770035335433</v>
      </c>
      <c r="E585" s="54">
        <v>48762.739323798713</v>
      </c>
      <c r="F585" s="54">
        <v>19.836254271158204</v>
      </c>
      <c r="G585" s="54">
        <v>0.92778679309726753</v>
      </c>
      <c r="H585" s="54">
        <v>11597.435252796267</v>
      </c>
      <c r="I585" s="54">
        <v>11</v>
      </c>
      <c r="J585" s="54">
        <v>3</v>
      </c>
      <c r="K585" s="54">
        <v>845</v>
      </c>
      <c r="L585" s="54">
        <v>800</v>
      </c>
      <c r="M585" s="54">
        <v>0.15469759242940961</v>
      </c>
      <c r="N585" s="54">
        <v>9932.3246053160947</v>
      </c>
      <c r="O585" s="54">
        <v>37034.700751961966</v>
      </c>
      <c r="P585" s="54">
        <v>18.403814737299847</v>
      </c>
      <c r="Q585" s="54">
        <v>230049.67456776067</v>
      </c>
      <c r="R585" s="54">
        <v>10759.947261345047</v>
      </c>
      <c r="S585" s="54">
        <v>0</v>
      </c>
      <c r="T585" s="54">
        <v>0</v>
      </c>
      <c r="U585" s="54">
        <v>0.51281769609644412</v>
      </c>
      <c r="V585" s="54">
        <v>3.2164710690844633</v>
      </c>
      <c r="W585" s="54">
        <v>2.3327003688092547</v>
      </c>
      <c r="X585" s="54">
        <v>0</v>
      </c>
      <c r="Y585" s="54">
        <v>0</v>
      </c>
      <c r="Z585" s="54">
        <v>0</v>
      </c>
      <c r="AA585" s="54">
        <v>0</v>
      </c>
      <c r="AB585" s="54">
        <v>0</v>
      </c>
      <c r="AC585" s="54">
        <v>0</v>
      </c>
      <c r="AD585" s="54" t="e">
        <v>#REF!</v>
      </c>
      <c r="AE585" s="63" t="e">
        <v>#REF!</v>
      </c>
      <c r="AF585" s="63" t="e">
        <v>#REF!</v>
      </c>
      <c r="AG585" s="63" t="e">
        <v>#REF!</v>
      </c>
      <c r="AH585" s="54" t="e">
        <v>#REF!</v>
      </c>
      <c r="AI585" s="63" t="e">
        <v>#REF!</v>
      </c>
      <c r="AJ585" s="63" t="e">
        <v>#REF!</v>
      </c>
      <c r="AK585" s="63" t="e">
        <v>#REF!</v>
      </c>
      <c r="AL585" s="63" t="e">
        <v>#REF!</v>
      </c>
      <c r="AM585" s="63" t="e">
        <v>#REF!</v>
      </c>
      <c r="AN585" s="54" t="e">
        <v>#REF!</v>
      </c>
      <c r="AO585" s="54">
        <v>0.14325290963210624</v>
      </c>
      <c r="AP585" s="54">
        <v>0.658898164358801</v>
      </c>
      <c r="AQ585" s="54">
        <v>9.4389079195652009E-2</v>
      </c>
    </row>
    <row r="586" spans="2:43" x14ac:dyDescent="0.3">
      <c r="B586" s="52">
        <v>583</v>
      </c>
      <c r="C586" s="54">
        <v>0.14896978131529964</v>
      </c>
      <c r="D586" s="54">
        <v>0.67019334019141352</v>
      </c>
      <c r="E586" s="54">
        <v>51252.871336886725</v>
      </c>
      <c r="F586" s="54">
        <v>16.683082173609463</v>
      </c>
      <c r="G586" s="54">
        <v>0.91243358909595995</v>
      </c>
      <c r="H586" s="54">
        <v>14618.230283548859</v>
      </c>
      <c r="I586" s="54">
        <v>9</v>
      </c>
      <c r="J586" s="54">
        <v>6</v>
      </c>
      <c r="K586" s="54">
        <v>825</v>
      </c>
      <c r="L586" s="54">
        <v>810</v>
      </c>
      <c r="M586" s="54">
        <v>9.9838555327285097E-2</v>
      </c>
      <c r="N586" s="54">
        <v>7635.1290348372049</v>
      </c>
      <c r="O586" s="54">
        <v>34349.333035668875</v>
      </c>
      <c r="P586" s="54">
        <v>15.222204544849312</v>
      </c>
      <c r="Q586" s="54">
        <v>243877.13705319198</v>
      </c>
      <c r="R586" s="54">
        <v>13338.164323849738</v>
      </c>
      <c r="S586" s="54">
        <v>0</v>
      </c>
      <c r="T586" s="54">
        <v>0</v>
      </c>
      <c r="U586" s="54">
        <v>0.49724697744861152</v>
      </c>
      <c r="V586" s="54">
        <v>2.253591034572886</v>
      </c>
      <c r="W586" s="54">
        <v>2.6344358041048968</v>
      </c>
      <c r="X586" s="54">
        <v>0</v>
      </c>
      <c r="Y586" s="54">
        <v>0</v>
      </c>
      <c r="Z586" s="54">
        <v>0</v>
      </c>
      <c r="AA586" s="54">
        <v>0</v>
      </c>
      <c r="AB586" s="54">
        <v>0</v>
      </c>
      <c r="AC586" s="54">
        <v>0</v>
      </c>
      <c r="AD586" s="54" t="e">
        <v>#REF!</v>
      </c>
      <c r="AE586" s="63" t="e">
        <v>#REF!</v>
      </c>
      <c r="AF586" s="63" t="e">
        <v>#REF!</v>
      </c>
      <c r="AG586" s="63" t="e">
        <v>#REF!</v>
      </c>
      <c r="AH586" s="54" t="e">
        <v>#REF!</v>
      </c>
      <c r="AI586" s="63" t="e">
        <v>#REF!</v>
      </c>
      <c r="AJ586" s="63" t="e">
        <v>#REF!</v>
      </c>
      <c r="AK586" s="63" t="e">
        <v>#REF!</v>
      </c>
      <c r="AL586" s="63" t="e">
        <v>#REF!</v>
      </c>
      <c r="AM586" s="63" t="e">
        <v>#REF!</v>
      </c>
      <c r="AN586" s="54" t="e">
        <v>#REF!</v>
      </c>
      <c r="AO586" s="54">
        <v>0.24391189818889111</v>
      </c>
      <c r="AP586" s="54">
        <v>0.71564510302650197</v>
      </c>
      <c r="AQ586" s="54">
        <v>0.17455435550877865</v>
      </c>
    </row>
    <row r="587" spans="2:43" x14ac:dyDescent="0.3">
      <c r="B587" s="52">
        <v>584</v>
      </c>
      <c r="C587" s="54">
        <v>0.24579059084473026</v>
      </c>
      <c r="D587" s="54">
        <v>0.7168724424348486</v>
      </c>
      <c r="E587" s="54">
        <v>51232.924111411281</v>
      </c>
      <c r="F587" s="54">
        <v>10.848248299668654</v>
      </c>
      <c r="G587" s="54">
        <v>0.9098543632148266</v>
      </c>
      <c r="H587" s="54">
        <v>19583.292867806093</v>
      </c>
      <c r="I587" s="54">
        <v>13</v>
      </c>
      <c r="J587" s="54">
        <v>5</v>
      </c>
      <c r="K587" s="54">
        <v>850</v>
      </c>
      <c r="L587" s="54">
        <v>804</v>
      </c>
      <c r="M587" s="54">
        <v>0.17620050118636632</v>
      </c>
      <c r="N587" s="54">
        <v>12592.570688047006</v>
      </c>
      <c r="O587" s="54">
        <v>36727.471440826652</v>
      </c>
      <c r="P587" s="54">
        <v>9.8703260486913482</v>
      </c>
      <c r="Q587" s="54">
        <v>212444.42355509073</v>
      </c>
      <c r="R587" s="54">
        <v>17817.944461887168</v>
      </c>
      <c r="S587" s="54">
        <v>0</v>
      </c>
      <c r="T587" s="54">
        <v>0</v>
      </c>
      <c r="U587" s="54">
        <v>0.3187954209978906</v>
      </c>
      <c r="V587" s="54">
        <v>5.1706160920831721</v>
      </c>
      <c r="W587" s="54">
        <v>1.7116473804359651</v>
      </c>
      <c r="X587" s="54">
        <v>0</v>
      </c>
      <c r="Y587" s="54">
        <v>0</v>
      </c>
      <c r="Z587" s="54">
        <v>0</v>
      </c>
      <c r="AA587" s="54">
        <v>0</v>
      </c>
      <c r="AB587" s="54">
        <v>0</v>
      </c>
      <c r="AC587" s="54">
        <v>0</v>
      </c>
      <c r="AD587" s="54" t="e">
        <v>#REF!</v>
      </c>
      <c r="AE587" s="63" t="e">
        <v>#REF!</v>
      </c>
      <c r="AF587" s="63" t="e">
        <v>#REF!</v>
      </c>
      <c r="AG587" s="63" t="e">
        <v>#REF!</v>
      </c>
      <c r="AH587" s="54" t="e">
        <v>#REF!</v>
      </c>
      <c r="AI587" s="63" t="e">
        <v>#REF!</v>
      </c>
      <c r="AJ587" s="63" t="e">
        <v>#REF!</v>
      </c>
      <c r="AK587" s="63" t="e">
        <v>#REF!</v>
      </c>
      <c r="AL587" s="63" t="e">
        <v>#REF!</v>
      </c>
      <c r="AM587" s="63" t="e">
        <v>#REF!</v>
      </c>
      <c r="AN587" s="54" t="e">
        <v>#REF!</v>
      </c>
      <c r="AO587" s="54">
        <v>0.20702621921608982</v>
      </c>
      <c r="AP587" s="54">
        <v>0.72202975026421101</v>
      </c>
      <c r="AQ587" s="54">
        <v>0.14947908935873713</v>
      </c>
    </row>
    <row r="588" spans="2:43" x14ac:dyDescent="0.3">
      <c r="B588" s="52">
        <v>585</v>
      </c>
      <c r="C588" s="54">
        <v>0.25452291839141761</v>
      </c>
      <c r="D588" s="54">
        <v>0.70456223661534256</v>
      </c>
      <c r="E588" s="54">
        <v>53093.177936760818</v>
      </c>
      <c r="F588" s="54">
        <v>21.561873848243327</v>
      </c>
      <c r="G588" s="54">
        <v>0.86462636873161536</v>
      </c>
      <c r="H588" s="54">
        <v>12944.720287232312</v>
      </c>
      <c r="I588" s="54">
        <v>17</v>
      </c>
      <c r="J588" s="54">
        <v>5</v>
      </c>
      <c r="K588" s="54">
        <v>845</v>
      </c>
      <c r="L588" s="54">
        <v>784</v>
      </c>
      <c r="M588" s="54">
        <v>0.17932723665172151</v>
      </c>
      <c r="N588" s="54">
        <v>13513.430595139187</v>
      </c>
      <c r="O588" s="54">
        <v>37407.448196140562</v>
      </c>
      <c r="P588" s="54">
        <v>18.642964688455809</v>
      </c>
      <c r="Q588" s="54">
        <v>279112.42583409924</v>
      </c>
      <c r="R588" s="54">
        <v>11192.346496196147</v>
      </c>
      <c r="S588" s="54">
        <v>0</v>
      </c>
      <c r="T588" s="54">
        <v>0</v>
      </c>
      <c r="U588" s="54">
        <v>0.38166931051529351</v>
      </c>
      <c r="V588" s="54">
        <v>4.5458559177767901</v>
      </c>
      <c r="W588" s="54">
        <v>1.3787271844904865</v>
      </c>
      <c r="X588" s="54">
        <v>0</v>
      </c>
      <c r="Y588" s="54">
        <v>0</v>
      </c>
      <c r="Z588" s="54">
        <v>0</v>
      </c>
      <c r="AA588" s="54">
        <v>0</v>
      </c>
      <c r="AB588" s="54">
        <v>0</v>
      </c>
      <c r="AC588" s="54">
        <v>0</v>
      </c>
      <c r="AD588" s="54" t="e">
        <v>#REF!</v>
      </c>
      <c r="AE588" s="63" t="e">
        <v>#REF!</v>
      </c>
      <c r="AF588" s="63" t="e">
        <v>#REF!</v>
      </c>
      <c r="AG588" s="63" t="e">
        <v>#REF!</v>
      </c>
      <c r="AH588" s="54" t="e">
        <v>#REF!</v>
      </c>
      <c r="AI588" s="63" t="e">
        <v>#REF!</v>
      </c>
      <c r="AJ588" s="63" t="e">
        <v>#REF!</v>
      </c>
      <c r="AK588" s="63" t="e">
        <v>#REF!</v>
      </c>
      <c r="AL588" s="63" t="e">
        <v>#REF!</v>
      </c>
      <c r="AM588" s="63" t="e">
        <v>#REF!</v>
      </c>
      <c r="AN588" s="54" t="e">
        <v>#REF!</v>
      </c>
      <c r="AO588" s="54">
        <v>0.20365960833252467</v>
      </c>
      <c r="AP588" s="54">
        <v>0.74991752227497677</v>
      </c>
      <c r="AQ588" s="54">
        <v>0.1527279088682191</v>
      </c>
    </row>
    <row r="589" spans="2:43" x14ac:dyDescent="0.3">
      <c r="B589" s="52">
        <v>586</v>
      </c>
      <c r="C589" s="54">
        <v>0.16185700642984435</v>
      </c>
      <c r="D589" s="54">
        <v>0.71050650273146765</v>
      </c>
      <c r="E589" s="54">
        <v>51855.496091435809</v>
      </c>
      <c r="F589" s="54">
        <v>23.507993692905533</v>
      </c>
      <c r="G589" s="54">
        <v>0.8779368931582896</v>
      </c>
      <c r="H589" s="54">
        <v>15739.829264460879</v>
      </c>
      <c r="I589" s="54">
        <v>7</v>
      </c>
      <c r="J589" s="54">
        <v>3</v>
      </c>
      <c r="K589" s="54">
        <v>853</v>
      </c>
      <c r="L589" s="54">
        <v>816</v>
      </c>
      <c r="M589" s="54">
        <v>0.11500045558105339</v>
      </c>
      <c r="N589" s="54">
        <v>8393.1753642942949</v>
      </c>
      <c r="O589" s="54">
        <v>36843.667175331349</v>
      </c>
      <c r="P589" s="54">
        <v>20.638534947134151</v>
      </c>
      <c r="Q589" s="54">
        <v>370011.80707635626</v>
      </c>
      <c r="R589" s="54">
        <v>13818.576803282711</v>
      </c>
      <c r="S589" s="54">
        <v>0</v>
      </c>
      <c r="T589" s="54">
        <v>0</v>
      </c>
      <c r="U589" s="54">
        <v>0.2496308576068752</v>
      </c>
      <c r="V589" s="54">
        <v>3.3705722127834843</v>
      </c>
      <c r="W589" s="54">
        <v>1.2996533855664552</v>
      </c>
      <c r="X589" s="54">
        <v>0</v>
      </c>
      <c r="Y589" s="54">
        <v>0</v>
      </c>
      <c r="Z589" s="54">
        <v>0</v>
      </c>
      <c r="AA589" s="54">
        <v>0</v>
      </c>
      <c r="AB589" s="54">
        <v>0</v>
      </c>
      <c r="AC589" s="54">
        <v>0</v>
      </c>
      <c r="AD589" s="54" t="e">
        <v>#REF!</v>
      </c>
      <c r="AE589" s="63" t="e">
        <v>#REF!</v>
      </c>
      <c r="AF589" s="63" t="e">
        <v>#REF!</v>
      </c>
      <c r="AG589" s="63" t="e">
        <v>#REF!</v>
      </c>
      <c r="AH589" s="54" t="e">
        <v>#REF!</v>
      </c>
      <c r="AI589" s="63" t="e">
        <v>#REF!</v>
      </c>
      <c r="AJ589" s="63" t="e">
        <v>#REF!</v>
      </c>
      <c r="AK589" s="63" t="e">
        <v>#REF!</v>
      </c>
      <c r="AL589" s="63" t="e">
        <v>#REF!</v>
      </c>
      <c r="AM589" s="63" t="e">
        <v>#REF!</v>
      </c>
      <c r="AN589" s="54" t="e">
        <v>#REF!</v>
      </c>
      <c r="AO589" s="54">
        <v>0.20371610221776382</v>
      </c>
      <c r="AP589" s="54">
        <v>0.67277623350817251</v>
      </c>
      <c r="AQ589" s="54">
        <v>0.13705535195503302</v>
      </c>
    </row>
    <row r="590" spans="2:43" x14ac:dyDescent="0.3">
      <c r="B590" s="52">
        <v>587</v>
      </c>
      <c r="C590" s="54">
        <v>0.20553210773111708</v>
      </c>
      <c r="D590" s="54">
        <v>0.66247006289795252</v>
      </c>
      <c r="E590" s="54">
        <v>48347.365134760053</v>
      </c>
      <c r="F590" s="54">
        <v>16.251289247123683</v>
      </c>
      <c r="G590" s="54">
        <v>0.92403162006921202</v>
      </c>
      <c r="H590" s="54">
        <v>27633.418528913789</v>
      </c>
      <c r="I590" s="54">
        <v>12</v>
      </c>
      <c r="J590" s="54">
        <v>5</v>
      </c>
      <c r="K590" s="54">
        <v>860</v>
      </c>
      <c r="L590" s="54">
        <v>797</v>
      </c>
      <c r="M590" s="54">
        <v>0.13615886833618188</v>
      </c>
      <c r="N590" s="54">
        <v>9936.9358593931574</v>
      </c>
      <c r="O590" s="54">
        <v>32028.68202177477</v>
      </c>
      <c r="P590" s="54">
        <v>15.016705131233062</v>
      </c>
      <c r="Q590" s="54">
        <v>449078.67740020499</v>
      </c>
      <c r="R590" s="54">
        <v>25534.152491322791</v>
      </c>
      <c r="S590" s="54">
        <v>0</v>
      </c>
      <c r="T590" s="54">
        <v>0</v>
      </c>
      <c r="U590" s="54">
        <v>0.43810056471626729</v>
      </c>
      <c r="V590" s="54">
        <v>3.5094239324236738</v>
      </c>
      <c r="W590" s="54">
        <v>2.8290887420346031</v>
      </c>
      <c r="X590" s="54">
        <v>0</v>
      </c>
      <c r="Y590" s="54">
        <v>0</v>
      </c>
      <c r="Z590" s="54">
        <v>0</v>
      </c>
      <c r="AA590" s="54">
        <v>0</v>
      </c>
      <c r="AB590" s="54">
        <v>0</v>
      </c>
      <c r="AC590" s="54">
        <v>0</v>
      </c>
      <c r="AD590" s="54" t="e">
        <v>#REF!</v>
      </c>
      <c r="AE590" s="63" t="e">
        <v>#REF!</v>
      </c>
      <c r="AF590" s="63" t="e">
        <v>#REF!</v>
      </c>
      <c r="AG590" s="63" t="e">
        <v>#REF!</v>
      </c>
      <c r="AH590" s="54" t="e">
        <v>#REF!</v>
      </c>
      <c r="AI590" s="63" t="e">
        <v>#REF!</v>
      </c>
      <c r="AJ590" s="63" t="e">
        <v>#REF!</v>
      </c>
      <c r="AK590" s="63" t="e">
        <v>#REF!</v>
      </c>
      <c r="AL590" s="63" t="e">
        <v>#REF!</v>
      </c>
      <c r="AM590" s="63" t="e">
        <v>#REF!</v>
      </c>
      <c r="AN590" s="54" t="e">
        <v>#REF!</v>
      </c>
      <c r="AO590" s="54">
        <v>0.21546682137600087</v>
      </c>
      <c r="AP590" s="54">
        <v>0.71483259127883281</v>
      </c>
      <c r="AQ590" s="54">
        <v>0.15402270625882011</v>
      </c>
    </row>
    <row r="591" spans="2:43" x14ac:dyDescent="0.3">
      <c r="B591" s="52">
        <v>588</v>
      </c>
      <c r="C591" s="54">
        <v>0.19818304652447993</v>
      </c>
      <c r="D591" s="54">
        <v>0.66007647192033136</v>
      </c>
      <c r="E591" s="54">
        <v>48990.619954630492</v>
      </c>
      <c r="F591" s="54">
        <v>28.321073010340907</v>
      </c>
      <c r="G591" s="54">
        <v>0.84810584255185029</v>
      </c>
      <c r="H591" s="54">
        <v>12606.825768689698</v>
      </c>
      <c r="I591" s="54">
        <v>9</v>
      </c>
      <c r="J591" s="54">
        <v>6</v>
      </c>
      <c r="K591" s="54">
        <v>861</v>
      </c>
      <c r="L591" s="54">
        <v>787</v>
      </c>
      <c r="M591" s="54">
        <v>0.1308159661443016</v>
      </c>
      <c r="N591" s="54">
        <v>9709.1103137316495</v>
      </c>
      <c r="O591" s="54">
        <v>32337.555576842278</v>
      </c>
      <c r="P591" s="54">
        <v>24.019267487407642</v>
      </c>
      <c r="Q591" s="54">
        <v>357038.83302370808</v>
      </c>
      <c r="R591" s="54">
        <v>10691.922590458953</v>
      </c>
      <c r="S591" s="54">
        <v>0</v>
      </c>
      <c r="T591" s="54">
        <v>0</v>
      </c>
      <c r="U591" s="54">
        <v>0.48818691431608491</v>
      </c>
      <c r="V591" s="54">
        <v>3.9185567185103123</v>
      </c>
      <c r="W591" s="54">
        <v>2.1920617497533152</v>
      </c>
      <c r="X591" s="54">
        <v>0</v>
      </c>
      <c r="Y591" s="54">
        <v>0</v>
      </c>
      <c r="Z591" s="54">
        <v>0</v>
      </c>
      <c r="AA591" s="54">
        <v>0</v>
      </c>
      <c r="AB591" s="54">
        <v>0</v>
      </c>
      <c r="AC591" s="54">
        <v>0</v>
      </c>
      <c r="AD591" s="54" t="e">
        <v>#REF!</v>
      </c>
      <c r="AE591" s="63" t="e">
        <v>#REF!</v>
      </c>
      <c r="AF591" s="63" t="e">
        <v>#REF!</v>
      </c>
      <c r="AG591" s="63" t="e">
        <v>#REF!</v>
      </c>
      <c r="AH591" s="54" t="e">
        <v>#REF!</v>
      </c>
      <c r="AI591" s="63" t="e">
        <v>#REF!</v>
      </c>
      <c r="AJ591" s="63" t="e">
        <v>#REF!</v>
      </c>
      <c r="AK591" s="63" t="e">
        <v>#REF!</v>
      </c>
      <c r="AL591" s="63" t="e">
        <v>#REF!</v>
      </c>
      <c r="AM591" s="63" t="e">
        <v>#REF!</v>
      </c>
      <c r="AN591" s="54" t="e">
        <v>#REF!</v>
      </c>
      <c r="AO591" s="54">
        <v>0.24127487567614567</v>
      </c>
      <c r="AP591" s="54">
        <v>0.63119641996891473</v>
      </c>
      <c r="AQ591" s="54">
        <v>0.15229183775522814</v>
      </c>
    </row>
    <row r="592" spans="2:43" x14ac:dyDescent="0.3">
      <c r="B592" s="52">
        <v>589</v>
      </c>
      <c r="C592" s="54">
        <v>0.14636475843813362</v>
      </c>
      <c r="D592" s="54">
        <v>0.70227728090973685</v>
      </c>
      <c r="E592" s="54">
        <v>51427.437091492196</v>
      </c>
      <c r="F592" s="54">
        <v>15.513995020353013</v>
      </c>
      <c r="G592" s="54">
        <v>0.90276293078767578</v>
      </c>
      <c r="H592" s="54">
        <v>27672.031727261983</v>
      </c>
      <c r="I592" s="54">
        <v>12</v>
      </c>
      <c r="J592" s="54">
        <v>6</v>
      </c>
      <c r="K592" s="54">
        <v>852</v>
      </c>
      <c r="L592" s="54">
        <v>794</v>
      </c>
      <c r="M592" s="54">
        <v>0.10278864457694295</v>
      </c>
      <c r="N592" s="54">
        <v>7527.1644069885688</v>
      </c>
      <c r="O592" s="54">
        <v>36116.320684769686</v>
      </c>
      <c r="P592" s="54">
        <v>14.005459612799294</v>
      </c>
      <c r="Q592" s="54">
        <v>429303.762419793</v>
      </c>
      <c r="R592" s="54">
        <v>24981.284462952579</v>
      </c>
      <c r="S592" s="54">
        <v>0</v>
      </c>
      <c r="T592" s="54">
        <v>0</v>
      </c>
      <c r="U592" s="54">
        <v>0.46973944463903561</v>
      </c>
      <c r="V592" s="54">
        <v>4.7764078172723039</v>
      </c>
      <c r="W592" s="54">
        <v>2.436170330317379</v>
      </c>
      <c r="X592" s="54">
        <v>0</v>
      </c>
      <c r="Y592" s="54">
        <v>0</v>
      </c>
      <c r="Z592" s="54">
        <v>0</v>
      </c>
      <c r="AA592" s="54">
        <v>0</v>
      </c>
      <c r="AB592" s="54">
        <v>0</v>
      </c>
      <c r="AC592" s="54">
        <v>0</v>
      </c>
      <c r="AD592" s="54" t="e">
        <v>#REF!</v>
      </c>
      <c r="AE592" s="63" t="e">
        <v>#REF!</v>
      </c>
      <c r="AF592" s="63" t="e">
        <v>#REF!</v>
      </c>
      <c r="AG592" s="63" t="e">
        <v>#REF!</v>
      </c>
      <c r="AH592" s="54" t="e">
        <v>#REF!</v>
      </c>
      <c r="AI592" s="63" t="e">
        <v>#REF!</v>
      </c>
      <c r="AJ592" s="63" t="e">
        <v>#REF!</v>
      </c>
      <c r="AK592" s="63" t="e">
        <v>#REF!</v>
      </c>
      <c r="AL592" s="63" t="e">
        <v>#REF!</v>
      </c>
      <c r="AM592" s="63" t="e">
        <v>#REF!</v>
      </c>
      <c r="AN592" s="54" t="e">
        <v>#REF!</v>
      </c>
      <c r="AO592" s="54">
        <v>0.19672201269311282</v>
      </c>
      <c r="AP592" s="54">
        <v>0.73067119784534873</v>
      </c>
      <c r="AQ592" s="54">
        <v>0.14373910865702463</v>
      </c>
    </row>
    <row r="593" spans="2:43" x14ac:dyDescent="0.3">
      <c r="B593" s="52">
        <v>590</v>
      </c>
      <c r="C593" s="54">
        <v>0.19497403549633871</v>
      </c>
      <c r="D593" s="54">
        <v>0.76294373608007926</v>
      </c>
      <c r="E593" s="54">
        <v>51840.074711371526</v>
      </c>
      <c r="F593" s="54">
        <v>22.143497278204517</v>
      </c>
      <c r="G593" s="54">
        <v>0.90276243451620786</v>
      </c>
      <c r="H593" s="54">
        <v>20685.43764021129</v>
      </c>
      <c r="I593" s="54">
        <v>10</v>
      </c>
      <c r="J593" s="54">
        <v>4</v>
      </c>
      <c r="K593" s="54">
        <v>869</v>
      </c>
      <c r="L593" s="54">
        <v>802</v>
      </c>
      <c r="M593" s="54">
        <v>0.14875421908018666</v>
      </c>
      <c r="N593" s="54">
        <v>10107.468566907803</v>
      </c>
      <c r="O593" s="54">
        <v>39551.060278964229</v>
      </c>
      <c r="P593" s="54">
        <v>19.990317511574933</v>
      </c>
      <c r="Q593" s="54">
        <v>458047.93208448798</v>
      </c>
      <c r="R593" s="54">
        <v>18674.036043110347</v>
      </c>
      <c r="S593" s="54">
        <v>0</v>
      </c>
      <c r="T593" s="54">
        <v>0</v>
      </c>
      <c r="U593" s="54">
        <v>0.39081732772842731</v>
      </c>
      <c r="V593" s="54">
        <v>4.7069074783549922</v>
      </c>
      <c r="W593" s="54">
        <v>3.9118166840139965</v>
      </c>
      <c r="X593" s="54">
        <v>0</v>
      </c>
      <c r="Y593" s="54">
        <v>0</v>
      </c>
      <c r="Z593" s="54">
        <v>0</v>
      </c>
      <c r="AA593" s="54">
        <v>0</v>
      </c>
      <c r="AB593" s="54">
        <v>0</v>
      </c>
      <c r="AC593" s="54">
        <v>0</v>
      </c>
      <c r="AD593" s="54" t="e">
        <v>#REF!</v>
      </c>
      <c r="AE593" s="63" t="e">
        <v>#REF!</v>
      </c>
      <c r="AF593" s="63" t="e">
        <v>#REF!</v>
      </c>
      <c r="AG593" s="63" t="e">
        <v>#REF!</v>
      </c>
      <c r="AH593" s="54" t="e">
        <v>#REF!</v>
      </c>
      <c r="AI593" s="63" t="e">
        <v>#REF!</v>
      </c>
      <c r="AJ593" s="63" t="e">
        <v>#REF!</v>
      </c>
      <c r="AK593" s="63" t="e">
        <v>#REF!</v>
      </c>
      <c r="AL593" s="63" t="e">
        <v>#REF!</v>
      </c>
      <c r="AM593" s="63" t="e">
        <v>#REF!</v>
      </c>
      <c r="AN593" s="54" t="e">
        <v>#REF!</v>
      </c>
      <c r="AO593" s="54">
        <v>0.23297488068684646</v>
      </c>
      <c r="AP593" s="54">
        <v>0.64157189290065764</v>
      </c>
      <c r="AQ593" s="54">
        <v>0.14947013520056496</v>
      </c>
    </row>
    <row r="594" spans="2:43" x14ac:dyDescent="0.3">
      <c r="B594" s="52">
        <v>591</v>
      </c>
      <c r="C594" s="54">
        <v>0.23565119412793833</v>
      </c>
      <c r="D594" s="54">
        <v>0.69905452474248964</v>
      </c>
      <c r="E594" s="54">
        <v>53283.12292295829</v>
      </c>
      <c r="F594" s="54">
        <v>13.689324426002431</v>
      </c>
      <c r="G594" s="54">
        <v>0.886008668918144</v>
      </c>
      <c r="H594" s="54">
        <v>18004.303264002789</v>
      </c>
      <c r="I594" s="54">
        <v>11</v>
      </c>
      <c r="J594" s="54">
        <v>7</v>
      </c>
      <c r="K594" s="54">
        <v>852</v>
      </c>
      <c r="L594" s="54">
        <v>805</v>
      </c>
      <c r="M594" s="54">
        <v>0.1647330335161061</v>
      </c>
      <c r="N594" s="54">
        <v>12556.231543660844</v>
      </c>
      <c r="O594" s="54">
        <v>37247.808171704259</v>
      </c>
      <c r="P594" s="54">
        <v>12.128860113071049</v>
      </c>
      <c r="Q594" s="54">
        <v>246466.74844506866</v>
      </c>
      <c r="R594" s="54">
        <v>15951.968769737707</v>
      </c>
      <c r="S594" s="54">
        <v>0</v>
      </c>
      <c r="T594" s="54">
        <v>0</v>
      </c>
      <c r="U594" s="54">
        <v>0.43265899270371871</v>
      </c>
      <c r="V594" s="54">
        <v>6.1104963845110145</v>
      </c>
      <c r="W594" s="54">
        <v>2.4841561012856159</v>
      </c>
      <c r="X594" s="54">
        <v>0</v>
      </c>
      <c r="Y594" s="54">
        <v>0</v>
      </c>
      <c r="Z594" s="54">
        <v>0</v>
      </c>
      <c r="AA594" s="54">
        <v>0</v>
      </c>
      <c r="AB594" s="54">
        <v>0</v>
      </c>
      <c r="AC594" s="54">
        <v>0</v>
      </c>
      <c r="AD594" s="54" t="e">
        <v>#REF!</v>
      </c>
      <c r="AE594" s="63" t="e">
        <v>#REF!</v>
      </c>
      <c r="AF594" s="63" t="e">
        <v>#REF!</v>
      </c>
      <c r="AG594" s="63" t="e">
        <v>#REF!</v>
      </c>
      <c r="AH594" s="54" t="e">
        <v>#REF!</v>
      </c>
      <c r="AI594" s="63" t="e">
        <v>#REF!</v>
      </c>
      <c r="AJ594" s="63" t="e">
        <v>#REF!</v>
      </c>
      <c r="AK594" s="63" t="e">
        <v>#REF!</v>
      </c>
      <c r="AL594" s="63" t="e">
        <v>#REF!</v>
      </c>
      <c r="AM594" s="63" t="e">
        <v>#REF!</v>
      </c>
      <c r="AN594" s="54" t="e">
        <v>#REF!</v>
      </c>
      <c r="AO594" s="54">
        <v>0.22254577512208495</v>
      </c>
      <c r="AP594" s="54">
        <v>0.65685037877199803</v>
      </c>
      <c r="AQ594" s="54">
        <v>0.14617927668304939</v>
      </c>
    </row>
    <row r="595" spans="2:43" x14ac:dyDescent="0.3">
      <c r="B595" s="52">
        <v>592</v>
      </c>
      <c r="C595" s="54">
        <v>0.15466417345189346</v>
      </c>
      <c r="D595" s="54">
        <v>0.6576837002005117</v>
      </c>
      <c r="E595" s="54">
        <v>49619.153373193592</v>
      </c>
      <c r="F595" s="54">
        <v>25.991296367433041</v>
      </c>
      <c r="G595" s="54">
        <v>0.8548835971755665</v>
      </c>
      <c r="H595" s="54">
        <v>9009.1666818019876</v>
      </c>
      <c r="I595" s="54">
        <v>8</v>
      </c>
      <c r="J595" s="54">
        <v>7</v>
      </c>
      <c r="K595" s="54">
        <v>860</v>
      </c>
      <c r="L595" s="54">
        <v>805</v>
      </c>
      <c r="M595" s="54">
        <v>0.10172010588429503</v>
      </c>
      <c r="N595" s="54">
        <v>7674.3053438477182</v>
      </c>
      <c r="O595" s="54">
        <v>32633.708391298664</v>
      </c>
      <c r="P595" s="54">
        <v>22.219532933847393</v>
      </c>
      <c r="Q595" s="54">
        <v>234159.92125031879</v>
      </c>
      <c r="R595" s="54">
        <v>7701.7888204931451</v>
      </c>
      <c r="S595" s="54">
        <v>0</v>
      </c>
      <c r="T595" s="54">
        <v>0</v>
      </c>
      <c r="U595" s="54">
        <v>0.33106584926838034</v>
      </c>
      <c r="V595" s="54">
        <v>5.2291310018328456</v>
      </c>
      <c r="W595" s="54">
        <v>3.1666923247112297</v>
      </c>
      <c r="X595" s="54">
        <v>0</v>
      </c>
      <c r="Y595" s="54">
        <v>0</v>
      </c>
      <c r="Z595" s="54">
        <v>0</v>
      </c>
      <c r="AA595" s="54">
        <v>0</v>
      </c>
      <c r="AB595" s="54">
        <v>0</v>
      </c>
      <c r="AC595" s="54">
        <v>0</v>
      </c>
      <c r="AD595" s="54" t="e">
        <v>#REF!</v>
      </c>
      <c r="AE595" s="63" t="e">
        <v>#REF!</v>
      </c>
      <c r="AF595" s="63" t="e">
        <v>#REF!</v>
      </c>
      <c r="AG595" s="63" t="e">
        <v>#REF!</v>
      </c>
      <c r="AH595" s="54" t="e">
        <v>#REF!</v>
      </c>
      <c r="AI595" s="63" t="e">
        <v>#REF!</v>
      </c>
      <c r="AJ595" s="63" t="e">
        <v>#REF!</v>
      </c>
      <c r="AK595" s="63" t="e">
        <v>#REF!</v>
      </c>
      <c r="AL595" s="63" t="e">
        <v>#REF!</v>
      </c>
      <c r="AM595" s="63" t="e">
        <v>#REF!</v>
      </c>
      <c r="AN595" s="54" t="e">
        <v>#REF!</v>
      </c>
      <c r="AO595" s="54">
        <v>0.20005302800251534</v>
      </c>
      <c r="AP595" s="54">
        <v>0.63922437443596614</v>
      </c>
      <c r="AQ595" s="54">
        <v>0.12787877167892869</v>
      </c>
    </row>
    <row r="596" spans="2:43" x14ac:dyDescent="0.3">
      <c r="B596" s="52">
        <v>593</v>
      </c>
      <c r="C596" s="54">
        <v>0.27790111522918498</v>
      </c>
      <c r="D596" s="54">
        <v>0.73655999332113509</v>
      </c>
      <c r="E596" s="54">
        <v>50162.445880092906</v>
      </c>
      <c r="F596" s="54">
        <v>26.546324658605592</v>
      </c>
      <c r="G596" s="54">
        <v>0.85114291728626812</v>
      </c>
      <c r="H596" s="54">
        <v>18009.41028720847</v>
      </c>
      <c r="I596" s="54">
        <v>13</v>
      </c>
      <c r="J596" s="54">
        <v>6</v>
      </c>
      <c r="K596" s="54">
        <v>833</v>
      </c>
      <c r="L596" s="54">
        <v>783</v>
      </c>
      <c r="M596" s="54">
        <v>0.20469084357714448</v>
      </c>
      <c r="N596" s="54">
        <v>13940.199652701454</v>
      </c>
      <c r="O596" s="54">
        <v>36947.650802413031</v>
      </c>
      <c r="P596" s="54">
        <v>22.594716213153959</v>
      </c>
      <c r="Q596" s="54">
        <v>478083.65239426738</v>
      </c>
      <c r="R596" s="54">
        <v>15328.582010459944</v>
      </c>
      <c r="S596" s="54">
        <v>0</v>
      </c>
      <c r="T596" s="54">
        <v>0</v>
      </c>
      <c r="U596" s="54">
        <v>0.33793675356943431</v>
      </c>
      <c r="V596" s="54">
        <v>1.5272020030252662</v>
      </c>
      <c r="W596" s="54">
        <v>3.7546142401642815</v>
      </c>
      <c r="X596" s="54">
        <v>0</v>
      </c>
      <c r="Y596" s="54">
        <v>0</v>
      </c>
      <c r="Z596" s="54">
        <v>0</v>
      </c>
      <c r="AA596" s="54">
        <v>0</v>
      </c>
      <c r="AB596" s="54">
        <v>0</v>
      </c>
      <c r="AC596" s="54">
        <v>0</v>
      </c>
      <c r="AD596" s="54" t="e">
        <v>#REF!</v>
      </c>
      <c r="AE596" s="63" t="e">
        <v>#REF!</v>
      </c>
      <c r="AF596" s="63" t="e">
        <v>#REF!</v>
      </c>
      <c r="AG596" s="63" t="e">
        <v>#REF!</v>
      </c>
      <c r="AH596" s="54" t="e">
        <v>#REF!</v>
      </c>
      <c r="AI596" s="63" t="e">
        <v>#REF!</v>
      </c>
      <c r="AJ596" s="63" t="e">
        <v>#REF!</v>
      </c>
      <c r="AK596" s="63" t="e">
        <v>#REF!</v>
      </c>
      <c r="AL596" s="63" t="e">
        <v>#REF!</v>
      </c>
      <c r="AM596" s="63" t="e">
        <v>#REF!</v>
      </c>
      <c r="AN596" s="54" t="e">
        <v>#REF!</v>
      </c>
      <c r="AO596" s="54">
        <v>0.16493554592580045</v>
      </c>
      <c r="AP596" s="54">
        <v>0.63017472111744</v>
      </c>
      <c r="AQ596" s="54">
        <v>0.10393821165614402</v>
      </c>
    </row>
    <row r="597" spans="2:43" x14ac:dyDescent="0.3">
      <c r="B597" s="52">
        <v>594</v>
      </c>
      <c r="C597" s="54">
        <v>0.17765080535597627</v>
      </c>
      <c r="D597" s="54">
        <v>0.63636762957171078</v>
      </c>
      <c r="E597" s="54">
        <v>50270.290496939459</v>
      </c>
      <c r="F597" s="54">
        <v>15.030390646709499</v>
      </c>
      <c r="G597" s="54">
        <v>0.87758109527529427</v>
      </c>
      <c r="H597" s="54">
        <v>10800.188068249936</v>
      </c>
      <c r="I597" s="54">
        <v>8</v>
      </c>
      <c r="J597" s="54">
        <v>5</v>
      </c>
      <c r="K597" s="54">
        <v>847</v>
      </c>
      <c r="L597" s="54">
        <v>792</v>
      </c>
      <c r="M597" s="54">
        <v>0.113051221895888</v>
      </c>
      <c r="N597" s="54">
        <v>8930.5575922601747</v>
      </c>
      <c r="O597" s="54">
        <v>31990.38560141866</v>
      </c>
      <c r="P597" s="54">
        <v>13.190386686154861</v>
      </c>
      <c r="Q597" s="54">
        <v>162331.04572372738</v>
      </c>
      <c r="R597" s="54">
        <v>9478.0408741139436</v>
      </c>
      <c r="S597" s="54">
        <v>0</v>
      </c>
      <c r="T597" s="54">
        <v>0</v>
      </c>
      <c r="U597" s="54">
        <v>0.53760598111258528</v>
      </c>
      <c r="V597" s="54">
        <v>5.4176251986304695</v>
      </c>
      <c r="W597" s="54">
        <v>3.5854997440928158</v>
      </c>
      <c r="X597" s="54">
        <v>0</v>
      </c>
      <c r="Y597" s="54">
        <v>0</v>
      </c>
      <c r="Z597" s="54">
        <v>0</v>
      </c>
      <c r="AA597" s="54">
        <v>0</v>
      </c>
      <c r="AB597" s="54">
        <v>0</v>
      </c>
      <c r="AC597" s="54">
        <v>0</v>
      </c>
      <c r="AD597" s="54" t="e">
        <v>#REF!</v>
      </c>
      <c r="AE597" s="63" t="e">
        <v>#REF!</v>
      </c>
      <c r="AF597" s="63" t="e">
        <v>#REF!</v>
      </c>
      <c r="AG597" s="63" t="e">
        <v>#REF!</v>
      </c>
      <c r="AH597" s="54" t="e">
        <v>#REF!</v>
      </c>
      <c r="AI597" s="63" t="e">
        <v>#REF!</v>
      </c>
      <c r="AJ597" s="63" t="e">
        <v>#REF!</v>
      </c>
      <c r="AK597" s="63" t="e">
        <v>#REF!</v>
      </c>
      <c r="AL597" s="63" t="e">
        <v>#REF!</v>
      </c>
      <c r="AM597" s="63" t="e">
        <v>#REF!</v>
      </c>
      <c r="AN597" s="54" t="e">
        <v>#REF!</v>
      </c>
      <c r="AO597" s="54">
        <v>0.26721570252712989</v>
      </c>
      <c r="AP597" s="54">
        <v>0.63776079136906438</v>
      </c>
      <c r="AQ597" s="54">
        <v>0.17041969790994285</v>
      </c>
    </row>
    <row r="598" spans="2:43" x14ac:dyDescent="0.3">
      <c r="B598" s="52">
        <v>595</v>
      </c>
      <c r="C598" s="54">
        <v>0.14578674165785277</v>
      </c>
      <c r="D598" s="54">
        <v>0.67506817977397959</v>
      </c>
      <c r="E598" s="54">
        <v>49411.625825835086</v>
      </c>
      <c r="F598" s="54">
        <v>14.232473535253124</v>
      </c>
      <c r="G598" s="54">
        <v>0.85402364240724515</v>
      </c>
      <c r="H598" s="54">
        <v>12098.471260111828</v>
      </c>
      <c r="I598" s="54">
        <v>9</v>
      </c>
      <c r="J598" s="54">
        <v>7</v>
      </c>
      <c r="K598" s="54">
        <v>847</v>
      </c>
      <c r="L598" s="54">
        <v>800</v>
      </c>
      <c r="M598" s="54">
        <v>9.8415990326146077E-2</v>
      </c>
      <c r="N598" s="54">
        <v>7203.5599291655053</v>
      </c>
      <c r="O598" s="54">
        <v>33356.21630591945</v>
      </c>
      <c r="P598" s="54">
        <v>12.154868889041595</v>
      </c>
      <c r="Q598" s="54">
        <v>172191.1720265621</v>
      </c>
      <c r="R598" s="54">
        <v>10332.380493120076</v>
      </c>
      <c r="S598" s="54">
        <v>0</v>
      </c>
      <c r="T598" s="54">
        <v>0</v>
      </c>
      <c r="U598" s="54">
        <v>0.35972783589577539</v>
      </c>
      <c r="V598" s="54">
        <v>6.8867785634561471</v>
      </c>
      <c r="W598" s="54">
        <v>2.236075428779384</v>
      </c>
      <c r="X598" s="54">
        <v>0</v>
      </c>
      <c r="Y598" s="54">
        <v>0</v>
      </c>
      <c r="Z598" s="54">
        <v>0</v>
      </c>
      <c r="AA598" s="54">
        <v>0</v>
      </c>
      <c r="AB598" s="54">
        <v>0</v>
      </c>
      <c r="AC598" s="54">
        <v>0</v>
      </c>
      <c r="AD598" s="54" t="e">
        <v>#REF!</v>
      </c>
      <c r="AE598" s="63" t="e">
        <v>#REF!</v>
      </c>
      <c r="AF598" s="63" t="e">
        <v>#REF!</v>
      </c>
      <c r="AG598" s="63" t="e">
        <v>#REF!</v>
      </c>
      <c r="AH598" s="54" t="e">
        <v>#REF!</v>
      </c>
      <c r="AI598" s="63" t="e">
        <v>#REF!</v>
      </c>
      <c r="AJ598" s="63" t="e">
        <v>#REF!</v>
      </c>
      <c r="AK598" s="63" t="e">
        <v>#REF!</v>
      </c>
      <c r="AL598" s="63" t="e">
        <v>#REF!</v>
      </c>
      <c r="AM598" s="63" t="e">
        <v>#REF!</v>
      </c>
      <c r="AN598" s="54" t="e">
        <v>#REF!</v>
      </c>
      <c r="AO598" s="54">
        <v>0.17591162588899562</v>
      </c>
      <c r="AP598" s="54">
        <v>0.73524669402218878</v>
      </c>
      <c r="AQ598" s="54">
        <v>0.1293384413749521</v>
      </c>
    </row>
    <row r="599" spans="2:43" x14ac:dyDescent="0.3">
      <c r="B599" s="52">
        <v>596</v>
      </c>
      <c r="C599" s="54">
        <v>0.1566265779168744</v>
      </c>
      <c r="D599" s="54">
        <v>0.76766048268328457</v>
      </c>
      <c r="E599" s="54">
        <v>51943.876822344602</v>
      </c>
      <c r="F599" s="54">
        <v>8.9487456223697937</v>
      </c>
      <c r="G599" s="54">
        <v>0.84616678421342784</v>
      </c>
      <c r="H599" s="54">
        <v>9601.8499932891136</v>
      </c>
      <c r="I599" s="54">
        <v>7</v>
      </c>
      <c r="J599" s="54">
        <v>6</v>
      </c>
      <c r="K599" s="54">
        <v>843</v>
      </c>
      <c r="L599" s="54">
        <v>782</v>
      </c>
      <c r="M599" s="54">
        <v>0.12023603440469888</v>
      </c>
      <c r="N599" s="54">
        <v>8135.7916704194831</v>
      </c>
      <c r="O599" s="54">
        <v>39875.261553882134</v>
      </c>
      <c r="P599" s="54">
        <v>7.5721313060246382</v>
      </c>
      <c r="Q599" s="54">
        <v>85924.51309409739</v>
      </c>
      <c r="R599" s="54">
        <v>8124.7665313211728</v>
      </c>
      <c r="S599" s="54">
        <v>0</v>
      </c>
      <c r="T599" s="54">
        <v>0</v>
      </c>
      <c r="U599" s="54">
        <v>0.39105090353025673</v>
      </c>
      <c r="V599" s="54">
        <v>3.9074374122613209</v>
      </c>
      <c r="W599" s="54">
        <v>0.59509407760963273</v>
      </c>
      <c r="X599" s="54">
        <v>0</v>
      </c>
      <c r="Y599" s="54">
        <v>0</v>
      </c>
      <c r="Z599" s="54">
        <v>0</v>
      </c>
      <c r="AA599" s="54">
        <v>0</v>
      </c>
      <c r="AB599" s="54">
        <v>0</v>
      </c>
      <c r="AC599" s="54">
        <v>0</v>
      </c>
      <c r="AD599" s="54" t="e">
        <v>#REF!</v>
      </c>
      <c r="AE599" s="63" t="e">
        <v>#REF!</v>
      </c>
      <c r="AF599" s="63" t="e">
        <v>#REF!</v>
      </c>
      <c r="AG599" s="63" t="e">
        <v>#REF!</v>
      </c>
      <c r="AH599" s="54" t="e">
        <v>#REF!</v>
      </c>
      <c r="AI599" s="63" t="e">
        <v>#REF!</v>
      </c>
      <c r="AJ599" s="63" t="e">
        <v>#REF!</v>
      </c>
      <c r="AK599" s="63" t="e">
        <v>#REF!</v>
      </c>
      <c r="AL599" s="63" t="e">
        <v>#REF!</v>
      </c>
      <c r="AM599" s="63" t="e">
        <v>#REF!</v>
      </c>
      <c r="AN599" s="54" t="e">
        <v>#REF!</v>
      </c>
      <c r="AO599" s="54">
        <v>0.12329080434619395</v>
      </c>
      <c r="AP599" s="54">
        <v>0.79363124301425758</v>
      </c>
      <c r="AQ599" s="54">
        <v>9.7847434305497541E-2</v>
      </c>
    </row>
    <row r="600" spans="2:43" x14ac:dyDescent="0.3">
      <c r="B600" s="52">
        <v>597</v>
      </c>
      <c r="C600" s="54">
        <v>0.2084801245718903</v>
      </c>
      <c r="D600" s="54">
        <v>0.66199575310655512</v>
      </c>
      <c r="E600" s="54">
        <v>51439.546663048968</v>
      </c>
      <c r="F600" s="54">
        <v>19.246513225445717</v>
      </c>
      <c r="G600" s="54">
        <v>0.90369702445577005</v>
      </c>
      <c r="H600" s="54">
        <v>17876.690605264565</v>
      </c>
      <c r="I600" s="54">
        <v>8</v>
      </c>
      <c r="J600" s="54">
        <v>3</v>
      </c>
      <c r="K600" s="54">
        <v>849</v>
      </c>
      <c r="L600" s="54">
        <v>799</v>
      </c>
      <c r="M600" s="54">
        <v>0.13801295707371694</v>
      </c>
      <c r="N600" s="54">
        <v>10724.123096234012</v>
      </c>
      <c r="O600" s="54">
        <v>34052.761432664884</v>
      </c>
      <c r="P600" s="54">
        <v>17.39301673298392</v>
      </c>
      <c r="Q600" s="54">
        <v>344063.96216142568</v>
      </c>
      <c r="R600" s="54">
        <v>16155.112107094006</v>
      </c>
      <c r="S600" s="54">
        <v>0</v>
      </c>
      <c r="T600" s="54">
        <v>0</v>
      </c>
      <c r="U600" s="54">
        <v>0.38369276806981739</v>
      </c>
      <c r="V600" s="54">
        <v>4.0493720936787012</v>
      </c>
      <c r="W600" s="54">
        <v>3.4229087159566225</v>
      </c>
      <c r="X600" s="54">
        <v>0</v>
      </c>
      <c r="Y600" s="54">
        <v>0</v>
      </c>
      <c r="Z600" s="54">
        <v>0</v>
      </c>
      <c r="AA600" s="54">
        <v>0</v>
      </c>
      <c r="AB600" s="54">
        <v>0</v>
      </c>
      <c r="AC600" s="54">
        <v>0</v>
      </c>
      <c r="AD600" s="54" t="e">
        <v>#REF!</v>
      </c>
      <c r="AE600" s="63" t="e">
        <v>#REF!</v>
      </c>
      <c r="AF600" s="63" t="e">
        <v>#REF!</v>
      </c>
      <c r="AG600" s="63" t="e">
        <v>#REF!</v>
      </c>
      <c r="AH600" s="54" t="e">
        <v>#REF!</v>
      </c>
      <c r="AI600" s="63" t="e">
        <v>#REF!</v>
      </c>
      <c r="AJ600" s="63" t="e">
        <v>#REF!</v>
      </c>
      <c r="AK600" s="63" t="e">
        <v>#REF!</v>
      </c>
      <c r="AL600" s="63" t="e">
        <v>#REF!</v>
      </c>
      <c r="AM600" s="63" t="e">
        <v>#REF!</v>
      </c>
      <c r="AN600" s="54" t="e">
        <v>#REF!</v>
      </c>
      <c r="AO600" s="54">
        <v>0.24824125409967929</v>
      </c>
      <c r="AP600" s="54">
        <v>0.70300482847332924</v>
      </c>
      <c r="AQ600" s="54">
        <v>0.17451480025834917</v>
      </c>
    </row>
    <row r="601" spans="2:43" x14ac:dyDescent="0.3">
      <c r="B601" s="52">
        <v>598</v>
      </c>
      <c r="C601" s="54">
        <v>0.25184550985596726</v>
      </c>
      <c r="D601" s="54">
        <v>0.66907768828300462</v>
      </c>
      <c r="E601" s="54">
        <v>51167.990784976988</v>
      </c>
      <c r="F601" s="54">
        <v>19.655328826665816</v>
      </c>
      <c r="G601" s="54">
        <v>0.87751626112463088</v>
      </c>
      <c r="H601" s="54">
        <v>35706.101626413139</v>
      </c>
      <c r="I601" s="54">
        <v>20</v>
      </c>
      <c r="J601" s="54">
        <v>7</v>
      </c>
      <c r="K601" s="54">
        <v>848</v>
      </c>
      <c r="L601" s="54">
        <v>799</v>
      </c>
      <c r="M601" s="54">
        <v>0.16850421153888523</v>
      </c>
      <c r="N601" s="54">
        <v>12886.428727547964</v>
      </c>
      <c r="O601" s="54">
        <v>34235.360988498483</v>
      </c>
      <c r="P601" s="54">
        <v>17.247870663150966</v>
      </c>
      <c r="Q601" s="54">
        <v>701815.1685854973</v>
      </c>
      <c r="R601" s="54">
        <v>31332.684798546161</v>
      </c>
      <c r="S601" s="54">
        <v>0</v>
      </c>
      <c r="T601" s="54">
        <v>0</v>
      </c>
      <c r="U601" s="54">
        <v>0.52901317763532274</v>
      </c>
      <c r="V601" s="54">
        <v>6.1421697918564915</v>
      </c>
      <c r="W601" s="54">
        <v>3.8282061141102579</v>
      </c>
      <c r="X601" s="54">
        <v>0</v>
      </c>
      <c r="Y601" s="54">
        <v>0</v>
      </c>
      <c r="Z601" s="54">
        <v>0</v>
      </c>
      <c r="AA601" s="54">
        <v>0</v>
      </c>
      <c r="AB601" s="54">
        <v>0</v>
      </c>
      <c r="AC601" s="54">
        <v>0</v>
      </c>
      <c r="AD601" s="54" t="e">
        <v>#REF!</v>
      </c>
      <c r="AE601" s="63" t="e">
        <v>#REF!</v>
      </c>
      <c r="AF601" s="63" t="e">
        <v>#REF!</v>
      </c>
      <c r="AG601" s="63" t="e">
        <v>#REF!</v>
      </c>
      <c r="AH601" s="54" t="e">
        <v>#REF!</v>
      </c>
      <c r="AI601" s="63" t="e">
        <v>#REF!</v>
      </c>
      <c r="AJ601" s="63" t="e">
        <v>#REF!</v>
      </c>
      <c r="AK601" s="63" t="e">
        <v>#REF!</v>
      </c>
      <c r="AL601" s="63" t="e">
        <v>#REF!</v>
      </c>
      <c r="AM601" s="63" t="e">
        <v>#REF!</v>
      </c>
      <c r="AN601" s="54" t="e">
        <v>#REF!</v>
      </c>
      <c r="AO601" s="54">
        <v>0.28306695162134499</v>
      </c>
      <c r="AP601" s="54">
        <v>0.68843876277804272</v>
      </c>
      <c r="AQ601" s="54">
        <v>0.19487426195755081</v>
      </c>
    </row>
    <row r="602" spans="2:43" x14ac:dyDescent="0.3">
      <c r="B602" s="52">
        <v>599</v>
      </c>
      <c r="C602" s="54">
        <v>0.15430266116635769</v>
      </c>
      <c r="D602" s="54">
        <v>0.69332236848131601</v>
      </c>
      <c r="E602" s="54">
        <v>49182.88318668065</v>
      </c>
      <c r="F602" s="54">
        <v>20.355336030347285</v>
      </c>
      <c r="G602" s="54">
        <v>0.84188156504262635</v>
      </c>
      <c r="H602" s="54">
        <v>23504.891490792383</v>
      </c>
      <c r="I602" s="54">
        <v>11</v>
      </c>
      <c r="J602" s="54">
        <v>7</v>
      </c>
      <c r="K602" s="54">
        <v>850</v>
      </c>
      <c r="L602" s="54">
        <v>831</v>
      </c>
      <c r="M602" s="54">
        <v>0.1069814865028291</v>
      </c>
      <c r="N602" s="54">
        <v>7589.0497595389343</v>
      </c>
      <c r="O602" s="54">
        <v>34099.593059729326</v>
      </c>
      <c r="P602" s="54">
        <v>17.136782154197334</v>
      </c>
      <c r="Q602" s="54">
        <v>478449.96465192951</v>
      </c>
      <c r="R602" s="54">
        <v>19788.334834425401</v>
      </c>
      <c r="S602" s="54">
        <v>0</v>
      </c>
      <c r="T602" s="54">
        <v>0</v>
      </c>
      <c r="U602" s="54">
        <v>0.47392156748826908</v>
      </c>
      <c r="V602" s="54">
        <v>3.8509175012860135</v>
      </c>
      <c r="W602" s="54">
        <v>1.6874448659686216</v>
      </c>
      <c r="X602" s="54">
        <v>0</v>
      </c>
      <c r="Y602" s="54">
        <v>0</v>
      </c>
      <c r="Z602" s="54">
        <v>0</v>
      </c>
      <c r="AA602" s="54">
        <v>0</v>
      </c>
      <c r="AB602" s="54">
        <v>0</v>
      </c>
      <c r="AC602" s="54">
        <v>0</v>
      </c>
      <c r="AD602" s="54" t="e">
        <v>#REF!</v>
      </c>
      <c r="AE602" s="63" t="e">
        <v>#REF!</v>
      </c>
      <c r="AF602" s="63" t="e">
        <v>#REF!</v>
      </c>
      <c r="AG602" s="63" t="e">
        <v>#REF!</v>
      </c>
      <c r="AH602" s="54" t="e">
        <v>#REF!</v>
      </c>
      <c r="AI602" s="63" t="e">
        <v>#REF!</v>
      </c>
      <c r="AJ602" s="63" t="e">
        <v>#REF!</v>
      </c>
      <c r="AK602" s="63" t="e">
        <v>#REF!</v>
      </c>
      <c r="AL602" s="63" t="e">
        <v>#REF!</v>
      </c>
      <c r="AM602" s="63" t="e">
        <v>#REF!</v>
      </c>
      <c r="AN602" s="54" t="e">
        <v>#REF!</v>
      </c>
      <c r="AO602" s="54">
        <v>0.18404428459139599</v>
      </c>
      <c r="AP602" s="54">
        <v>0.65428784064990797</v>
      </c>
      <c r="AQ602" s="54">
        <v>0.12041793754926161</v>
      </c>
    </row>
    <row r="603" spans="2:43" x14ac:dyDescent="0.3">
      <c r="B603" s="52">
        <v>600</v>
      </c>
      <c r="C603" s="54">
        <v>0.17177780928103972</v>
      </c>
      <c r="D603" s="54">
        <v>0.65559296360918473</v>
      </c>
      <c r="E603" s="54">
        <v>51688.904311053178</v>
      </c>
      <c r="F603" s="54">
        <v>25.195184546869765</v>
      </c>
      <c r="G603" s="54">
        <v>0.86986542676460554</v>
      </c>
      <c r="H603" s="54">
        <v>13987.58496570593</v>
      </c>
      <c r="I603" s="54">
        <v>7</v>
      </c>
      <c r="J603" s="54">
        <v>4</v>
      </c>
      <c r="K603" s="54">
        <v>864</v>
      </c>
      <c r="L603" s="54">
        <v>801</v>
      </c>
      <c r="M603" s="54">
        <v>0.11261632306885015</v>
      </c>
      <c r="N603" s="54">
        <v>8879.0067466900055</v>
      </c>
      <c r="O603" s="54">
        <v>33886.881962994921</v>
      </c>
      <c r="P603" s="54">
        <v>21.916419958275863</v>
      </c>
      <c r="Q603" s="54">
        <v>352419.7845759819</v>
      </c>
      <c r="R603" s="54">
        <v>12167.316565599969</v>
      </c>
      <c r="S603" s="54">
        <v>0</v>
      </c>
      <c r="T603" s="54">
        <v>0</v>
      </c>
      <c r="U603" s="54">
        <v>0.46417106956150178</v>
      </c>
      <c r="V603" s="54">
        <v>3.1185798125985293</v>
      </c>
      <c r="W603" s="54">
        <v>2.4283525313071026</v>
      </c>
      <c r="X603" s="54">
        <v>0</v>
      </c>
      <c r="Y603" s="54">
        <v>0</v>
      </c>
      <c r="Z603" s="54">
        <v>0</v>
      </c>
      <c r="AA603" s="54">
        <v>0</v>
      </c>
      <c r="AB603" s="54">
        <v>0</v>
      </c>
      <c r="AC603" s="54">
        <v>0</v>
      </c>
      <c r="AD603" s="54" t="e">
        <v>#REF!</v>
      </c>
      <c r="AE603" s="63" t="e">
        <v>#REF!</v>
      </c>
      <c r="AF603" s="63" t="e">
        <v>#REF!</v>
      </c>
      <c r="AG603" s="63" t="e">
        <v>#REF!</v>
      </c>
      <c r="AH603" s="54" t="e">
        <v>#REF!</v>
      </c>
      <c r="AI603" s="63" t="e">
        <v>#REF!</v>
      </c>
      <c r="AJ603" s="63" t="e">
        <v>#REF!</v>
      </c>
      <c r="AK603" s="63" t="e">
        <v>#REF!</v>
      </c>
      <c r="AL603" s="63" t="e">
        <v>#REF!</v>
      </c>
      <c r="AM603" s="63" t="e">
        <v>#REF!</v>
      </c>
      <c r="AN603" s="54" t="e">
        <v>#REF!</v>
      </c>
      <c r="AO603" s="54">
        <v>0.22524483007989407</v>
      </c>
      <c r="AP603" s="54">
        <v>0.70509045286278271</v>
      </c>
      <c r="AQ603" s="54">
        <v>0.15881797924603305</v>
      </c>
    </row>
    <row r="604" spans="2:43" x14ac:dyDescent="0.3">
      <c r="B604" s="52">
        <v>601</v>
      </c>
      <c r="C604" s="54">
        <v>0.22957547153608268</v>
      </c>
      <c r="D604" s="54">
        <v>0.68129683525060003</v>
      </c>
      <c r="E604" s="54">
        <v>50695.157450098224</v>
      </c>
      <c r="F604" s="54">
        <v>12.331218024425766</v>
      </c>
      <c r="G604" s="54">
        <v>0.86412860424507876</v>
      </c>
      <c r="H604" s="54">
        <v>14922.306127388059</v>
      </c>
      <c r="I604" s="54">
        <v>7</v>
      </c>
      <c r="J604" s="54">
        <v>6</v>
      </c>
      <c r="K604" s="54">
        <v>846</v>
      </c>
      <c r="L604" s="54">
        <v>805</v>
      </c>
      <c r="M604" s="54">
        <v>0.15640904220869734</v>
      </c>
      <c r="N604" s="54">
        <v>11638.364676202254</v>
      </c>
      <c r="O604" s="54">
        <v>34538.450333282795</v>
      </c>
      <c r="P604" s="54">
        <v>10.655758220088794</v>
      </c>
      <c r="Q604" s="54">
        <v>184010.21028404668</v>
      </c>
      <c r="R604" s="54">
        <v>12894.79156597763</v>
      </c>
      <c r="S604" s="54">
        <v>0</v>
      </c>
      <c r="T604" s="54">
        <v>0</v>
      </c>
      <c r="U604" s="54">
        <v>0.41403982141442452</v>
      </c>
      <c r="V604" s="54">
        <v>3.3053403837821809</v>
      </c>
      <c r="W604" s="54">
        <v>1.2919570930893629</v>
      </c>
      <c r="X604" s="54">
        <v>0</v>
      </c>
      <c r="Y604" s="54">
        <v>0</v>
      </c>
      <c r="Z604" s="54">
        <v>0</v>
      </c>
      <c r="AA604" s="54">
        <v>0</v>
      </c>
      <c r="AB604" s="54">
        <v>0</v>
      </c>
      <c r="AC604" s="54">
        <v>0</v>
      </c>
      <c r="AD604" s="54" t="e">
        <v>#REF!</v>
      </c>
      <c r="AE604" s="63" t="e">
        <v>#REF!</v>
      </c>
      <c r="AF604" s="63" t="e">
        <v>#REF!</v>
      </c>
      <c r="AG604" s="63" t="e">
        <v>#REF!</v>
      </c>
      <c r="AH604" s="54" t="e">
        <v>#REF!</v>
      </c>
      <c r="AI604" s="63" t="e">
        <v>#REF!</v>
      </c>
      <c r="AJ604" s="63" t="e">
        <v>#REF!</v>
      </c>
      <c r="AK604" s="63" t="e">
        <v>#REF!</v>
      </c>
      <c r="AL604" s="63" t="e">
        <v>#REF!</v>
      </c>
      <c r="AM604" s="63" t="e">
        <v>#REF!</v>
      </c>
      <c r="AN604" s="54" t="e">
        <v>#REF!</v>
      </c>
      <c r="AO604" s="54">
        <v>0.22754338303372901</v>
      </c>
      <c r="AP604" s="54">
        <v>0.77277374558335765</v>
      </c>
      <c r="AQ604" s="54">
        <v>0.17583955238968341</v>
      </c>
    </row>
    <row r="605" spans="2:43" x14ac:dyDescent="0.3">
      <c r="B605" s="52">
        <v>602</v>
      </c>
      <c r="C605" s="54">
        <v>0.26588747352495717</v>
      </c>
      <c r="D605" s="54">
        <v>0.71971209862592278</v>
      </c>
      <c r="E605" s="54">
        <v>51594.718055097117</v>
      </c>
      <c r="F605" s="54">
        <v>25.188600153369688</v>
      </c>
      <c r="G605" s="54">
        <v>0.9031834595479854</v>
      </c>
      <c r="H605" s="54">
        <v>11420.504051022128</v>
      </c>
      <c r="I605" s="54">
        <v>14</v>
      </c>
      <c r="J605" s="54">
        <v>8</v>
      </c>
      <c r="K605" s="54">
        <v>855</v>
      </c>
      <c r="L605" s="54">
        <v>812</v>
      </c>
      <c r="M605" s="54">
        <v>0.19136243156899141</v>
      </c>
      <c r="N605" s="54">
        <v>13718.389230902265</v>
      </c>
      <c r="O605" s="54">
        <v>37133.342809446738</v>
      </c>
      <c r="P605" s="54">
        <v>22.749927027691349</v>
      </c>
      <c r="Q605" s="54">
        <v>287666.5100911351</v>
      </c>
      <c r="R605" s="54">
        <v>10314.810358583947</v>
      </c>
      <c r="S605" s="54">
        <v>0</v>
      </c>
      <c r="T605" s="54">
        <v>0</v>
      </c>
      <c r="U605" s="54">
        <v>0.46364469808084408</v>
      </c>
      <c r="V605" s="54">
        <v>2.9151746303353336</v>
      </c>
      <c r="W605" s="54">
        <v>1.5204280742965111</v>
      </c>
      <c r="X605" s="54">
        <v>0</v>
      </c>
      <c r="Y605" s="54">
        <v>0</v>
      </c>
      <c r="Z605" s="54">
        <v>0</v>
      </c>
      <c r="AA605" s="54">
        <v>0</v>
      </c>
      <c r="AB605" s="54">
        <v>0</v>
      </c>
      <c r="AC605" s="54">
        <v>0</v>
      </c>
      <c r="AD605" s="54" t="e">
        <v>#REF!</v>
      </c>
      <c r="AE605" s="63" t="e">
        <v>#REF!</v>
      </c>
      <c r="AF605" s="63" t="e">
        <v>#REF!</v>
      </c>
      <c r="AG605" s="63" t="e">
        <v>#REF!</v>
      </c>
      <c r="AH605" s="54" t="e">
        <v>#REF!</v>
      </c>
      <c r="AI605" s="63" t="e">
        <v>#REF!</v>
      </c>
      <c r="AJ605" s="63" t="e">
        <v>#REF!</v>
      </c>
      <c r="AK605" s="63" t="e">
        <v>#REF!</v>
      </c>
      <c r="AL605" s="63" t="e">
        <v>#REF!</v>
      </c>
      <c r="AM605" s="63" t="e">
        <v>#REF!</v>
      </c>
      <c r="AN605" s="54" t="e">
        <v>#REF!</v>
      </c>
      <c r="AO605" s="54">
        <v>0.22259593042615089</v>
      </c>
      <c r="AP605" s="54">
        <v>0.73983294954355527</v>
      </c>
      <c r="AQ605" s="54">
        <v>0.16468380376357122</v>
      </c>
    </row>
    <row r="606" spans="2:43" x14ac:dyDescent="0.3">
      <c r="B606" s="52">
        <v>603</v>
      </c>
      <c r="C606" s="54">
        <v>0.19969310804561868</v>
      </c>
      <c r="D606" s="54">
        <v>0.61280364281030542</v>
      </c>
      <c r="E606" s="54">
        <v>49208.991533774504</v>
      </c>
      <c r="F606" s="54">
        <v>22.947468749053503</v>
      </c>
      <c r="G606" s="54">
        <v>0.90875087738984106</v>
      </c>
      <c r="H606" s="54">
        <v>4635.8482262710459</v>
      </c>
      <c r="I606" s="54">
        <v>14</v>
      </c>
      <c r="J606" s="54">
        <v>6</v>
      </c>
      <c r="K606" s="54">
        <v>826</v>
      </c>
      <c r="L606" s="54">
        <v>813</v>
      </c>
      <c r="M606" s="54">
        <v>0.12237266405446703</v>
      </c>
      <c r="N606" s="54">
        <v>9826.6964631699666</v>
      </c>
      <c r="O606" s="54">
        <v>30155.449270918496</v>
      </c>
      <c r="P606" s="54">
        <v>20.853532359578328</v>
      </c>
      <c r="Q606" s="54">
        <v>106380.98229770994</v>
      </c>
      <c r="R606" s="54">
        <v>4212.8311430699514</v>
      </c>
      <c r="S606" s="54">
        <v>0</v>
      </c>
      <c r="T606" s="54">
        <v>0</v>
      </c>
      <c r="U606" s="54">
        <v>0.38053514352095197</v>
      </c>
      <c r="V606" s="54">
        <v>6.1409431895878077</v>
      </c>
      <c r="W606" s="54">
        <v>2.2070345569325913</v>
      </c>
      <c r="X606" s="54">
        <v>0</v>
      </c>
      <c r="Y606" s="54">
        <v>0</v>
      </c>
      <c r="Z606" s="54">
        <v>0</v>
      </c>
      <c r="AA606" s="54">
        <v>0</v>
      </c>
      <c r="AB606" s="54">
        <v>0</v>
      </c>
      <c r="AC606" s="54">
        <v>0</v>
      </c>
      <c r="AD606" s="54" t="e">
        <v>#REF!</v>
      </c>
      <c r="AE606" s="63" t="e">
        <v>#REF!</v>
      </c>
      <c r="AF606" s="63" t="e">
        <v>#REF!</v>
      </c>
      <c r="AG606" s="63" t="e">
        <v>#REF!</v>
      </c>
      <c r="AH606" s="54" t="e">
        <v>#REF!</v>
      </c>
      <c r="AI606" s="63" t="e">
        <v>#REF!</v>
      </c>
      <c r="AJ606" s="63" t="e">
        <v>#REF!</v>
      </c>
      <c r="AK606" s="63" t="e">
        <v>#REF!</v>
      </c>
      <c r="AL606" s="63" t="e">
        <v>#REF!</v>
      </c>
      <c r="AM606" s="63" t="e">
        <v>#REF!</v>
      </c>
      <c r="AN606" s="54" t="e">
        <v>#REF!</v>
      </c>
      <c r="AO606" s="54">
        <v>0.15405510190363689</v>
      </c>
      <c r="AP606" s="54">
        <v>0.72967370272942722</v>
      </c>
      <c r="AQ606" s="54">
        <v>0.11240995663038596</v>
      </c>
    </row>
    <row r="607" spans="2:43" x14ac:dyDescent="0.3">
      <c r="B607" s="52">
        <v>604</v>
      </c>
      <c r="C607" s="54">
        <v>0.2202723452203888</v>
      </c>
      <c r="D607" s="54">
        <v>0.65037160311545283</v>
      </c>
      <c r="E607" s="54">
        <v>47625.673375203987</v>
      </c>
      <c r="F607" s="54">
        <v>18.940246124221822</v>
      </c>
      <c r="G607" s="54">
        <v>0.86014600925791951</v>
      </c>
      <c r="H607" s="54">
        <v>22207.783573207162</v>
      </c>
      <c r="I607" s="54">
        <v>13</v>
      </c>
      <c r="J607" s="54">
        <v>4</v>
      </c>
      <c r="K607" s="54">
        <v>860</v>
      </c>
      <c r="L607" s="54">
        <v>792</v>
      </c>
      <c r="M607" s="54">
        <v>0.14325887828298473</v>
      </c>
      <c r="N607" s="54">
        <v>10490.618767056412</v>
      </c>
      <c r="O607" s="54">
        <v>30974.385542484357</v>
      </c>
      <c r="P607" s="54">
        <v>16.291377118112177</v>
      </c>
      <c r="Q607" s="54">
        <v>420620.88674999401</v>
      </c>
      <c r="R607" s="54">
        <v>19101.93641495772</v>
      </c>
      <c r="S607" s="54">
        <v>0</v>
      </c>
      <c r="T607" s="54">
        <v>0</v>
      </c>
      <c r="U607" s="54">
        <v>0.43860624470706222</v>
      </c>
      <c r="V607" s="54">
        <v>1.9068268810713893</v>
      </c>
      <c r="W607" s="54">
        <v>2.9545606267244864</v>
      </c>
      <c r="X607" s="54">
        <v>0</v>
      </c>
      <c r="Y607" s="54">
        <v>0</v>
      </c>
      <c r="Z607" s="54">
        <v>0</v>
      </c>
      <c r="AA607" s="54">
        <v>0</v>
      </c>
      <c r="AB607" s="54">
        <v>0</v>
      </c>
      <c r="AC607" s="54">
        <v>0</v>
      </c>
      <c r="AD607" s="54" t="e">
        <v>#REF!</v>
      </c>
      <c r="AE607" s="63" t="e">
        <v>#REF!</v>
      </c>
      <c r="AF607" s="63" t="e">
        <v>#REF!</v>
      </c>
      <c r="AG607" s="63" t="e">
        <v>#REF!</v>
      </c>
      <c r="AH607" s="54" t="e">
        <v>#REF!</v>
      </c>
      <c r="AI607" s="63" t="e">
        <v>#REF!</v>
      </c>
      <c r="AJ607" s="63" t="e">
        <v>#REF!</v>
      </c>
      <c r="AK607" s="63" t="e">
        <v>#REF!</v>
      </c>
      <c r="AL607" s="63" t="e">
        <v>#REF!</v>
      </c>
      <c r="AM607" s="63" t="e">
        <v>#REF!</v>
      </c>
      <c r="AN607" s="54" t="e">
        <v>#REF!</v>
      </c>
      <c r="AO607" s="54">
        <v>0.14215797822449133</v>
      </c>
      <c r="AP607" s="54">
        <v>0.68724874445838369</v>
      </c>
      <c r="AQ607" s="54">
        <v>9.7697892049523921E-2</v>
      </c>
    </row>
    <row r="608" spans="2:43" x14ac:dyDescent="0.3">
      <c r="B608" s="52">
        <v>605</v>
      </c>
      <c r="C608" s="54">
        <v>0.22852393239965874</v>
      </c>
      <c r="D608" s="54">
        <v>0.71561544399874655</v>
      </c>
      <c r="E608" s="54">
        <v>46984.259179456589</v>
      </c>
      <c r="F608" s="54">
        <v>19.185445533397434</v>
      </c>
      <c r="G608" s="54">
        <v>0.85992255506726922</v>
      </c>
      <c r="H608" s="54">
        <v>22254.384474212748</v>
      </c>
      <c r="I608" s="54">
        <v>13</v>
      </c>
      <c r="J608" s="54">
        <v>5</v>
      </c>
      <c r="K608" s="54">
        <v>871</v>
      </c>
      <c r="L608" s="54">
        <v>811</v>
      </c>
      <c r="M608" s="54">
        <v>0.16353525534852134</v>
      </c>
      <c r="N608" s="54">
        <v>10737.027668574183</v>
      </c>
      <c r="O608" s="54">
        <v>33622.661493659012</v>
      </c>
      <c r="P608" s="54">
        <v>16.497997343183048</v>
      </c>
      <c r="Q608" s="54">
        <v>426960.28120929416</v>
      </c>
      <c r="R608" s="54">
        <v>19137.047158514393</v>
      </c>
      <c r="S608" s="54">
        <v>0</v>
      </c>
      <c r="T608" s="54">
        <v>0</v>
      </c>
      <c r="U608" s="54">
        <v>0.40774217111588257</v>
      </c>
      <c r="V608" s="54">
        <v>4.6868082466380763</v>
      </c>
      <c r="W608" s="54">
        <v>2.1819573964591776</v>
      </c>
      <c r="X608" s="54">
        <v>0</v>
      </c>
      <c r="Y608" s="54">
        <v>0</v>
      </c>
      <c r="Z608" s="54">
        <v>0</v>
      </c>
      <c r="AA608" s="54">
        <v>0</v>
      </c>
      <c r="AB608" s="54">
        <v>0</v>
      </c>
      <c r="AC608" s="54">
        <v>0</v>
      </c>
      <c r="AD608" s="54" t="e">
        <v>#REF!</v>
      </c>
      <c r="AE608" s="63" t="e">
        <v>#REF!</v>
      </c>
      <c r="AF608" s="63" t="e">
        <v>#REF!</v>
      </c>
      <c r="AG608" s="63" t="e">
        <v>#REF!</v>
      </c>
      <c r="AH608" s="54" t="e">
        <v>#REF!</v>
      </c>
      <c r="AI608" s="63" t="e">
        <v>#REF!</v>
      </c>
      <c r="AJ608" s="63" t="e">
        <v>#REF!</v>
      </c>
      <c r="AK608" s="63" t="e">
        <v>#REF!</v>
      </c>
      <c r="AL608" s="63" t="e">
        <v>#REF!</v>
      </c>
      <c r="AM608" s="63" t="e">
        <v>#REF!</v>
      </c>
      <c r="AN608" s="54" t="e">
        <v>#REF!</v>
      </c>
      <c r="AO608" s="54">
        <v>0.18128893762001022</v>
      </c>
      <c r="AP608" s="54">
        <v>0.63408164448368354</v>
      </c>
      <c r="AQ608" s="54">
        <v>0.11495198769279601</v>
      </c>
    </row>
    <row r="609" spans="2:43" x14ac:dyDescent="0.3">
      <c r="B609" s="52">
        <v>606</v>
      </c>
      <c r="C609" s="54">
        <v>0.22605865192347602</v>
      </c>
      <c r="D609" s="54">
        <v>0.69225014987666611</v>
      </c>
      <c r="E609" s="54">
        <v>47251.302480634396</v>
      </c>
      <c r="F609" s="54">
        <v>19.860927452010387</v>
      </c>
      <c r="G609" s="54">
        <v>0.93357508481409068</v>
      </c>
      <c r="H609" s="54">
        <v>12957.287246973068</v>
      </c>
      <c r="I609" s="54">
        <v>9</v>
      </c>
      <c r="J609" s="54">
        <v>4</v>
      </c>
      <c r="K609" s="54">
        <v>858</v>
      </c>
      <c r="L609" s="54">
        <v>817</v>
      </c>
      <c r="M609" s="54">
        <v>0.15648913567494338</v>
      </c>
      <c r="N609" s="54">
        <v>10681.565740400611</v>
      </c>
      <c r="O609" s="54">
        <v>32709.721224086847</v>
      </c>
      <c r="P609" s="54">
        <v>18.541667030497099</v>
      </c>
      <c r="Q609" s="54">
        <v>257343.74198699149</v>
      </c>
      <c r="R609" s="54">
        <v>12096.600540553418</v>
      </c>
      <c r="S609" s="54">
        <v>0</v>
      </c>
      <c r="T609" s="54">
        <v>0</v>
      </c>
      <c r="U609" s="54">
        <v>0.61262316278441098</v>
      </c>
      <c r="V609" s="54">
        <v>5.1734127954431628</v>
      </c>
      <c r="W609" s="54">
        <v>1.2082662810969922</v>
      </c>
      <c r="X609" s="54">
        <v>0</v>
      </c>
      <c r="Y609" s="54">
        <v>0</v>
      </c>
      <c r="Z609" s="54">
        <v>0</v>
      </c>
      <c r="AA609" s="54">
        <v>0</v>
      </c>
      <c r="AB609" s="54">
        <v>0</v>
      </c>
      <c r="AC609" s="54">
        <v>0</v>
      </c>
      <c r="AD609" s="54" t="e">
        <v>#REF!</v>
      </c>
      <c r="AE609" s="63" t="e">
        <v>#REF!</v>
      </c>
      <c r="AF609" s="63" t="e">
        <v>#REF!</v>
      </c>
      <c r="AG609" s="63" t="e">
        <v>#REF!</v>
      </c>
      <c r="AH609" s="54" t="e">
        <v>#REF!</v>
      </c>
      <c r="AI609" s="63" t="e">
        <v>#REF!</v>
      </c>
      <c r="AJ609" s="63" t="e">
        <v>#REF!</v>
      </c>
      <c r="AK609" s="63" t="e">
        <v>#REF!</v>
      </c>
      <c r="AL609" s="63" t="e">
        <v>#REF!</v>
      </c>
      <c r="AM609" s="63" t="e">
        <v>#REF!</v>
      </c>
      <c r="AN609" s="54" t="e">
        <v>#REF!</v>
      </c>
      <c r="AO609" s="54">
        <v>0.17713745948994414</v>
      </c>
      <c r="AP609" s="54">
        <v>0.77543190883335877</v>
      </c>
      <c r="AQ609" s="54">
        <v>0.13735803833817914</v>
      </c>
    </row>
    <row r="610" spans="2:43" x14ac:dyDescent="0.3">
      <c r="B610" s="52">
        <v>607</v>
      </c>
      <c r="C610" s="54">
        <v>0.20442322311863748</v>
      </c>
      <c r="D610" s="54">
        <v>0.70498456795949549</v>
      </c>
      <c r="E610" s="54">
        <v>48625.81882912619</v>
      </c>
      <c r="F610" s="54">
        <v>24.737156490446154</v>
      </c>
      <c r="G610" s="54">
        <v>0.91890897319152209</v>
      </c>
      <c r="H610" s="54">
        <v>36253.096308796674</v>
      </c>
      <c r="I610" s="54">
        <v>14</v>
      </c>
      <c r="J610" s="54">
        <v>4</v>
      </c>
      <c r="K610" s="54">
        <v>852</v>
      </c>
      <c r="L610" s="54">
        <v>774</v>
      </c>
      <c r="M610" s="54">
        <v>0.14411521763118018</v>
      </c>
      <c r="N610" s="54">
        <v>9940.2466118329066</v>
      </c>
      <c r="O610" s="54">
        <v>34280.45187892823</v>
      </c>
      <c r="P610" s="54">
        <v>22.73119507031387</v>
      </c>
      <c r="Q610" s="54">
        <v>896798.51665391913</v>
      </c>
      <c r="R610" s="54">
        <v>33313.29550412971</v>
      </c>
      <c r="S610" s="54">
        <v>0</v>
      </c>
      <c r="T610" s="54">
        <v>0</v>
      </c>
      <c r="U610" s="54">
        <v>0.54351355985005412</v>
      </c>
      <c r="V610" s="54">
        <v>5.0469037208861014</v>
      </c>
      <c r="W610" s="54">
        <v>2.9317748018279741</v>
      </c>
      <c r="X610" s="54">
        <v>0</v>
      </c>
      <c r="Y610" s="54">
        <v>0</v>
      </c>
      <c r="Z610" s="54">
        <v>0</v>
      </c>
      <c r="AA610" s="54">
        <v>0</v>
      </c>
      <c r="AB610" s="54">
        <v>0</v>
      </c>
      <c r="AC610" s="54">
        <v>0</v>
      </c>
      <c r="AD610" s="54" t="e">
        <v>#REF!</v>
      </c>
      <c r="AE610" s="63" t="e">
        <v>#REF!</v>
      </c>
      <c r="AF610" s="63" t="e">
        <v>#REF!</v>
      </c>
      <c r="AG610" s="63" t="e">
        <v>#REF!</v>
      </c>
      <c r="AH610" s="54" t="e">
        <v>#REF!</v>
      </c>
      <c r="AI610" s="63" t="e">
        <v>#REF!</v>
      </c>
      <c r="AJ610" s="63" t="e">
        <v>#REF!</v>
      </c>
      <c r="AK610" s="63" t="e">
        <v>#REF!</v>
      </c>
      <c r="AL610" s="63" t="e">
        <v>#REF!</v>
      </c>
      <c r="AM610" s="63" t="e">
        <v>#REF!</v>
      </c>
      <c r="AN610" s="54" t="e">
        <v>#REF!</v>
      </c>
      <c r="AO610" s="54">
        <v>0.14755700114107778</v>
      </c>
      <c r="AP610" s="54">
        <v>0.65961368640894835</v>
      </c>
      <c r="AQ610" s="54">
        <v>9.7330617478115708E-2</v>
      </c>
    </row>
    <row r="611" spans="2:43" x14ac:dyDescent="0.3">
      <c r="B611" s="52">
        <v>608</v>
      </c>
      <c r="C611" s="54">
        <v>0.2213979203788648</v>
      </c>
      <c r="D611" s="54">
        <v>0.69913217427421959</v>
      </c>
      <c r="E611" s="54">
        <v>46656.877022616281</v>
      </c>
      <c r="F611" s="54">
        <v>19.323009300573656</v>
      </c>
      <c r="G611" s="54">
        <v>0.90280923038096961</v>
      </c>
      <c r="H611" s="54">
        <v>30636.34715506839</v>
      </c>
      <c r="I611" s="54">
        <v>16</v>
      </c>
      <c r="J611" s="54">
        <v>3</v>
      </c>
      <c r="K611" s="54">
        <v>864</v>
      </c>
      <c r="L611" s="54">
        <v>795</v>
      </c>
      <c r="M611" s="54">
        <v>0.1547864094542663</v>
      </c>
      <c r="N611" s="54">
        <v>10329.735544179686</v>
      </c>
      <c r="O611" s="54">
        <v>32619.323877666597</v>
      </c>
      <c r="P611" s="54">
        <v>17.44499115529522</v>
      </c>
      <c r="Q611" s="54">
        <v>591986.42101298971</v>
      </c>
      <c r="R611" s="54">
        <v>27658.776996751501</v>
      </c>
      <c r="S611" s="54">
        <v>0</v>
      </c>
      <c r="T611" s="54">
        <v>0</v>
      </c>
      <c r="U611" s="54">
        <v>0.42787733239486292</v>
      </c>
      <c r="V611" s="54">
        <v>5.7071910274671289</v>
      </c>
      <c r="W611" s="54">
        <v>3.0319082300688169</v>
      </c>
      <c r="X611" s="54">
        <v>0</v>
      </c>
      <c r="Y611" s="54">
        <v>0</v>
      </c>
      <c r="Z611" s="54">
        <v>0</v>
      </c>
      <c r="AA611" s="54">
        <v>0</v>
      </c>
      <c r="AB611" s="54">
        <v>0</v>
      </c>
      <c r="AC611" s="54">
        <v>0</v>
      </c>
      <c r="AD611" s="54" t="e">
        <v>#REF!</v>
      </c>
      <c r="AE611" s="63" t="e">
        <v>#REF!</v>
      </c>
      <c r="AF611" s="63" t="e">
        <v>#REF!</v>
      </c>
      <c r="AG611" s="63" t="e">
        <v>#REF!</v>
      </c>
      <c r="AH611" s="54" t="e">
        <v>#REF!</v>
      </c>
      <c r="AI611" s="63" t="e">
        <v>#REF!</v>
      </c>
      <c r="AJ611" s="63" t="e">
        <v>#REF!</v>
      </c>
      <c r="AK611" s="63" t="e">
        <v>#REF!</v>
      </c>
      <c r="AL611" s="63" t="e">
        <v>#REF!</v>
      </c>
      <c r="AM611" s="63" t="e">
        <v>#REF!</v>
      </c>
      <c r="AN611" s="54" t="e">
        <v>#REF!</v>
      </c>
      <c r="AO611" s="54">
        <v>0.26361563933990667</v>
      </c>
      <c r="AP611" s="54">
        <v>0.7403202291171942</v>
      </c>
      <c r="AQ611" s="54">
        <v>0.19515999051499533</v>
      </c>
    </row>
    <row r="612" spans="2:43" x14ac:dyDescent="0.3">
      <c r="B612" s="52">
        <v>609</v>
      </c>
      <c r="C612" s="54">
        <v>0.28195029676447625</v>
      </c>
      <c r="D612" s="54">
        <v>0.6236387143469968</v>
      </c>
      <c r="E612" s="54">
        <v>51497.40590252589</v>
      </c>
      <c r="F612" s="54">
        <v>16.953914000218735</v>
      </c>
      <c r="G612" s="54">
        <v>0.88613445828240889</v>
      </c>
      <c r="H612" s="54">
        <v>27140.797251889064</v>
      </c>
      <c r="I612" s="54">
        <v>14</v>
      </c>
      <c r="J612" s="54">
        <v>4</v>
      </c>
      <c r="K612" s="54">
        <v>839</v>
      </c>
      <c r="L612" s="54">
        <v>799</v>
      </c>
      <c r="M612" s="54">
        <v>0.17583512058395218</v>
      </c>
      <c r="N612" s="54">
        <v>14519.708876817866</v>
      </c>
      <c r="O612" s="54">
        <v>32115.77600925669</v>
      </c>
      <c r="P612" s="54">
        <v>15.023447398350376</v>
      </c>
      <c r="Q612" s="54">
        <v>460142.74250590015</v>
      </c>
      <c r="R612" s="54">
        <v>24050.395670155409</v>
      </c>
      <c r="S612" s="54">
        <v>0</v>
      </c>
      <c r="T612" s="54">
        <v>0</v>
      </c>
      <c r="U612" s="54">
        <v>0.45006676970519188</v>
      </c>
      <c r="V612" s="54">
        <v>3.6435443636118743</v>
      </c>
      <c r="W612" s="54">
        <v>1.5522763100056218</v>
      </c>
      <c r="X612" s="54">
        <v>0</v>
      </c>
      <c r="Y612" s="54">
        <v>0</v>
      </c>
      <c r="Z612" s="54">
        <v>0</v>
      </c>
      <c r="AA612" s="54">
        <v>0</v>
      </c>
      <c r="AB612" s="54">
        <v>0</v>
      </c>
      <c r="AC612" s="54">
        <v>0</v>
      </c>
      <c r="AD612" s="54" t="e">
        <v>#REF!</v>
      </c>
      <c r="AE612" s="63" t="e">
        <v>#REF!</v>
      </c>
      <c r="AF612" s="63" t="e">
        <v>#REF!</v>
      </c>
      <c r="AG612" s="63" t="e">
        <v>#REF!</v>
      </c>
      <c r="AH612" s="54" t="e">
        <v>#REF!</v>
      </c>
      <c r="AI612" s="63" t="e">
        <v>#REF!</v>
      </c>
      <c r="AJ612" s="63" t="e">
        <v>#REF!</v>
      </c>
      <c r="AK612" s="63" t="e">
        <v>#REF!</v>
      </c>
      <c r="AL612" s="63" t="e">
        <v>#REF!</v>
      </c>
      <c r="AM612" s="63" t="e">
        <v>#REF!</v>
      </c>
      <c r="AN612" s="54" t="e">
        <v>#REF!</v>
      </c>
      <c r="AO612" s="54">
        <v>0.26294932368071661</v>
      </c>
      <c r="AP612" s="54">
        <v>0.66585370606511618</v>
      </c>
      <c r="AQ612" s="54">
        <v>0.17508578168012096</v>
      </c>
    </row>
    <row r="613" spans="2:43" x14ac:dyDescent="0.3">
      <c r="B613" s="52">
        <v>610</v>
      </c>
      <c r="C613" s="54">
        <v>0.23330062058818613</v>
      </c>
      <c r="D613" s="54">
        <v>0.66510019713658319</v>
      </c>
      <c r="E613" s="54">
        <v>50597.793348608982</v>
      </c>
      <c r="F613" s="54">
        <v>27.639976039357425</v>
      </c>
      <c r="G613" s="54">
        <v>0.87836417176218218</v>
      </c>
      <c r="H613" s="54">
        <v>7847.5404127900474</v>
      </c>
      <c r="I613" s="54">
        <v>5</v>
      </c>
      <c r="J613" s="54">
        <v>7</v>
      </c>
      <c r="K613" s="54">
        <v>833</v>
      </c>
      <c r="L613" s="54">
        <v>792</v>
      </c>
      <c r="M613" s="54">
        <v>0.15516828874528979</v>
      </c>
      <c r="N613" s="54">
        <v>11804.496588623271</v>
      </c>
      <c r="O613" s="54">
        <v>33652.602330835929</v>
      </c>
      <c r="P613" s="54">
        <v>24.277964661336746</v>
      </c>
      <c r="Q613" s="54">
        <v>216905.828977406</v>
      </c>
      <c r="R613" s="54">
        <v>6892.9983350505836</v>
      </c>
      <c r="S613" s="54">
        <v>0</v>
      </c>
      <c r="T613" s="54">
        <v>0</v>
      </c>
      <c r="U613" s="54">
        <v>0.4876995585878352</v>
      </c>
      <c r="V613" s="54">
        <v>4.5322914451770764</v>
      </c>
      <c r="W613" s="54">
        <v>2.2407513051416159</v>
      </c>
      <c r="X613" s="54">
        <v>0</v>
      </c>
      <c r="Y613" s="54">
        <v>0</v>
      </c>
      <c r="Z613" s="54">
        <v>0</v>
      </c>
      <c r="AA613" s="54">
        <v>0</v>
      </c>
      <c r="AB613" s="54">
        <v>0</v>
      </c>
      <c r="AC613" s="54">
        <v>0</v>
      </c>
      <c r="AD613" s="54" t="e">
        <v>#REF!</v>
      </c>
      <c r="AE613" s="63" t="e">
        <v>#REF!</v>
      </c>
      <c r="AF613" s="63" t="e">
        <v>#REF!</v>
      </c>
      <c r="AG613" s="63" t="e">
        <v>#REF!</v>
      </c>
      <c r="AH613" s="54" t="e">
        <v>#REF!</v>
      </c>
      <c r="AI613" s="63" t="e">
        <v>#REF!</v>
      </c>
      <c r="AJ613" s="63" t="e">
        <v>#REF!</v>
      </c>
      <c r="AK613" s="63" t="e">
        <v>#REF!</v>
      </c>
      <c r="AL613" s="63" t="e">
        <v>#REF!</v>
      </c>
      <c r="AM613" s="63" t="e">
        <v>#REF!</v>
      </c>
      <c r="AN613" s="54" t="e">
        <v>#REF!</v>
      </c>
      <c r="AO613" s="54">
        <v>0.26971942812631505</v>
      </c>
      <c r="AP613" s="54">
        <v>0.74236871897789991</v>
      </c>
      <c r="AQ613" s="54">
        <v>0.20023126634158425</v>
      </c>
    </row>
    <row r="614" spans="2:43" x14ac:dyDescent="0.3">
      <c r="B614" s="52">
        <v>611</v>
      </c>
      <c r="C614" s="54">
        <v>0.27555443693082482</v>
      </c>
      <c r="D614" s="54">
        <v>0.698776597428313</v>
      </c>
      <c r="E614" s="54">
        <v>48221.063362013687</v>
      </c>
      <c r="F614" s="54">
        <v>12.364539566858957</v>
      </c>
      <c r="G614" s="54">
        <v>0.85389808202445783</v>
      </c>
      <c r="H614" s="54">
        <v>18054.519018768675</v>
      </c>
      <c r="I614" s="54">
        <v>12</v>
      </c>
      <c r="J614" s="54">
        <v>4</v>
      </c>
      <c r="K614" s="54">
        <v>837</v>
      </c>
      <c r="L614" s="54">
        <v>829</v>
      </c>
      <c r="M614" s="54">
        <v>0.19255099184479643</v>
      </c>
      <c r="N614" s="54">
        <v>13287.527962925307</v>
      </c>
      <c r="O614" s="54">
        <v>33695.750580483014</v>
      </c>
      <c r="P614" s="54">
        <v>10.558056621256384</v>
      </c>
      <c r="Q614" s="54">
        <v>223235.81476817283</v>
      </c>
      <c r="R614" s="54">
        <v>15416.719162000667</v>
      </c>
      <c r="S614" s="54">
        <v>0</v>
      </c>
      <c r="T614" s="54">
        <v>0</v>
      </c>
      <c r="U614" s="54">
        <v>0.35607109373138779</v>
      </c>
      <c r="V614" s="54">
        <v>4.0153863143315611</v>
      </c>
      <c r="W614" s="54">
        <v>2.681076386259635</v>
      </c>
      <c r="X614" s="54">
        <v>0</v>
      </c>
      <c r="Y614" s="54">
        <v>0</v>
      </c>
      <c r="Z614" s="54">
        <v>0</v>
      </c>
      <c r="AA614" s="54">
        <v>0</v>
      </c>
      <c r="AB614" s="54">
        <v>0</v>
      </c>
      <c r="AC614" s="54">
        <v>0</v>
      </c>
      <c r="AD614" s="54" t="e">
        <v>#REF!</v>
      </c>
      <c r="AE614" s="63" t="e">
        <v>#REF!</v>
      </c>
      <c r="AF614" s="63" t="e">
        <v>#REF!</v>
      </c>
      <c r="AG614" s="63" t="e">
        <v>#REF!</v>
      </c>
      <c r="AH614" s="54" t="e">
        <v>#REF!</v>
      </c>
      <c r="AI614" s="63" t="e">
        <v>#REF!</v>
      </c>
      <c r="AJ614" s="63" t="e">
        <v>#REF!</v>
      </c>
      <c r="AK614" s="63" t="e">
        <v>#REF!</v>
      </c>
      <c r="AL614" s="63" t="e">
        <v>#REF!</v>
      </c>
      <c r="AM614" s="63" t="e">
        <v>#REF!</v>
      </c>
      <c r="AN614" s="54" t="e">
        <v>#REF!</v>
      </c>
      <c r="AO614" s="54">
        <v>0.24574778040239192</v>
      </c>
      <c r="AP614" s="54">
        <v>0.61331375042587433</v>
      </c>
      <c r="AQ614" s="54">
        <v>0.15072049285742517</v>
      </c>
    </row>
    <row r="615" spans="2:43" x14ac:dyDescent="0.3">
      <c r="B615" s="52">
        <v>612</v>
      </c>
      <c r="C615" s="54">
        <v>0.27405013918081056</v>
      </c>
      <c r="D615" s="54">
        <v>0.6767278800816412</v>
      </c>
      <c r="E615" s="54">
        <v>50772.652220856813</v>
      </c>
      <c r="F615" s="54">
        <v>16.412904276943635</v>
      </c>
      <c r="G615" s="54">
        <v>0.91557260041287136</v>
      </c>
      <c r="H615" s="54">
        <v>33951.146742081233</v>
      </c>
      <c r="I615" s="54">
        <v>13</v>
      </c>
      <c r="J615" s="54">
        <v>6</v>
      </c>
      <c r="K615" s="54">
        <v>836</v>
      </c>
      <c r="L615" s="54">
        <v>808</v>
      </c>
      <c r="M615" s="54">
        <v>0.18545736972390864</v>
      </c>
      <c r="N615" s="54">
        <v>13914.2524077047</v>
      </c>
      <c r="O615" s="54">
        <v>34359.26930354286</v>
      </c>
      <c r="P615" s="54">
        <v>15.027205449168822</v>
      </c>
      <c r="Q615" s="54">
        <v>557236.92157024599</v>
      </c>
      <c r="R615" s="54">
        <v>31084.739709646299</v>
      </c>
      <c r="S615" s="54">
        <v>0</v>
      </c>
      <c r="T615" s="54">
        <v>0</v>
      </c>
      <c r="U615" s="54">
        <v>0.31301890452464348</v>
      </c>
      <c r="V615" s="54">
        <v>4.0818550958653805</v>
      </c>
      <c r="W615" s="54">
        <v>1.8965657489753305</v>
      </c>
      <c r="X615" s="54">
        <v>0</v>
      </c>
      <c r="Y615" s="54">
        <v>0</v>
      </c>
      <c r="Z615" s="54">
        <v>0</v>
      </c>
      <c r="AA615" s="54">
        <v>0</v>
      </c>
      <c r="AB615" s="54">
        <v>0</v>
      </c>
      <c r="AC615" s="54">
        <v>0</v>
      </c>
      <c r="AD615" s="54" t="e">
        <v>#REF!</v>
      </c>
      <c r="AE615" s="63" t="e">
        <v>#REF!</v>
      </c>
      <c r="AF615" s="63" t="e">
        <v>#REF!</v>
      </c>
      <c r="AG615" s="63" t="e">
        <v>#REF!</v>
      </c>
      <c r="AH615" s="54" t="e">
        <v>#REF!</v>
      </c>
      <c r="AI615" s="63" t="e">
        <v>#REF!</v>
      </c>
      <c r="AJ615" s="63" t="e">
        <v>#REF!</v>
      </c>
      <c r="AK615" s="63" t="e">
        <v>#REF!</v>
      </c>
      <c r="AL615" s="63" t="e">
        <v>#REF!</v>
      </c>
      <c r="AM615" s="63" t="e">
        <v>#REF!</v>
      </c>
      <c r="AN615" s="54" t="e">
        <v>#REF!</v>
      </c>
      <c r="AO615" s="54">
        <v>0.1362707730993776</v>
      </c>
      <c r="AP615" s="54">
        <v>0.65489518780774769</v>
      </c>
      <c r="AQ615" s="54">
        <v>8.9243073541623863E-2</v>
      </c>
    </row>
    <row r="616" spans="2:43" x14ac:dyDescent="0.3">
      <c r="B616" s="52">
        <v>613</v>
      </c>
      <c r="C616" s="54">
        <v>0.26412558809711129</v>
      </c>
      <c r="D616" s="54">
        <v>0.76089295736376816</v>
      </c>
      <c r="E616" s="54">
        <v>54126.68074372768</v>
      </c>
      <c r="F616" s="54">
        <v>26.033990971536713</v>
      </c>
      <c r="G616" s="54">
        <v>0.84275130823098454</v>
      </c>
      <c r="H616" s="54">
        <v>13215.960365309533</v>
      </c>
      <c r="I616" s="54">
        <v>13</v>
      </c>
      <c r="J616" s="54">
        <v>7</v>
      </c>
      <c r="K616" s="54">
        <v>826</v>
      </c>
      <c r="L616" s="54">
        <v>777</v>
      </c>
      <c r="M616" s="54">
        <v>0.20097129984265549</v>
      </c>
      <c r="N616" s="54">
        <v>14296.241383181663</v>
      </c>
      <c r="O616" s="54">
        <v>41184.610183379475</v>
      </c>
      <c r="P616" s="54">
        <v>21.940179949736205</v>
      </c>
      <c r="Q616" s="54">
        <v>344064.19283065543</v>
      </c>
      <c r="R616" s="54">
        <v>11137.767887393449</v>
      </c>
      <c r="S616" s="54">
        <v>0</v>
      </c>
      <c r="T616" s="54">
        <v>0</v>
      </c>
      <c r="U616" s="54">
        <v>0.31860265997850301</v>
      </c>
      <c r="V616" s="54">
        <v>5.0953379919611619</v>
      </c>
      <c r="W616" s="54">
        <v>1.6528227779189619</v>
      </c>
      <c r="X616" s="54">
        <v>0</v>
      </c>
      <c r="Y616" s="54">
        <v>0</v>
      </c>
      <c r="Z616" s="54">
        <v>0</v>
      </c>
      <c r="AA616" s="54">
        <v>0</v>
      </c>
      <c r="AB616" s="54">
        <v>0</v>
      </c>
      <c r="AC616" s="54">
        <v>0</v>
      </c>
      <c r="AD616" s="54" t="e">
        <v>#REF!</v>
      </c>
      <c r="AE616" s="63" t="e">
        <v>#REF!</v>
      </c>
      <c r="AF616" s="63" t="e">
        <v>#REF!</v>
      </c>
      <c r="AG616" s="63" t="e">
        <v>#REF!</v>
      </c>
      <c r="AH616" s="54" t="e">
        <v>#REF!</v>
      </c>
      <c r="AI616" s="63" t="e">
        <v>#REF!</v>
      </c>
      <c r="AJ616" s="63" t="e">
        <v>#REF!</v>
      </c>
      <c r="AK616" s="63" t="e">
        <v>#REF!</v>
      </c>
      <c r="AL616" s="63" t="e">
        <v>#REF!</v>
      </c>
      <c r="AM616" s="63" t="e">
        <v>#REF!</v>
      </c>
      <c r="AN616" s="54" t="e">
        <v>#REF!</v>
      </c>
      <c r="AO616" s="54">
        <v>0.15979646421966848</v>
      </c>
      <c r="AP616" s="54">
        <v>0.657456113155235</v>
      </c>
      <c r="AQ616" s="54">
        <v>0.10505916226181282</v>
      </c>
    </row>
    <row r="617" spans="2:43" x14ac:dyDescent="0.3">
      <c r="B617" s="52">
        <v>614</v>
      </c>
      <c r="C617" s="54">
        <v>0.21075973204507145</v>
      </c>
      <c r="D617" s="54">
        <v>0.65617504455046072</v>
      </c>
      <c r="E617" s="54">
        <v>48367.735610369346</v>
      </c>
      <c r="F617" s="54">
        <v>18.172722698910459</v>
      </c>
      <c r="G617" s="54">
        <v>0.85689701128105278</v>
      </c>
      <c r="H617" s="54">
        <v>17125.395218393314</v>
      </c>
      <c r="I617" s="54">
        <v>9</v>
      </c>
      <c r="J617" s="54">
        <v>3</v>
      </c>
      <c r="K617" s="54">
        <v>828</v>
      </c>
      <c r="L617" s="54">
        <v>770</v>
      </c>
      <c r="M617" s="54">
        <v>0.13829527656411791</v>
      </c>
      <c r="N617" s="54">
        <v>10193.970996868304</v>
      </c>
      <c r="O617" s="54">
        <v>31737.701068939012</v>
      </c>
      <c r="P617" s="54">
        <v>15.572151767535718</v>
      </c>
      <c r="Q617" s="54">
        <v>311215.05841310881</v>
      </c>
      <c r="R617" s="54">
        <v>14674.699979648063</v>
      </c>
      <c r="S617" s="54">
        <v>0</v>
      </c>
      <c r="T617" s="54">
        <v>0</v>
      </c>
      <c r="U617" s="54">
        <v>0.33400859673673566</v>
      </c>
      <c r="V617" s="54">
        <v>3.4641928698511544</v>
      </c>
      <c r="W617" s="54">
        <v>2.9224661964950225</v>
      </c>
      <c r="X617" s="54">
        <v>0</v>
      </c>
      <c r="Y617" s="54">
        <v>0</v>
      </c>
      <c r="Z617" s="54">
        <v>0</v>
      </c>
      <c r="AA617" s="54">
        <v>0</v>
      </c>
      <c r="AB617" s="54">
        <v>0</v>
      </c>
      <c r="AC617" s="54">
        <v>0</v>
      </c>
      <c r="AD617" s="54" t="e">
        <v>#REF!</v>
      </c>
      <c r="AE617" s="63" t="e">
        <v>#REF!</v>
      </c>
      <c r="AF617" s="63" t="e">
        <v>#REF!</v>
      </c>
      <c r="AG617" s="63" t="e">
        <v>#REF!</v>
      </c>
      <c r="AH617" s="54" t="e">
        <v>#REF!</v>
      </c>
      <c r="AI617" s="63" t="e">
        <v>#REF!</v>
      </c>
      <c r="AJ617" s="63" t="e">
        <v>#REF!</v>
      </c>
      <c r="AK617" s="63" t="e">
        <v>#REF!</v>
      </c>
      <c r="AL617" s="63" t="e">
        <v>#REF!</v>
      </c>
      <c r="AM617" s="63" t="e">
        <v>#REF!</v>
      </c>
      <c r="AN617" s="54" t="e">
        <v>#REF!</v>
      </c>
      <c r="AO617" s="54">
        <v>0.2144854596223294</v>
      </c>
      <c r="AP617" s="54">
        <v>0.75100686895621038</v>
      </c>
      <c r="AQ617" s="54">
        <v>0.16108005346759929</v>
      </c>
    </row>
    <row r="618" spans="2:43" x14ac:dyDescent="0.3">
      <c r="B618" s="52">
        <v>615</v>
      </c>
      <c r="C618" s="54">
        <v>0.19261787069139896</v>
      </c>
      <c r="D618" s="54">
        <v>0.7369505123757456</v>
      </c>
      <c r="E618" s="54">
        <v>51360.801352164875</v>
      </c>
      <c r="F618" s="54">
        <v>17.089627606197265</v>
      </c>
      <c r="G618" s="54">
        <v>0.88691302530019389</v>
      </c>
      <c r="H618" s="54">
        <v>18183.553019894105</v>
      </c>
      <c r="I618" s="54">
        <v>13</v>
      </c>
      <c r="J618" s="54">
        <v>3</v>
      </c>
      <c r="K618" s="54">
        <v>857</v>
      </c>
      <c r="L618" s="54">
        <v>796</v>
      </c>
      <c r="M618" s="54">
        <v>0.14194983849875159</v>
      </c>
      <c r="N618" s="54">
        <v>9893.008193457923</v>
      </c>
      <c r="O618" s="54">
        <v>37850.368872506791</v>
      </c>
      <c r="P618" s="54">
        <v>15.157013321466128</v>
      </c>
      <c r="Q618" s="54">
        <v>310750.14966753393</v>
      </c>
      <c r="R618" s="54">
        <v>16127.230019580757</v>
      </c>
      <c r="S618" s="54">
        <v>0</v>
      </c>
      <c r="T618" s="54">
        <v>0</v>
      </c>
      <c r="U618" s="54">
        <v>0.37958630527894616</v>
      </c>
      <c r="V618" s="54">
        <v>3.4767967292545974</v>
      </c>
      <c r="W618" s="54">
        <v>1.213613372880755</v>
      </c>
      <c r="X618" s="54">
        <v>0</v>
      </c>
      <c r="Y618" s="54">
        <v>0</v>
      </c>
      <c r="Z618" s="54">
        <v>0</v>
      </c>
      <c r="AA618" s="54">
        <v>0</v>
      </c>
      <c r="AB618" s="54">
        <v>0</v>
      </c>
      <c r="AC618" s="54">
        <v>0</v>
      </c>
      <c r="AD618" s="54" t="e">
        <v>#REF!</v>
      </c>
      <c r="AE618" s="63" t="e">
        <v>#REF!</v>
      </c>
      <c r="AF618" s="63" t="e">
        <v>#REF!</v>
      </c>
      <c r="AG618" s="63" t="e">
        <v>#REF!</v>
      </c>
      <c r="AH618" s="54" t="e">
        <v>#REF!</v>
      </c>
      <c r="AI618" s="63" t="e">
        <v>#REF!</v>
      </c>
      <c r="AJ618" s="63" t="e">
        <v>#REF!</v>
      </c>
      <c r="AK618" s="63" t="e">
        <v>#REF!</v>
      </c>
      <c r="AL618" s="63" t="e">
        <v>#REF!</v>
      </c>
      <c r="AM618" s="63" t="e">
        <v>#REF!</v>
      </c>
      <c r="AN618" s="54" t="e">
        <v>#REF!</v>
      </c>
      <c r="AO618" s="54">
        <v>0.22790426252720553</v>
      </c>
      <c r="AP618" s="54">
        <v>0.71186799004812962</v>
      </c>
      <c r="AQ618" s="54">
        <v>0.16223774928864307</v>
      </c>
    </row>
    <row r="619" spans="2:43" x14ac:dyDescent="0.3">
      <c r="B619" s="52">
        <v>616</v>
      </c>
      <c r="C619" s="54">
        <v>0.17723278183837873</v>
      </c>
      <c r="D619" s="54">
        <v>0.671039071661508</v>
      </c>
      <c r="E619" s="54">
        <v>47561.339051450741</v>
      </c>
      <c r="F619" s="54">
        <v>15.623519973043834</v>
      </c>
      <c r="G619" s="54">
        <v>0.93036793324872824</v>
      </c>
      <c r="H619" s="54">
        <v>19349.148752710364</v>
      </c>
      <c r="I619" s="54">
        <v>7</v>
      </c>
      <c r="J619" s="54">
        <v>7</v>
      </c>
      <c r="K619" s="54">
        <v>847</v>
      </c>
      <c r="L619" s="54">
        <v>788</v>
      </c>
      <c r="M619" s="54">
        <v>0.11893012139281224</v>
      </c>
      <c r="N619" s="54">
        <v>8429.4284280469328</v>
      </c>
      <c r="O619" s="54">
        <v>31915.516804063733</v>
      </c>
      <c r="P619" s="54">
        <v>14.535621987391018</v>
      </c>
      <c r="Q619" s="54">
        <v>302301.81199936656</v>
      </c>
      <c r="R619" s="54">
        <v>18001.82753518135</v>
      </c>
      <c r="S619" s="54">
        <v>0</v>
      </c>
      <c r="T619" s="54">
        <v>0</v>
      </c>
      <c r="U619" s="54">
        <v>0.481883740354905</v>
      </c>
      <c r="V619" s="54">
        <v>4.0172561976084591</v>
      </c>
      <c r="W619" s="54">
        <v>1.5610173655688908</v>
      </c>
      <c r="X619" s="54">
        <v>0</v>
      </c>
      <c r="Y619" s="54">
        <v>0</v>
      </c>
      <c r="Z619" s="54">
        <v>0</v>
      </c>
      <c r="AA619" s="54">
        <v>0</v>
      </c>
      <c r="AB619" s="54">
        <v>0</v>
      </c>
      <c r="AC619" s="54">
        <v>0</v>
      </c>
      <c r="AD619" s="54" t="e">
        <v>#REF!</v>
      </c>
      <c r="AE619" s="63" t="e">
        <v>#REF!</v>
      </c>
      <c r="AF619" s="63" t="e">
        <v>#REF!</v>
      </c>
      <c r="AG619" s="63" t="e">
        <v>#REF!</v>
      </c>
      <c r="AH619" s="54" t="e">
        <v>#REF!</v>
      </c>
      <c r="AI619" s="63" t="e">
        <v>#REF!</v>
      </c>
      <c r="AJ619" s="63" t="e">
        <v>#REF!</v>
      </c>
      <c r="AK619" s="63" t="e">
        <v>#REF!</v>
      </c>
      <c r="AL619" s="63" t="e">
        <v>#REF!</v>
      </c>
      <c r="AM619" s="63" t="e">
        <v>#REF!</v>
      </c>
      <c r="AN619" s="54" t="e">
        <v>#REF!</v>
      </c>
      <c r="AO619" s="54">
        <v>0.22665584457197754</v>
      </c>
      <c r="AP619" s="54">
        <v>0.69718211347816161</v>
      </c>
      <c r="AQ619" s="54">
        <v>0.15802040075086901</v>
      </c>
    </row>
    <row r="620" spans="2:43" x14ac:dyDescent="0.3">
      <c r="B620" s="52">
        <v>617</v>
      </c>
      <c r="C620" s="54">
        <v>0.1452613467068854</v>
      </c>
      <c r="D620" s="54">
        <v>0.71739210628867944</v>
      </c>
      <c r="E620" s="54">
        <v>50209.555930427981</v>
      </c>
      <c r="F620" s="54">
        <v>17.350642494618441</v>
      </c>
      <c r="G620" s="54">
        <v>0.87969511188731064</v>
      </c>
      <c r="H620" s="54">
        <v>6216.9346116666611</v>
      </c>
      <c r="I620" s="54">
        <v>15</v>
      </c>
      <c r="J620" s="54">
        <v>3</v>
      </c>
      <c r="K620" s="54">
        <v>845</v>
      </c>
      <c r="L620" s="54">
        <v>788</v>
      </c>
      <c r="M620" s="54">
        <v>0.10420934347638264</v>
      </c>
      <c r="N620" s="54">
        <v>7293.5077120086526</v>
      </c>
      <c r="O620" s="54">
        <v>36019.939084748985</v>
      </c>
      <c r="P620" s="54">
        <v>15.263275390620096</v>
      </c>
      <c r="Q620" s="54">
        <v>107867.80985944776</v>
      </c>
      <c r="R620" s="54">
        <v>5469.006988806198</v>
      </c>
      <c r="S620" s="54">
        <v>0</v>
      </c>
      <c r="T620" s="54">
        <v>0</v>
      </c>
      <c r="U620" s="54">
        <v>0.29525871856846608</v>
      </c>
      <c r="V620" s="54">
        <v>4.8943383326069423</v>
      </c>
      <c r="W620" s="54">
        <v>2.9025206405731803</v>
      </c>
      <c r="X620" s="54">
        <v>0</v>
      </c>
      <c r="Y620" s="54">
        <v>0</v>
      </c>
      <c r="Z620" s="54">
        <v>0</v>
      </c>
      <c r="AA620" s="54">
        <v>0</v>
      </c>
      <c r="AB620" s="54">
        <v>0</v>
      </c>
      <c r="AC620" s="54">
        <v>0</v>
      </c>
      <c r="AD620" s="54" t="e">
        <v>#REF!</v>
      </c>
      <c r="AE620" s="63" t="e">
        <v>#REF!</v>
      </c>
      <c r="AF620" s="63" t="e">
        <v>#REF!</v>
      </c>
      <c r="AG620" s="63" t="e">
        <v>#REF!</v>
      </c>
      <c r="AH620" s="54" t="e">
        <v>#REF!</v>
      </c>
      <c r="AI620" s="63" t="e">
        <v>#REF!</v>
      </c>
      <c r="AJ620" s="63" t="e">
        <v>#REF!</v>
      </c>
      <c r="AK620" s="63" t="e">
        <v>#REF!</v>
      </c>
      <c r="AL620" s="63" t="e">
        <v>#REF!</v>
      </c>
      <c r="AM620" s="63" t="e">
        <v>#REF!</v>
      </c>
      <c r="AN620" s="54" t="e">
        <v>#REF!</v>
      </c>
      <c r="AO620" s="54">
        <v>0.24384967200124064</v>
      </c>
      <c r="AP620" s="54">
        <v>0.71309575536812853</v>
      </c>
      <c r="AQ620" s="54">
        <v>0.17388816605199509</v>
      </c>
    </row>
    <row r="621" spans="2:43" x14ac:dyDescent="0.3">
      <c r="B621" s="52">
        <v>618</v>
      </c>
      <c r="C621" s="54">
        <v>0.17739971911641472</v>
      </c>
      <c r="D621" s="54">
        <v>0.65236577099665338</v>
      </c>
      <c r="E621" s="54">
        <v>47732.705314298779</v>
      </c>
      <c r="F621" s="54">
        <v>25.538138998284794</v>
      </c>
      <c r="G621" s="54">
        <v>0.83647588315353805</v>
      </c>
      <c r="H621" s="54">
        <v>14380.300899721327</v>
      </c>
      <c r="I621" s="54">
        <v>8</v>
      </c>
      <c r="J621" s="54">
        <v>5</v>
      </c>
      <c r="K621" s="54">
        <v>853</v>
      </c>
      <c r="L621" s="54">
        <v>790</v>
      </c>
      <c r="M621" s="54">
        <v>0.11572950453596964</v>
      </c>
      <c r="N621" s="54">
        <v>8467.7685154232004</v>
      </c>
      <c r="O621" s="54">
        <v>31139.183104118576</v>
      </c>
      <c r="P621" s="54">
        <v>21.362037372688086</v>
      </c>
      <c r="Q621" s="54">
        <v>367246.12321424315</v>
      </c>
      <c r="R621" s="54">
        <v>12028.774895108016</v>
      </c>
      <c r="S621" s="54">
        <v>0</v>
      </c>
      <c r="T621" s="54">
        <v>0</v>
      </c>
      <c r="U621" s="54">
        <v>0.49188251073602579</v>
      </c>
      <c r="V621" s="54">
        <v>4.7605821117412734</v>
      </c>
      <c r="W621" s="54">
        <v>3.8598547149779061</v>
      </c>
      <c r="X621" s="54">
        <v>0</v>
      </c>
      <c r="Y621" s="54">
        <v>0</v>
      </c>
      <c r="Z621" s="54">
        <v>0</v>
      </c>
      <c r="AA621" s="54">
        <v>0</v>
      </c>
      <c r="AB621" s="54">
        <v>0</v>
      </c>
      <c r="AC621" s="54">
        <v>0</v>
      </c>
      <c r="AD621" s="54" t="e">
        <v>#REF!</v>
      </c>
      <c r="AE621" s="63" t="e">
        <v>#REF!</v>
      </c>
      <c r="AF621" s="63" t="e">
        <v>#REF!</v>
      </c>
      <c r="AG621" s="63" t="e">
        <v>#REF!</v>
      </c>
      <c r="AH621" s="54" t="e">
        <v>#REF!</v>
      </c>
      <c r="AI621" s="63" t="e">
        <v>#REF!</v>
      </c>
      <c r="AJ621" s="63" t="e">
        <v>#REF!</v>
      </c>
      <c r="AK621" s="63" t="e">
        <v>#REF!</v>
      </c>
      <c r="AL621" s="63" t="e">
        <v>#REF!</v>
      </c>
      <c r="AM621" s="63" t="e">
        <v>#REF!</v>
      </c>
      <c r="AN621" s="54" t="e">
        <v>#REF!</v>
      </c>
      <c r="AO621" s="54">
        <v>0.19567618274244317</v>
      </c>
      <c r="AP621" s="54">
        <v>0.70287087667043791</v>
      </c>
      <c r="AQ621" s="54">
        <v>0.13753509010770584</v>
      </c>
    </row>
    <row r="622" spans="2:43" x14ac:dyDescent="0.3">
      <c r="B622" s="52">
        <v>619</v>
      </c>
      <c r="C622" s="54">
        <v>0.18347982394499252</v>
      </c>
      <c r="D622" s="54">
        <v>0.67519304778354716</v>
      </c>
      <c r="E622" s="54">
        <v>50824.190597382636</v>
      </c>
      <c r="F622" s="54">
        <v>19.757794649798146</v>
      </c>
      <c r="G622" s="54">
        <v>0.82586423543193066</v>
      </c>
      <c r="H622" s="54">
        <v>17541.529263653876</v>
      </c>
      <c r="I622" s="54">
        <v>9</v>
      </c>
      <c r="J622" s="54">
        <v>2</v>
      </c>
      <c r="K622" s="54">
        <v>861</v>
      </c>
      <c r="L622" s="54">
        <v>787</v>
      </c>
      <c r="M622" s="54">
        <v>0.12388430153620815</v>
      </c>
      <c r="N622" s="54">
        <v>9325.2135429545106</v>
      </c>
      <c r="O622" s="54">
        <v>34316.140150578685</v>
      </c>
      <c r="P622" s="54">
        <v>16.317255972276637</v>
      </c>
      <c r="Q622" s="54">
        <v>346581.93303469819</v>
      </c>
      <c r="R622" s="54">
        <v>14486.921653634347</v>
      </c>
      <c r="S622" s="54">
        <v>0</v>
      </c>
      <c r="T622" s="54">
        <v>0</v>
      </c>
      <c r="U622" s="54">
        <v>0.58568235752103204</v>
      </c>
      <c r="V622" s="54">
        <v>4.3403257802233668</v>
      </c>
      <c r="W622" s="54">
        <v>1.8939411813275009</v>
      </c>
      <c r="X622" s="54">
        <v>0</v>
      </c>
      <c r="Y622" s="54">
        <v>0</v>
      </c>
      <c r="Z622" s="54">
        <v>0</v>
      </c>
      <c r="AA622" s="54">
        <v>0</v>
      </c>
      <c r="AB622" s="54">
        <v>0</v>
      </c>
      <c r="AC622" s="54">
        <v>0</v>
      </c>
      <c r="AD622" s="54" t="e">
        <v>#REF!</v>
      </c>
      <c r="AE622" s="63" t="e">
        <v>#REF!</v>
      </c>
      <c r="AF622" s="63" t="e">
        <v>#REF!</v>
      </c>
      <c r="AG622" s="63" t="e">
        <v>#REF!</v>
      </c>
      <c r="AH622" s="54" t="e">
        <v>#REF!</v>
      </c>
      <c r="AI622" s="63" t="e">
        <v>#REF!</v>
      </c>
      <c r="AJ622" s="63" t="e">
        <v>#REF!</v>
      </c>
      <c r="AK622" s="63" t="e">
        <v>#REF!</v>
      </c>
      <c r="AL622" s="63" t="e">
        <v>#REF!</v>
      </c>
      <c r="AM622" s="63" t="e">
        <v>#REF!</v>
      </c>
      <c r="AN622" s="54" t="e">
        <v>#REF!</v>
      </c>
      <c r="AO622" s="54">
        <v>0.15952998244210817</v>
      </c>
      <c r="AP622" s="54">
        <v>0.69279097445275339</v>
      </c>
      <c r="AQ622" s="54">
        <v>0.11052093199049876</v>
      </c>
    </row>
    <row r="623" spans="2:43" x14ac:dyDescent="0.3">
      <c r="B623" s="52">
        <v>620</v>
      </c>
      <c r="C623" s="54">
        <v>0.15377490220765802</v>
      </c>
      <c r="D623" s="54">
        <v>0.62761005966713046</v>
      </c>
      <c r="E623" s="54">
        <v>48163.792912711826</v>
      </c>
      <c r="F623" s="54">
        <v>16.813650914417778</v>
      </c>
      <c r="G623" s="54">
        <v>0.82708418553573582</v>
      </c>
      <c r="H623" s="54">
        <v>25357.35873961564</v>
      </c>
      <c r="I623" s="54">
        <v>14</v>
      </c>
      <c r="J623" s="54">
        <v>7</v>
      </c>
      <c r="K623" s="54">
        <v>859</v>
      </c>
      <c r="L623" s="54">
        <v>787</v>
      </c>
      <c r="M623" s="54">
        <v>9.6510675549855401E-2</v>
      </c>
      <c r="N623" s="54">
        <v>7406.3825451021539</v>
      </c>
      <c r="O623" s="54">
        <v>30228.080943742385</v>
      </c>
      <c r="P623" s="54">
        <v>13.906304772433408</v>
      </c>
      <c r="Q623" s="54">
        <v>426349.77795955812</v>
      </c>
      <c r="R623" s="54">
        <v>20972.670400492472</v>
      </c>
      <c r="S623" s="54">
        <v>0</v>
      </c>
      <c r="T623" s="54">
        <v>0</v>
      </c>
      <c r="U623" s="54">
        <v>0.37566497310699232</v>
      </c>
      <c r="V623" s="54">
        <v>6.9102377837118549</v>
      </c>
      <c r="W623" s="54">
        <v>1.1617523825054015</v>
      </c>
      <c r="X623" s="54">
        <v>0</v>
      </c>
      <c r="Y623" s="54">
        <v>0</v>
      </c>
      <c r="Z623" s="54">
        <v>0</v>
      </c>
      <c r="AA623" s="54">
        <v>0</v>
      </c>
      <c r="AB623" s="54">
        <v>0</v>
      </c>
      <c r="AC623" s="54">
        <v>0</v>
      </c>
      <c r="AD623" s="54" t="e">
        <v>#REF!</v>
      </c>
      <c r="AE623" s="63" t="e">
        <v>#REF!</v>
      </c>
      <c r="AF623" s="63" t="e">
        <v>#REF!</v>
      </c>
      <c r="AG623" s="63" t="e">
        <v>#REF!</v>
      </c>
      <c r="AH623" s="54" t="e">
        <v>#REF!</v>
      </c>
      <c r="AI623" s="63" t="e">
        <v>#REF!</v>
      </c>
      <c r="AJ623" s="63" t="e">
        <v>#REF!</v>
      </c>
      <c r="AK623" s="63" t="e">
        <v>#REF!</v>
      </c>
      <c r="AL623" s="63" t="e">
        <v>#REF!</v>
      </c>
      <c r="AM623" s="63" t="e">
        <v>#REF!</v>
      </c>
      <c r="AN623" s="54" t="e">
        <v>#REF!</v>
      </c>
      <c r="AO623" s="54">
        <v>0.18952986293247945</v>
      </c>
      <c r="AP623" s="54">
        <v>0.61676120915090527</v>
      </c>
      <c r="AQ623" s="54">
        <v>0.11689466743244137</v>
      </c>
    </row>
    <row r="624" spans="2:43" x14ac:dyDescent="0.3">
      <c r="B624" s="52">
        <v>621</v>
      </c>
      <c r="C624" s="54">
        <v>0.17777091644371645</v>
      </c>
      <c r="D624" s="54">
        <v>0.7086754329521322</v>
      </c>
      <c r="E624" s="54">
        <v>54205.350499134627</v>
      </c>
      <c r="F624" s="54">
        <v>25.168832106501913</v>
      </c>
      <c r="G624" s="54">
        <v>0.83416530810954947</v>
      </c>
      <c r="H624" s="54">
        <v>13134.141490039996</v>
      </c>
      <c r="I624" s="54">
        <v>12</v>
      </c>
      <c r="J624" s="54">
        <v>7</v>
      </c>
      <c r="K624" s="54">
        <v>839</v>
      </c>
      <c r="L624" s="54">
        <v>804</v>
      </c>
      <c r="M624" s="54">
        <v>0.12598188117704809</v>
      </c>
      <c r="N624" s="54">
        <v>9636.1348343840255</v>
      </c>
      <c r="O624" s="54">
        <v>38414.000233296305</v>
      </c>
      <c r="P624" s="54">
        <v>20.994966588877691</v>
      </c>
      <c r="Q624" s="54">
        <v>330571.00202585751</v>
      </c>
      <c r="R624" s="54">
        <v>10956.04518279363</v>
      </c>
      <c r="S624" s="54">
        <v>0</v>
      </c>
      <c r="T624" s="54">
        <v>0</v>
      </c>
      <c r="U624" s="54">
        <v>0.50139162460257047</v>
      </c>
      <c r="V624" s="54">
        <v>4.8296374556108379</v>
      </c>
      <c r="W624" s="54">
        <v>2.873990028172408</v>
      </c>
      <c r="X624" s="54">
        <v>0</v>
      </c>
      <c r="Y624" s="54">
        <v>0</v>
      </c>
      <c r="Z624" s="54">
        <v>0</v>
      </c>
      <c r="AA624" s="54">
        <v>0</v>
      </c>
      <c r="AB624" s="54">
        <v>0</v>
      </c>
      <c r="AC624" s="54">
        <v>0</v>
      </c>
      <c r="AD624" s="54" t="e">
        <v>#REF!</v>
      </c>
      <c r="AE624" s="63" t="e">
        <v>#REF!</v>
      </c>
      <c r="AF624" s="63" t="e">
        <v>#REF!</v>
      </c>
      <c r="AG624" s="63" t="e">
        <v>#REF!</v>
      </c>
      <c r="AH624" s="54" t="e">
        <v>#REF!</v>
      </c>
      <c r="AI624" s="63" t="e">
        <v>#REF!</v>
      </c>
      <c r="AJ624" s="63" t="e">
        <v>#REF!</v>
      </c>
      <c r="AK624" s="63" t="e">
        <v>#REF!</v>
      </c>
      <c r="AL624" s="63" t="e">
        <v>#REF!</v>
      </c>
      <c r="AM624" s="63" t="e">
        <v>#REF!</v>
      </c>
      <c r="AN624" s="54" t="e">
        <v>#REF!</v>
      </c>
      <c r="AO624" s="54">
        <v>0.24437723078958265</v>
      </c>
      <c r="AP624" s="54">
        <v>0.71063015598748824</v>
      </c>
      <c r="AQ624" s="54">
        <v>0.17366182963579152</v>
      </c>
    </row>
    <row r="625" spans="2:43" x14ac:dyDescent="0.3">
      <c r="B625" s="52">
        <v>622</v>
      </c>
      <c r="C625" s="54">
        <v>0.23469207152324958</v>
      </c>
      <c r="D625" s="54">
        <v>0.72873156076707546</v>
      </c>
      <c r="E625" s="54">
        <v>49844.577684582291</v>
      </c>
      <c r="F625" s="54">
        <v>27.892034007785465</v>
      </c>
      <c r="G625" s="54">
        <v>0.84328322090608543</v>
      </c>
      <c r="H625" s="54">
        <v>12275.301049373214</v>
      </c>
      <c r="I625" s="54">
        <v>18</v>
      </c>
      <c r="J625" s="54">
        <v>9</v>
      </c>
      <c r="K625" s="54">
        <v>853</v>
      </c>
      <c r="L625" s="54">
        <v>803</v>
      </c>
      <c r="M625" s="54">
        <v>0.17102751958079576</v>
      </c>
      <c r="N625" s="54">
        <v>11698.127190996158</v>
      </c>
      <c r="O625" s="54">
        <v>36323.316891861396</v>
      </c>
      <c r="P625" s="54">
        <v>23.520884275707399</v>
      </c>
      <c r="Q625" s="54">
        <v>342383.11432492232</v>
      </c>
      <c r="R625" s="54">
        <v>10351.555406507294</v>
      </c>
      <c r="S625" s="54">
        <v>0</v>
      </c>
      <c r="T625" s="54">
        <v>0</v>
      </c>
      <c r="U625" s="54">
        <v>0.43546376227179762</v>
      </c>
      <c r="V625" s="54">
        <v>4.7920057412312254</v>
      </c>
      <c r="W625" s="54">
        <v>2.3929352176656815</v>
      </c>
      <c r="X625" s="54">
        <v>0</v>
      </c>
      <c r="Y625" s="54">
        <v>0</v>
      </c>
      <c r="Z625" s="54">
        <v>0</v>
      </c>
      <c r="AA625" s="54">
        <v>0</v>
      </c>
      <c r="AB625" s="54">
        <v>0</v>
      </c>
      <c r="AC625" s="54">
        <v>0</v>
      </c>
      <c r="AD625" s="54" t="e">
        <v>#REF!</v>
      </c>
      <c r="AE625" s="63" t="e">
        <v>#REF!</v>
      </c>
      <c r="AF625" s="63" t="e">
        <v>#REF!</v>
      </c>
      <c r="AG625" s="63" t="e">
        <v>#REF!</v>
      </c>
      <c r="AH625" s="54" t="e">
        <v>#REF!</v>
      </c>
      <c r="AI625" s="63" t="e">
        <v>#REF!</v>
      </c>
      <c r="AJ625" s="63" t="e">
        <v>#REF!</v>
      </c>
      <c r="AK625" s="63" t="e">
        <v>#REF!</v>
      </c>
      <c r="AL625" s="63" t="e">
        <v>#REF!</v>
      </c>
      <c r="AM625" s="63" t="e">
        <v>#REF!</v>
      </c>
      <c r="AN625" s="54" t="e">
        <v>#REF!</v>
      </c>
      <c r="AO625" s="54">
        <v>0.27186522301929333</v>
      </c>
      <c r="AP625" s="54">
        <v>0.7846414081606039</v>
      </c>
      <c r="AQ625" s="54">
        <v>0.21331671141975495</v>
      </c>
    </row>
    <row r="626" spans="2:43" x14ac:dyDescent="0.3">
      <c r="B626" s="52">
        <v>623</v>
      </c>
      <c r="C626" s="54">
        <v>0.23034775706702246</v>
      </c>
      <c r="D626" s="54">
        <v>0.69805742154590678</v>
      </c>
      <c r="E626" s="54">
        <v>51656.983026723123</v>
      </c>
      <c r="F626" s="54">
        <v>16.847046519601456</v>
      </c>
      <c r="G626" s="54">
        <v>0.93302162315472625</v>
      </c>
      <c r="H626" s="54">
        <v>29364.362130823723</v>
      </c>
      <c r="I626" s="54">
        <v>15</v>
      </c>
      <c r="J626" s="54">
        <v>6</v>
      </c>
      <c r="K626" s="54">
        <v>825</v>
      </c>
      <c r="L626" s="54">
        <v>785</v>
      </c>
      <c r="M626" s="54">
        <v>0.16079596135708862</v>
      </c>
      <c r="N626" s="54">
        <v>11899.07017705492</v>
      </c>
      <c r="O626" s="54">
        <v>36059.540376475015</v>
      </c>
      <c r="P626" s="54">
        <v>15.718658689081732</v>
      </c>
      <c r="Q626" s="54">
        <v>494702.77483641059</v>
      </c>
      <c r="R626" s="54">
        <v>27397.584818204326</v>
      </c>
      <c r="S626" s="54">
        <v>0</v>
      </c>
      <c r="T626" s="54">
        <v>0</v>
      </c>
      <c r="U626" s="54">
        <v>0.38051490728951121</v>
      </c>
      <c r="V626" s="54">
        <v>4.3505213347538572</v>
      </c>
      <c r="W626" s="54">
        <v>1.4331254584012492</v>
      </c>
      <c r="X626" s="54">
        <v>0</v>
      </c>
      <c r="Y626" s="54">
        <v>0</v>
      </c>
      <c r="Z626" s="54">
        <v>0</v>
      </c>
      <c r="AA626" s="54">
        <v>0</v>
      </c>
      <c r="AB626" s="54">
        <v>0</v>
      </c>
      <c r="AC626" s="54">
        <v>0</v>
      </c>
      <c r="AD626" s="54" t="e">
        <v>#REF!</v>
      </c>
      <c r="AE626" s="63" t="e">
        <v>#REF!</v>
      </c>
      <c r="AF626" s="63" t="e">
        <v>#REF!</v>
      </c>
      <c r="AG626" s="63" t="e">
        <v>#REF!</v>
      </c>
      <c r="AH626" s="54" t="e">
        <v>#REF!</v>
      </c>
      <c r="AI626" s="63" t="e">
        <v>#REF!</v>
      </c>
      <c r="AJ626" s="63" t="e">
        <v>#REF!</v>
      </c>
      <c r="AK626" s="63" t="e">
        <v>#REF!</v>
      </c>
      <c r="AL626" s="63" t="e">
        <v>#REF!</v>
      </c>
      <c r="AM626" s="63" t="e">
        <v>#REF!</v>
      </c>
      <c r="AN626" s="54" t="e">
        <v>#REF!</v>
      </c>
      <c r="AO626" s="54">
        <v>0.17867580558900442</v>
      </c>
      <c r="AP626" s="54">
        <v>0.67701148971605307</v>
      </c>
      <c r="AQ626" s="54">
        <v>0.12096557331802776</v>
      </c>
    </row>
    <row r="627" spans="2:43" x14ac:dyDescent="0.3">
      <c r="B627" s="52">
        <v>624</v>
      </c>
      <c r="C627" s="54">
        <v>0.25196152041773084</v>
      </c>
      <c r="D627" s="54">
        <v>0.63727723588915886</v>
      </c>
      <c r="E627" s="54">
        <v>48159.565987655937</v>
      </c>
      <c r="F627" s="54">
        <v>16.802433320581073</v>
      </c>
      <c r="G627" s="54">
        <v>0.88849286514057035</v>
      </c>
      <c r="H627" s="54">
        <v>11177.367378783349</v>
      </c>
      <c r="I627" s="54">
        <v>12</v>
      </c>
      <c r="J627" s="54">
        <v>4</v>
      </c>
      <c r="K627" s="54">
        <v>837</v>
      </c>
      <c r="L627" s="54">
        <v>788</v>
      </c>
      <c r="M627" s="54">
        <v>0.16056934128224137</v>
      </c>
      <c r="N627" s="54">
        <v>12134.357468907827</v>
      </c>
      <c r="O627" s="54">
        <v>30690.995094234924</v>
      </c>
      <c r="P627" s="54">
        <v>14.928842122336466</v>
      </c>
      <c r="Q627" s="54">
        <v>187806.97008164527</v>
      </c>
      <c r="R627" s="54">
        <v>9931.0111671039649</v>
      </c>
      <c r="S627" s="54">
        <v>0</v>
      </c>
      <c r="T627" s="54">
        <v>0</v>
      </c>
      <c r="U627" s="54">
        <v>0.39969249415354946</v>
      </c>
      <c r="V627" s="54">
        <v>5.3226825187089268</v>
      </c>
      <c r="W627" s="54">
        <v>1.7106021767339878</v>
      </c>
      <c r="X627" s="54">
        <v>0</v>
      </c>
      <c r="Y627" s="54">
        <v>0</v>
      </c>
      <c r="Z627" s="54">
        <v>0</v>
      </c>
      <c r="AA627" s="54">
        <v>0</v>
      </c>
      <c r="AB627" s="54">
        <v>0</v>
      </c>
      <c r="AC627" s="54">
        <v>0</v>
      </c>
      <c r="AD627" s="54" t="e">
        <v>#REF!</v>
      </c>
      <c r="AE627" s="63" t="e">
        <v>#REF!</v>
      </c>
      <c r="AF627" s="63" t="e">
        <v>#REF!</v>
      </c>
      <c r="AG627" s="63" t="e">
        <v>#REF!</v>
      </c>
      <c r="AH627" s="54" t="e">
        <v>#REF!</v>
      </c>
      <c r="AI627" s="63" t="e">
        <v>#REF!</v>
      </c>
      <c r="AJ627" s="63" t="e">
        <v>#REF!</v>
      </c>
      <c r="AK627" s="63" t="e">
        <v>#REF!</v>
      </c>
      <c r="AL627" s="63" t="e">
        <v>#REF!</v>
      </c>
      <c r="AM627" s="63" t="e">
        <v>#REF!</v>
      </c>
      <c r="AN627" s="54" t="e">
        <v>#REF!</v>
      </c>
      <c r="AO627" s="54">
        <v>0.22113667098342077</v>
      </c>
      <c r="AP627" s="54">
        <v>0.65427436741609102</v>
      </c>
      <c r="AQ627" s="54">
        <v>0.14468405552017788</v>
      </c>
    </row>
    <row r="628" spans="2:43" x14ac:dyDescent="0.3">
      <c r="B628" s="52">
        <v>625</v>
      </c>
      <c r="C628" s="54">
        <v>0.1835435996098671</v>
      </c>
      <c r="D628" s="54">
        <v>0.70142996879919595</v>
      </c>
      <c r="E628" s="54">
        <v>48298.971783922898</v>
      </c>
      <c r="F628" s="54">
        <v>21.357343318108367</v>
      </c>
      <c r="G628" s="54">
        <v>0.8612797071855044</v>
      </c>
      <c r="H628" s="54">
        <v>26690.008493920126</v>
      </c>
      <c r="I628" s="54">
        <v>10</v>
      </c>
      <c r="J628" s="54">
        <v>5</v>
      </c>
      <c r="K628" s="54">
        <v>858</v>
      </c>
      <c r="L628" s="54">
        <v>816</v>
      </c>
      <c r="M628" s="54">
        <v>0.1287429813476412</v>
      </c>
      <c r="N628" s="54">
        <v>8864.9671386766131</v>
      </c>
      <c r="O628" s="54">
        <v>33878.34627143028</v>
      </c>
      <c r="P628" s="54">
        <v>18.394646399280663</v>
      </c>
      <c r="Q628" s="54">
        <v>570027.67456788057</v>
      </c>
      <c r="R628" s="54">
        <v>22987.56270042215</v>
      </c>
      <c r="S628" s="54">
        <v>0</v>
      </c>
      <c r="T628" s="54">
        <v>0</v>
      </c>
      <c r="U628" s="54">
        <v>0.42330770676578455</v>
      </c>
      <c r="V628" s="54">
        <v>4.3453663270517175</v>
      </c>
      <c r="W628" s="54">
        <v>3.0985356852812078</v>
      </c>
      <c r="X628" s="54">
        <v>0</v>
      </c>
      <c r="Y628" s="54">
        <v>0</v>
      </c>
      <c r="Z628" s="54">
        <v>0</v>
      </c>
      <c r="AA628" s="54">
        <v>0</v>
      </c>
      <c r="AB628" s="54">
        <v>0</v>
      </c>
      <c r="AC628" s="54">
        <v>0</v>
      </c>
      <c r="AD628" s="54" t="e">
        <v>#REF!</v>
      </c>
      <c r="AE628" s="63" t="e">
        <v>#REF!</v>
      </c>
      <c r="AF628" s="63" t="e">
        <v>#REF!</v>
      </c>
      <c r="AG628" s="63" t="e">
        <v>#REF!</v>
      </c>
      <c r="AH628" s="54" t="e">
        <v>#REF!</v>
      </c>
      <c r="AI628" s="63" t="e">
        <v>#REF!</v>
      </c>
      <c r="AJ628" s="63" t="e">
        <v>#REF!</v>
      </c>
      <c r="AK628" s="63" t="e">
        <v>#REF!</v>
      </c>
      <c r="AL628" s="63" t="e">
        <v>#REF!</v>
      </c>
      <c r="AM628" s="63" t="e">
        <v>#REF!</v>
      </c>
      <c r="AN628" s="54" t="e">
        <v>#REF!</v>
      </c>
      <c r="AO628" s="54">
        <v>0.16200321054663125</v>
      </c>
      <c r="AP628" s="54">
        <v>0.74609012847000822</v>
      </c>
      <c r="AQ628" s="54">
        <v>0.12086899616928989</v>
      </c>
    </row>
    <row r="629" spans="2:43" x14ac:dyDescent="0.3">
      <c r="B629" s="52">
        <v>626</v>
      </c>
      <c r="C629" s="54">
        <v>0.13889381533498601</v>
      </c>
      <c r="D629" s="54">
        <v>0.73441232970617154</v>
      </c>
      <c r="E629" s="54">
        <v>50894.684335304511</v>
      </c>
      <c r="F629" s="54">
        <v>12.549192534432192</v>
      </c>
      <c r="G629" s="54">
        <v>0.85642310062306404</v>
      </c>
      <c r="H629" s="54">
        <v>8600.5083688580889</v>
      </c>
      <c r="I629" s="54">
        <v>6</v>
      </c>
      <c r="J629" s="54">
        <v>1</v>
      </c>
      <c r="K629" s="54">
        <v>842</v>
      </c>
      <c r="L629" s="54">
        <v>807</v>
      </c>
      <c r="M629" s="54">
        <v>0.10200533050194585</v>
      </c>
      <c r="N629" s="54">
        <v>7068.9568876001904</v>
      </c>
      <c r="O629" s="54">
        <v>37377.68369235118</v>
      </c>
      <c r="P629" s="54">
        <v>10.747418380654226</v>
      </c>
      <c r="Q629" s="54">
        <v>107929.43541479552</v>
      </c>
      <c r="R629" s="54">
        <v>7365.6740441920556</v>
      </c>
      <c r="S629" s="54">
        <v>0</v>
      </c>
      <c r="T629" s="54">
        <v>0</v>
      </c>
      <c r="U629" s="54">
        <v>0.42135266782646408</v>
      </c>
      <c r="V629" s="54">
        <v>5.154578408925147</v>
      </c>
      <c r="W629" s="54">
        <v>2.0357323296549956</v>
      </c>
      <c r="X629" s="54">
        <v>0</v>
      </c>
      <c r="Y629" s="54">
        <v>0</v>
      </c>
      <c r="Z629" s="54">
        <v>0</v>
      </c>
      <c r="AA629" s="54">
        <v>0</v>
      </c>
      <c r="AB629" s="54">
        <v>0</v>
      </c>
      <c r="AC629" s="54">
        <v>0</v>
      </c>
      <c r="AD629" s="54" t="e">
        <v>#REF!</v>
      </c>
      <c r="AE629" s="63" t="e">
        <v>#REF!</v>
      </c>
      <c r="AF629" s="63" t="e">
        <v>#REF!</v>
      </c>
      <c r="AG629" s="63" t="e">
        <v>#REF!</v>
      </c>
      <c r="AH629" s="54" t="e">
        <v>#REF!</v>
      </c>
      <c r="AI629" s="63" t="e">
        <v>#REF!</v>
      </c>
      <c r="AJ629" s="63" t="e">
        <v>#REF!</v>
      </c>
      <c r="AK629" s="63" t="e">
        <v>#REF!</v>
      </c>
      <c r="AL629" s="63" t="e">
        <v>#REF!</v>
      </c>
      <c r="AM629" s="63" t="e">
        <v>#REF!</v>
      </c>
      <c r="AN629" s="54" t="e">
        <v>#REF!</v>
      </c>
      <c r="AO629" s="54">
        <v>0.1678870148303839</v>
      </c>
      <c r="AP629" s="54">
        <v>0.72947823949397184</v>
      </c>
      <c r="AQ629" s="54">
        <v>0.1224699240123668</v>
      </c>
    </row>
    <row r="630" spans="2:43" x14ac:dyDescent="0.3">
      <c r="B630" s="52">
        <v>627</v>
      </c>
      <c r="C630" s="54">
        <v>0.23377767651271433</v>
      </c>
      <c r="D630" s="54">
        <v>0.70036730498157662</v>
      </c>
      <c r="E630" s="54">
        <v>52686.618300199312</v>
      </c>
      <c r="F630" s="54">
        <v>20.149706680544167</v>
      </c>
      <c r="G630" s="54">
        <v>0.90016784892519064</v>
      </c>
      <c r="H630" s="54">
        <v>25295.90236204792</v>
      </c>
      <c r="I630" s="54">
        <v>10</v>
      </c>
      <c r="J630" s="54">
        <v>3</v>
      </c>
      <c r="K630" s="54">
        <v>852</v>
      </c>
      <c r="L630" s="54">
        <v>783</v>
      </c>
      <c r="M630" s="54">
        <v>0.16373024126406457</v>
      </c>
      <c r="N630" s="54">
        <v>12316.955209532849</v>
      </c>
      <c r="O630" s="54">
        <v>36899.984867503605</v>
      </c>
      <c r="P630" s="54">
        <v>18.138118119098987</v>
      </c>
      <c r="Q630" s="54">
        <v>509705.01281494997</v>
      </c>
      <c r="R630" s="54">
        <v>22770.558015866325</v>
      </c>
      <c r="S630" s="54">
        <v>0</v>
      </c>
      <c r="T630" s="54">
        <v>0</v>
      </c>
      <c r="U630" s="54">
        <v>0.53100243117090684</v>
      </c>
      <c r="V630" s="54">
        <v>5.5960053264436702</v>
      </c>
      <c r="W630" s="54">
        <v>4.1640095830441668</v>
      </c>
      <c r="X630" s="54">
        <v>0</v>
      </c>
      <c r="Y630" s="54">
        <v>0</v>
      </c>
      <c r="Z630" s="54">
        <v>0</v>
      </c>
      <c r="AA630" s="54">
        <v>0</v>
      </c>
      <c r="AB630" s="54">
        <v>0</v>
      </c>
      <c r="AC630" s="54">
        <v>0</v>
      </c>
      <c r="AD630" s="54" t="e">
        <v>#REF!</v>
      </c>
      <c r="AE630" s="63" t="e">
        <v>#REF!</v>
      </c>
      <c r="AF630" s="63" t="e">
        <v>#REF!</v>
      </c>
      <c r="AG630" s="63" t="e">
        <v>#REF!</v>
      </c>
      <c r="AH630" s="54" t="e">
        <v>#REF!</v>
      </c>
      <c r="AI630" s="63" t="e">
        <v>#REF!</v>
      </c>
      <c r="AJ630" s="63" t="e">
        <v>#REF!</v>
      </c>
      <c r="AK630" s="63" t="e">
        <v>#REF!</v>
      </c>
      <c r="AL630" s="63" t="e">
        <v>#REF!</v>
      </c>
      <c r="AM630" s="63" t="e">
        <v>#REF!</v>
      </c>
      <c r="AN630" s="54" t="e">
        <v>#REF!</v>
      </c>
      <c r="AO630" s="54">
        <v>0.22205546824914726</v>
      </c>
      <c r="AP630" s="54">
        <v>0.63425619455793736</v>
      </c>
      <c r="AQ630" s="54">
        <v>0.14084005627248503</v>
      </c>
    </row>
    <row r="631" spans="2:43" x14ac:dyDescent="0.3">
      <c r="B631" s="52">
        <v>628</v>
      </c>
      <c r="C631" s="54">
        <v>0.25703235657447904</v>
      </c>
      <c r="D631" s="54">
        <v>0.77296905569259045</v>
      </c>
      <c r="E631" s="54">
        <v>52044.654238273113</v>
      </c>
      <c r="F631" s="54">
        <v>15.234317898958139</v>
      </c>
      <c r="G631" s="54">
        <v>0.90420509595184062</v>
      </c>
      <c r="H631" s="54">
        <v>18847.027621821093</v>
      </c>
      <c r="I631" s="54">
        <v>13</v>
      </c>
      <c r="J631" s="54">
        <v>10</v>
      </c>
      <c r="K631" s="54">
        <v>865</v>
      </c>
      <c r="L631" s="54">
        <v>810</v>
      </c>
      <c r="M631" s="54">
        <v>0.19867805794381627</v>
      </c>
      <c r="N631" s="54">
        <v>13377.160125967286</v>
      </c>
      <c r="O631" s="54">
        <v>40228.907240405344</v>
      </c>
      <c r="P631" s="54">
        <v>13.774947877588287</v>
      </c>
      <c r="Q631" s="54">
        <v>287121.61024126754</v>
      </c>
      <c r="R631" s="54">
        <v>17041.578419195732</v>
      </c>
      <c r="S631" s="54">
        <v>0</v>
      </c>
      <c r="T631" s="54">
        <v>0</v>
      </c>
      <c r="U631" s="54">
        <v>0.31071844427993695</v>
      </c>
      <c r="V631" s="54">
        <v>5.0949467853256722</v>
      </c>
      <c r="W631" s="54">
        <v>1.4358590102126298</v>
      </c>
      <c r="X631" s="54">
        <v>0</v>
      </c>
      <c r="Y631" s="54">
        <v>0</v>
      </c>
      <c r="Z631" s="54">
        <v>0</v>
      </c>
      <c r="AA631" s="54">
        <v>0</v>
      </c>
      <c r="AB631" s="54">
        <v>0</v>
      </c>
      <c r="AC631" s="54">
        <v>0</v>
      </c>
      <c r="AD631" s="54" t="e">
        <v>#REF!</v>
      </c>
      <c r="AE631" s="63" t="e">
        <v>#REF!</v>
      </c>
      <c r="AF631" s="63" t="e">
        <v>#REF!</v>
      </c>
      <c r="AG631" s="63" t="e">
        <v>#REF!</v>
      </c>
      <c r="AH631" s="54" t="e">
        <v>#REF!</v>
      </c>
      <c r="AI631" s="63" t="e">
        <v>#REF!</v>
      </c>
      <c r="AJ631" s="63" t="e">
        <v>#REF!</v>
      </c>
      <c r="AK631" s="63" t="e">
        <v>#REF!</v>
      </c>
      <c r="AL631" s="63" t="e">
        <v>#REF!</v>
      </c>
      <c r="AM631" s="63" t="e">
        <v>#REF!</v>
      </c>
      <c r="AN631" s="54" t="e">
        <v>#REF!</v>
      </c>
      <c r="AO631" s="54">
        <v>0.16677346141630539</v>
      </c>
      <c r="AP631" s="54">
        <v>0.69299567351406732</v>
      </c>
      <c r="AQ631" s="54">
        <v>0.11557328721846487</v>
      </c>
    </row>
    <row r="632" spans="2:43" x14ac:dyDescent="0.3">
      <c r="B632" s="52">
        <v>629</v>
      </c>
      <c r="C632" s="54">
        <v>0.21065647334025911</v>
      </c>
      <c r="D632" s="54">
        <v>0.72265606373570934</v>
      </c>
      <c r="E632" s="54">
        <v>53763.582692624645</v>
      </c>
      <c r="F632" s="54">
        <v>25.958516640914361</v>
      </c>
      <c r="G632" s="54">
        <v>0.87075123081923711</v>
      </c>
      <c r="H632" s="54">
        <v>22457.038404411429</v>
      </c>
      <c r="I632" s="54">
        <v>11</v>
      </c>
      <c r="J632" s="54">
        <v>2</v>
      </c>
      <c r="K632" s="54">
        <v>841</v>
      </c>
      <c r="L632" s="54">
        <v>782</v>
      </c>
      <c r="M632" s="54">
        <v>0.15223217782451803</v>
      </c>
      <c r="N632" s="54">
        <v>11325.646724165699</v>
      </c>
      <c r="O632" s="54">
        <v>38852.579040981436</v>
      </c>
      <c r="P632" s="54">
        <v>22.603410315317827</v>
      </c>
      <c r="Q632" s="54">
        <v>582951.405126567</v>
      </c>
      <c r="R632" s="54">
        <v>19554.493831196127</v>
      </c>
      <c r="S632" s="54">
        <v>0</v>
      </c>
      <c r="T632" s="54">
        <v>0</v>
      </c>
      <c r="U632" s="54">
        <v>0.47897569024520026</v>
      </c>
      <c r="V632" s="54">
        <v>6.7241315178306085</v>
      </c>
      <c r="W632" s="54">
        <v>1.3476939080659185</v>
      </c>
      <c r="X632" s="54">
        <v>0</v>
      </c>
      <c r="Y632" s="54">
        <v>0</v>
      </c>
      <c r="Z632" s="54">
        <v>0</v>
      </c>
      <c r="AA632" s="54">
        <v>0</v>
      </c>
      <c r="AB632" s="54">
        <v>0</v>
      </c>
      <c r="AC632" s="54">
        <v>0</v>
      </c>
      <c r="AD632" s="54" t="e">
        <v>#REF!</v>
      </c>
      <c r="AE632" s="63" t="e">
        <v>#REF!</v>
      </c>
      <c r="AF632" s="63" t="e">
        <v>#REF!</v>
      </c>
      <c r="AG632" s="63" t="e">
        <v>#REF!</v>
      </c>
      <c r="AH632" s="54" t="e">
        <v>#REF!</v>
      </c>
      <c r="AI632" s="63" t="e">
        <v>#REF!</v>
      </c>
      <c r="AJ632" s="63" t="e">
        <v>#REF!</v>
      </c>
      <c r="AK632" s="63" t="e">
        <v>#REF!</v>
      </c>
      <c r="AL632" s="63" t="e">
        <v>#REF!</v>
      </c>
      <c r="AM632" s="63" t="e">
        <v>#REF!</v>
      </c>
      <c r="AN632" s="54" t="e">
        <v>#REF!</v>
      </c>
      <c r="AO632" s="54">
        <v>0.20275909698989053</v>
      </c>
      <c r="AP632" s="54">
        <v>0.7473853504544129</v>
      </c>
      <c r="AQ632" s="54">
        <v>0.15153917876160963</v>
      </c>
    </row>
    <row r="633" spans="2:43" x14ac:dyDescent="0.3">
      <c r="B633" s="52">
        <v>630</v>
      </c>
      <c r="C633" s="54">
        <v>0.1792159023980488</v>
      </c>
      <c r="D633" s="54">
        <v>0.71523420078706401</v>
      </c>
      <c r="E633" s="54">
        <v>53276.531422161737</v>
      </c>
      <c r="F633" s="54">
        <v>25.012260881277196</v>
      </c>
      <c r="G633" s="54">
        <v>0.84676925801352732</v>
      </c>
      <c r="H633" s="54">
        <v>17777.243634775255</v>
      </c>
      <c r="I633" s="54">
        <v>13</v>
      </c>
      <c r="J633" s="54">
        <v>4</v>
      </c>
      <c r="K633" s="54">
        <v>863</v>
      </c>
      <c r="L633" s="54">
        <v>773</v>
      </c>
      <c r="M633" s="54">
        <v>0.1281813427200009</v>
      </c>
      <c r="N633" s="54">
        <v>9548.0016554607173</v>
      </c>
      <c r="O633" s="54">
        <v>38105.197372436756</v>
      </c>
      <c r="P633" s="54">
        <v>21.179613587679867</v>
      </c>
      <c r="Q633" s="54">
        <v>444649.05554302316</v>
      </c>
      <c r="R633" s="54">
        <v>15053.223402144344</v>
      </c>
      <c r="S633" s="54">
        <v>0</v>
      </c>
      <c r="T633" s="54">
        <v>0</v>
      </c>
      <c r="U633" s="54">
        <v>0.46276849951622484</v>
      </c>
      <c r="V633" s="54">
        <v>2.7258923850264094</v>
      </c>
      <c r="W633" s="54">
        <v>4.2738619526742028</v>
      </c>
      <c r="X633" s="54">
        <v>0</v>
      </c>
      <c r="Y633" s="54">
        <v>0</v>
      </c>
      <c r="Z633" s="54">
        <v>0</v>
      </c>
      <c r="AA633" s="54">
        <v>0</v>
      </c>
      <c r="AB633" s="54">
        <v>0</v>
      </c>
      <c r="AC633" s="54">
        <v>0</v>
      </c>
      <c r="AD633" s="54" t="e">
        <v>#REF!</v>
      </c>
      <c r="AE633" s="63" t="e">
        <v>#REF!</v>
      </c>
      <c r="AF633" s="63" t="e">
        <v>#REF!</v>
      </c>
      <c r="AG633" s="63" t="e">
        <v>#REF!</v>
      </c>
      <c r="AH633" s="54" t="e">
        <v>#REF!</v>
      </c>
      <c r="AI633" s="63" t="e">
        <v>#REF!</v>
      </c>
      <c r="AJ633" s="63" t="e">
        <v>#REF!</v>
      </c>
      <c r="AK633" s="63" t="e">
        <v>#REF!</v>
      </c>
      <c r="AL633" s="63" t="e">
        <v>#REF!</v>
      </c>
      <c r="AM633" s="63" t="e">
        <v>#REF!</v>
      </c>
      <c r="AN633" s="54" t="e">
        <v>#REF!</v>
      </c>
      <c r="AO633" s="54">
        <v>0.16482288180277388</v>
      </c>
      <c r="AP633" s="54">
        <v>0.71598695649651733</v>
      </c>
      <c r="AQ633" s="54">
        <v>0.11801103350295328</v>
      </c>
    </row>
    <row r="634" spans="2:43" x14ac:dyDescent="0.3">
      <c r="B634" s="52">
        <v>631</v>
      </c>
      <c r="C634" s="54">
        <v>0.19273961470834583</v>
      </c>
      <c r="D634" s="54">
        <v>0.64651986881252621</v>
      </c>
      <c r="E634" s="54">
        <v>50543.345701090635</v>
      </c>
      <c r="F634" s="54">
        <v>16.164408754073698</v>
      </c>
      <c r="G634" s="54">
        <v>0.82636311610477875</v>
      </c>
      <c r="H634" s="54">
        <v>18055.182278940345</v>
      </c>
      <c r="I634" s="54">
        <v>16</v>
      </c>
      <c r="J634" s="54">
        <v>8</v>
      </c>
      <c r="K634" s="54">
        <v>840</v>
      </c>
      <c r="L634" s="54">
        <v>807</v>
      </c>
      <c r="M634" s="54">
        <v>0.12460999041621659</v>
      </c>
      <c r="N634" s="54">
        <v>9741.704976498937</v>
      </c>
      <c r="O634" s="54">
        <v>32677.277232015276</v>
      </c>
      <c r="P634" s="54">
        <v>13.357671188007705</v>
      </c>
      <c r="Q634" s="54">
        <v>291851.34648609959</v>
      </c>
      <c r="R634" s="54">
        <v>14920.136689864925</v>
      </c>
      <c r="S634" s="54">
        <v>0</v>
      </c>
      <c r="T634" s="54">
        <v>0</v>
      </c>
      <c r="U634" s="54">
        <v>0.3020836836708416</v>
      </c>
      <c r="V634" s="54">
        <v>4.6069890552236723</v>
      </c>
      <c r="W634" s="54">
        <v>3.3581878707957027</v>
      </c>
      <c r="X634" s="54">
        <v>0</v>
      </c>
      <c r="Y634" s="54">
        <v>0</v>
      </c>
      <c r="Z634" s="54">
        <v>0</v>
      </c>
      <c r="AA634" s="54">
        <v>0</v>
      </c>
      <c r="AB634" s="54">
        <v>0</v>
      </c>
      <c r="AC634" s="54">
        <v>0</v>
      </c>
      <c r="AD634" s="54" t="e">
        <v>#REF!</v>
      </c>
      <c r="AE634" s="63" t="e">
        <v>#REF!</v>
      </c>
      <c r="AF634" s="63" t="e">
        <v>#REF!</v>
      </c>
      <c r="AG634" s="63" t="e">
        <v>#REF!</v>
      </c>
      <c r="AH634" s="54" t="e">
        <v>#REF!</v>
      </c>
      <c r="AI634" s="63" t="e">
        <v>#REF!</v>
      </c>
      <c r="AJ634" s="63" t="e">
        <v>#REF!</v>
      </c>
      <c r="AK634" s="63" t="e">
        <v>#REF!</v>
      </c>
      <c r="AL634" s="63" t="e">
        <v>#REF!</v>
      </c>
      <c r="AM634" s="63" t="e">
        <v>#REF!</v>
      </c>
      <c r="AN634" s="54" t="e">
        <v>#REF!</v>
      </c>
      <c r="AO634" s="54">
        <v>0.20724089729479378</v>
      </c>
      <c r="AP634" s="54">
        <v>0.63177237355900417</v>
      </c>
      <c r="AQ634" s="54">
        <v>0.13092907358242967</v>
      </c>
    </row>
    <row r="635" spans="2:43" x14ac:dyDescent="0.3">
      <c r="B635" s="52">
        <v>632</v>
      </c>
      <c r="C635" s="54">
        <v>0.20182127460537327</v>
      </c>
      <c r="D635" s="54">
        <v>0.68040587570950328</v>
      </c>
      <c r="E635" s="54">
        <v>50129.461979078202</v>
      </c>
      <c r="F635" s="54">
        <v>24.082837224267845</v>
      </c>
      <c r="G635" s="54">
        <v>0.9081229812580941</v>
      </c>
      <c r="H635" s="54">
        <v>22255.415496327358</v>
      </c>
      <c r="I635" s="54">
        <v>8</v>
      </c>
      <c r="J635" s="54">
        <v>4</v>
      </c>
      <c r="K635" s="54">
        <v>858</v>
      </c>
      <c r="L635" s="54">
        <v>802</v>
      </c>
      <c r="M635" s="54">
        <v>0.13732038108467715</v>
      </c>
      <c r="N635" s="54">
        <v>10117.191911899161</v>
      </c>
      <c r="O635" s="54">
        <v>34108.380476720951</v>
      </c>
      <c r="P635" s="54">
        <v>21.870177937255519</v>
      </c>
      <c r="Q635" s="54">
        <v>535973.54875649989</v>
      </c>
      <c r="R635" s="54">
        <v>20210.654269662387</v>
      </c>
      <c r="S635" s="54">
        <v>0</v>
      </c>
      <c r="T635" s="54">
        <v>0</v>
      </c>
      <c r="U635" s="54">
        <v>0.27531816928129488</v>
      </c>
      <c r="V635" s="54">
        <v>6.6103970126016796</v>
      </c>
      <c r="W635" s="54">
        <v>3.3784482085833298</v>
      </c>
      <c r="X635" s="54">
        <v>0</v>
      </c>
      <c r="Y635" s="54">
        <v>0</v>
      </c>
      <c r="Z635" s="54">
        <v>0</v>
      </c>
      <c r="AA635" s="54">
        <v>0</v>
      </c>
      <c r="AB635" s="54">
        <v>0</v>
      </c>
      <c r="AC635" s="54">
        <v>0</v>
      </c>
      <c r="AD635" s="54" t="e">
        <v>#REF!</v>
      </c>
      <c r="AE635" s="63" t="e">
        <v>#REF!</v>
      </c>
      <c r="AF635" s="63" t="e">
        <v>#REF!</v>
      </c>
      <c r="AG635" s="63" t="e">
        <v>#REF!</v>
      </c>
      <c r="AH635" s="54" t="e">
        <v>#REF!</v>
      </c>
      <c r="AI635" s="63" t="e">
        <v>#REF!</v>
      </c>
      <c r="AJ635" s="63" t="e">
        <v>#REF!</v>
      </c>
      <c r="AK635" s="63" t="e">
        <v>#REF!</v>
      </c>
      <c r="AL635" s="63" t="e">
        <v>#REF!</v>
      </c>
      <c r="AM635" s="63" t="e">
        <v>#REF!</v>
      </c>
      <c r="AN635" s="54" t="e">
        <v>#REF!</v>
      </c>
      <c r="AO635" s="54">
        <v>0.13522440532591384</v>
      </c>
      <c r="AP635" s="54">
        <v>0.69346342300363617</v>
      </c>
      <c r="AQ635" s="54">
        <v>9.3773178990939343E-2</v>
      </c>
    </row>
    <row r="636" spans="2:43" x14ac:dyDescent="0.3">
      <c r="B636" s="52">
        <v>633</v>
      </c>
      <c r="C636" s="54">
        <v>0.23127850165250585</v>
      </c>
      <c r="D636" s="54">
        <v>0.62963165042135083</v>
      </c>
      <c r="E636" s="54">
        <v>52483.493855728775</v>
      </c>
      <c r="F636" s="54">
        <v>26.878358726857318</v>
      </c>
      <c r="G636" s="54">
        <v>0.90531086741633493</v>
      </c>
      <c r="H636" s="54">
        <v>16755.098408392609</v>
      </c>
      <c r="I636" s="54">
        <v>10</v>
      </c>
      <c r="J636" s="54">
        <v>5</v>
      </c>
      <c r="K636" s="54">
        <v>838</v>
      </c>
      <c r="L636" s="54">
        <v>792</v>
      </c>
      <c r="M636" s="54">
        <v>0.14562026470244438</v>
      </c>
      <c r="N636" s="54">
        <v>12138.303820441448</v>
      </c>
      <c r="O636" s="54">
        <v>33045.268856261333</v>
      </c>
      <c r="P636" s="54">
        <v>24.333270253738615</v>
      </c>
      <c r="Q636" s="54">
        <v>450349.5455245726</v>
      </c>
      <c r="R636" s="54">
        <v>15168.572673747965</v>
      </c>
      <c r="S636" s="54">
        <v>0</v>
      </c>
      <c r="T636" s="54">
        <v>0</v>
      </c>
      <c r="U636" s="54">
        <v>0.45642643790019366</v>
      </c>
      <c r="V636" s="54">
        <v>2.0185195049507665</v>
      </c>
      <c r="W636" s="54">
        <v>1.9036386710618183</v>
      </c>
      <c r="X636" s="54">
        <v>0</v>
      </c>
      <c r="Y636" s="54">
        <v>0</v>
      </c>
      <c r="Z636" s="54">
        <v>0</v>
      </c>
      <c r="AA636" s="54">
        <v>0</v>
      </c>
      <c r="AB636" s="54">
        <v>0</v>
      </c>
      <c r="AC636" s="54">
        <v>0</v>
      </c>
      <c r="AD636" s="54" t="e">
        <v>#REF!</v>
      </c>
      <c r="AE636" s="63" t="e">
        <v>#REF!</v>
      </c>
      <c r="AF636" s="63" t="e">
        <v>#REF!</v>
      </c>
      <c r="AG636" s="63" t="e">
        <v>#REF!</v>
      </c>
      <c r="AH636" s="54" t="e">
        <v>#REF!</v>
      </c>
      <c r="AI636" s="63" t="e">
        <v>#REF!</v>
      </c>
      <c r="AJ636" s="63" t="e">
        <v>#REF!</v>
      </c>
      <c r="AK636" s="63" t="e">
        <v>#REF!</v>
      </c>
      <c r="AL636" s="63" t="e">
        <v>#REF!</v>
      </c>
      <c r="AM636" s="63" t="e">
        <v>#REF!</v>
      </c>
      <c r="AN636" s="54" t="e">
        <v>#REF!</v>
      </c>
      <c r="AO636" s="54">
        <v>0.14934275100513167</v>
      </c>
      <c r="AP636" s="54">
        <v>0.63774865164824712</v>
      </c>
      <c r="AQ636" s="54">
        <v>9.5243138086962623E-2</v>
      </c>
    </row>
    <row r="637" spans="2:43" x14ac:dyDescent="0.3">
      <c r="B637" s="52">
        <v>634</v>
      </c>
      <c r="C637" s="54">
        <v>0.22942505649842823</v>
      </c>
      <c r="D637" s="54">
        <v>0.7465376761970679</v>
      </c>
      <c r="E637" s="54">
        <v>48754.79678162709</v>
      </c>
      <c r="F637" s="54">
        <v>14.218782374144416</v>
      </c>
      <c r="G637" s="54">
        <v>0.90868614974755213</v>
      </c>
      <c r="H637" s="54">
        <v>5333.4949328040002</v>
      </c>
      <c r="I637" s="54">
        <v>16</v>
      </c>
      <c r="J637" s="54">
        <v>7</v>
      </c>
      <c r="K637" s="54">
        <v>831</v>
      </c>
      <c r="L637" s="54">
        <v>804</v>
      </c>
      <c r="M637" s="54">
        <v>0.17127444853971763</v>
      </c>
      <c r="N637" s="54">
        <v>11185.572006194183</v>
      </c>
      <c r="O637" s="54">
        <v>36397.292692816176</v>
      </c>
      <c r="P637" s="54">
        <v>12.920410609659648</v>
      </c>
      <c r="Q637" s="54">
        <v>75835.803743142067</v>
      </c>
      <c r="R637" s="54">
        <v>4846.4729751877458</v>
      </c>
      <c r="S637" s="54">
        <v>0</v>
      </c>
      <c r="T637" s="54">
        <v>0</v>
      </c>
      <c r="U637" s="54">
        <v>0.46557206044055038</v>
      </c>
      <c r="V637" s="54">
        <v>4.8380330622912684</v>
      </c>
      <c r="W637" s="54">
        <v>2.9736926299640953</v>
      </c>
      <c r="X637" s="54">
        <v>0</v>
      </c>
      <c r="Y637" s="54">
        <v>0</v>
      </c>
      <c r="Z637" s="54">
        <v>0</v>
      </c>
      <c r="AA637" s="54">
        <v>0</v>
      </c>
      <c r="AB637" s="54">
        <v>0</v>
      </c>
      <c r="AC637" s="54">
        <v>0</v>
      </c>
      <c r="AD637" s="54" t="e">
        <v>#REF!</v>
      </c>
      <c r="AE637" s="63" t="e">
        <v>#REF!</v>
      </c>
      <c r="AF637" s="63" t="e">
        <v>#REF!</v>
      </c>
      <c r="AG637" s="63" t="e">
        <v>#REF!</v>
      </c>
      <c r="AH637" s="54" t="e">
        <v>#REF!</v>
      </c>
      <c r="AI637" s="63" t="e">
        <v>#REF!</v>
      </c>
      <c r="AJ637" s="63" t="e">
        <v>#REF!</v>
      </c>
      <c r="AK637" s="63" t="e">
        <v>#REF!</v>
      </c>
      <c r="AL637" s="63" t="e">
        <v>#REF!</v>
      </c>
      <c r="AM637" s="63" t="e">
        <v>#REF!</v>
      </c>
      <c r="AN637" s="54" t="e">
        <v>#REF!</v>
      </c>
      <c r="AO637" s="54">
        <v>0.24610539046744104</v>
      </c>
      <c r="AP637" s="54">
        <v>0.751072012143013</v>
      </c>
      <c r="AQ637" s="54">
        <v>0.18484287081762282</v>
      </c>
    </row>
    <row r="638" spans="2:43" x14ac:dyDescent="0.3">
      <c r="B638" s="52">
        <v>635</v>
      </c>
      <c r="C638" s="54">
        <v>0.25721706733645427</v>
      </c>
      <c r="D638" s="54">
        <v>0.69128675445706456</v>
      </c>
      <c r="E638" s="54">
        <v>49683.679722050787</v>
      </c>
      <c r="F638" s="54">
        <v>21.312728704839952</v>
      </c>
      <c r="G638" s="54">
        <v>0.88485389711174378</v>
      </c>
      <c r="H638" s="54">
        <v>28865.065824628447</v>
      </c>
      <c r="I638" s="54">
        <v>7</v>
      </c>
      <c r="J638" s="54">
        <v>6</v>
      </c>
      <c r="K638" s="54">
        <v>849</v>
      </c>
      <c r="L638" s="54">
        <v>781</v>
      </c>
      <c r="M638" s="54">
        <v>0.1778107516699817</v>
      </c>
      <c r="N638" s="54">
        <v>12779.490392589565</v>
      </c>
      <c r="O638" s="54">
        <v>34345.669704540756</v>
      </c>
      <c r="P638" s="54">
        <v>18.858651052562958</v>
      </c>
      <c r="Q638" s="54">
        <v>615193.31696765334</v>
      </c>
      <c r="R638" s="54">
        <v>25541.36598530949</v>
      </c>
      <c r="S638" s="54">
        <v>0</v>
      </c>
      <c r="T638" s="54">
        <v>0</v>
      </c>
      <c r="U638" s="54">
        <v>0.42198395089753915</v>
      </c>
      <c r="V638" s="54">
        <v>4.0460679947134093</v>
      </c>
      <c r="W638" s="54">
        <v>2.6499767232499796</v>
      </c>
      <c r="X638" s="54">
        <v>0</v>
      </c>
      <c r="Y638" s="54">
        <v>0</v>
      </c>
      <c r="Z638" s="54">
        <v>0</v>
      </c>
      <c r="AA638" s="54">
        <v>0</v>
      </c>
      <c r="AB638" s="54">
        <v>0</v>
      </c>
      <c r="AC638" s="54">
        <v>0</v>
      </c>
      <c r="AD638" s="54" t="e">
        <v>#REF!</v>
      </c>
      <c r="AE638" s="63" t="e">
        <v>#REF!</v>
      </c>
      <c r="AF638" s="63" t="e">
        <v>#REF!</v>
      </c>
      <c r="AG638" s="63" t="e">
        <v>#REF!</v>
      </c>
      <c r="AH638" s="54" t="e">
        <v>#REF!</v>
      </c>
      <c r="AI638" s="63" t="e">
        <v>#REF!</v>
      </c>
      <c r="AJ638" s="63" t="e">
        <v>#REF!</v>
      </c>
      <c r="AK638" s="63" t="e">
        <v>#REF!</v>
      </c>
      <c r="AL638" s="63" t="e">
        <v>#REF!</v>
      </c>
      <c r="AM638" s="63" t="e">
        <v>#REF!</v>
      </c>
      <c r="AN638" s="54" t="e">
        <v>#REF!</v>
      </c>
      <c r="AO638" s="54">
        <v>0.18699509482467319</v>
      </c>
      <c r="AP638" s="54">
        <v>0.64188480456019781</v>
      </c>
      <c r="AQ638" s="54">
        <v>0.12002930989525101</v>
      </c>
    </row>
    <row r="639" spans="2:43" x14ac:dyDescent="0.3">
      <c r="B639" s="52">
        <v>636</v>
      </c>
      <c r="C639" s="54">
        <v>0.19869125408805971</v>
      </c>
      <c r="D639" s="54">
        <v>0.71884446404293922</v>
      </c>
      <c r="E639" s="54">
        <v>48947.708683869583</v>
      </c>
      <c r="F639" s="54">
        <v>16.898555803236924</v>
      </c>
      <c r="G639" s="54">
        <v>0.83445181985492023</v>
      </c>
      <c r="H639" s="54">
        <v>14725.238414414394</v>
      </c>
      <c r="I639" s="54">
        <v>12</v>
      </c>
      <c r="J639" s="54">
        <v>3</v>
      </c>
      <c r="K639" s="54">
        <v>849</v>
      </c>
      <c r="L639" s="54">
        <v>819</v>
      </c>
      <c r="M639" s="54">
        <v>0.14282810805495075</v>
      </c>
      <c r="N639" s="54">
        <v>9725.4816231350578</v>
      </c>
      <c r="O639" s="54">
        <v>35185.789414986153</v>
      </c>
      <c r="P639" s="54">
        <v>14.101030642930974</v>
      </c>
      <c r="Q639" s="54">
        <v>248835.26306194963</v>
      </c>
      <c r="R639" s="54">
        <v>12287.501992705671</v>
      </c>
      <c r="S639" s="54">
        <v>0</v>
      </c>
      <c r="T639" s="54">
        <v>0</v>
      </c>
      <c r="U639" s="54">
        <v>0.32787380630944346</v>
      </c>
      <c r="V639" s="54">
        <v>4.7498765283736768</v>
      </c>
      <c r="W639" s="54">
        <v>3.3750860735519232</v>
      </c>
      <c r="X639" s="54">
        <v>0</v>
      </c>
      <c r="Y639" s="54">
        <v>0</v>
      </c>
      <c r="Z639" s="54">
        <v>0</v>
      </c>
      <c r="AA639" s="54">
        <v>0</v>
      </c>
      <c r="AB639" s="54">
        <v>0</v>
      </c>
      <c r="AC639" s="54">
        <v>0</v>
      </c>
      <c r="AD639" s="54" t="e">
        <v>#REF!</v>
      </c>
      <c r="AE639" s="63" t="e">
        <v>#REF!</v>
      </c>
      <c r="AF639" s="63" t="e">
        <v>#REF!</v>
      </c>
      <c r="AG639" s="63" t="e">
        <v>#REF!</v>
      </c>
      <c r="AH639" s="54" t="e">
        <v>#REF!</v>
      </c>
      <c r="AI639" s="63" t="e">
        <v>#REF!</v>
      </c>
      <c r="AJ639" s="63" t="e">
        <v>#REF!</v>
      </c>
      <c r="AK639" s="63" t="e">
        <v>#REF!</v>
      </c>
      <c r="AL639" s="63" t="e">
        <v>#REF!</v>
      </c>
      <c r="AM639" s="63" t="e">
        <v>#REF!</v>
      </c>
      <c r="AN639" s="54" t="e">
        <v>#REF!</v>
      </c>
      <c r="AO639" s="54">
        <v>0.25040733060646203</v>
      </c>
      <c r="AP639" s="54">
        <v>0.68706097366059382</v>
      </c>
      <c r="AQ639" s="54">
        <v>0.17204510437822601</v>
      </c>
    </row>
    <row r="640" spans="2:43" x14ac:dyDescent="0.3">
      <c r="B640" s="52">
        <v>637</v>
      </c>
      <c r="C640" s="54">
        <v>0.26708300853221895</v>
      </c>
      <c r="D640" s="54">
        <v>0.65940559378971519</v>
      </c>
      <c r="E640" s="54">
        <v>51871.173319157017</v>
      </c>
      <c r="F640" s="54">
        <v>17.513873340904592</v>
      </c>
      <c r="G640" s="54">
        <v>0.90959798646365664</v>
      </c>
      <c r="H640" s="54">
        <v>34052.678741415628</v>
      </c>
      <c r="I640" s="54">
        <v>11</v>
      </c>
      <c r="J640" s="54">
        <v>6</v>
      </c>
      <c r="K640" s="54">
        <v>836</v>
      </c>
      <c r="L640" s="54">
        <v>814</v>
      </c>
      <c r="M640" s="54">
        <v>0.17611602983233141</v>
      </c>
      <c r="N640" s="54">
        <v>13853.909026176621</v>
      </c>
      <c r="O640" s="54">
        <v>34204.141843087964</v>
      </c>
      <c r="P640" s="54">
        <v>15.930583926066332</v>
      </c>
      <c r="Q640" s="54">
        <v>596394.30239566765</v>
      </c>
      <c r="R640" s="54">
        <v>30974.24801688542</v>
      </c>
      <c r="S640" s="54">
        <v>0</v>
      </c>
      <c r="T640" s="54">
        <v>0</v>
      </c>
      <c r="U640" s="54">
        <v>0.45750038696689199</v>
      </c>
      <c r="V640" s="54">
        <v>4.6187457974145758</v>
      </c>
      <c r="W640" s="54">
        <v>2.6121473125020591</v>
      </c>
      <c r="X640" s="54">
        <v>0</v>
      </c>
      <c r="Y640" s="54">
        <v>0</v>
      </c>
      <c r="Z640" s="54">
        <v>0</v>
      </c>
      <c r="AA640" s="54">
        <v>0</v>
      </c>
      <c r="AB640" s="54">
        <v>0</v>
      </c>
      <c r="AC640" s="54">
        <v>0</v>
      </c>
      <c r="AD640" s="54" t="e">
        <v>#REF!</v>
      </c>
      <c r="AE640" s="63" t="e">
        <v>#REF!</v>
      </c>
      <c r="AF640" s="63" t="e">
        <v>#REF!</v>
      </c>
      <c r="AG640" s="63" t="e">
        <v>#REF!</v>
      </c>
      <c r="AH640" s="54" t="e">
        <v>#REF!</v>
      </c>
      <c r="AI640" s="63" t="e">
        <v>#REF!</v>
      </c>
      <c r="AJ640" s="63" t="e">
        <v>#REF!</v>
      </c>
      <c r="AK640" s="63" t="e">
        <v>#REF!</v>
      </c>
      <c r="AL640" s="63" t="e">
        <v>#REF!</v>
      </c>
      <c r="AM640" s="63" t="e">
        <v>#REF!</v>
      </c>
      <c r="AN640" s="54" t="e">
        <v>#REF!</v>
      </c>
      <c r="AO640" s="54">
        <v>0.29008921000142968</v>
      </c>
      <c r="AP640" s="54">
        <v>0.74503187418477335</v>
      </c>
      <c r="AQ640" s="54">
        <v>0.21612570780814544</v>
      </c>
    </row>
    <row r="641" spans="2:43" x14ac:dyDescent="0.3">
      <c r="B641" s="52">
        <v>638</v>
      </c>
      <c r="C641" s="54">
        <v>0.18274151281771583</v>
      </c>
      <c r="D641" s="54">
        <v>0.68041101881506905</v>
      </c>
      <c r="E641" s="54">
        <v>51671.749562185265</v>
      </c>
      <c r="F641" s="54">
        <v>32.11490479619242</v>
      </c>
      <c r="G641" s="54">
        <v>0.83465137911277576</v>
      </c>
      <c r="H641" s="54">
        <v>26814.968358586782</v>
      </c>
      <c r="I641" s="54">
        <v>18</v>
      </c>
      <c r="J641" s="54">
        <v>11</v>
      </c>
      <c r="K641" s="54">
        <v>851</v>
      </c>
      <c r="L641" s="54">
        <v>801</v>
      </c>
      <c r="M641" s="54">
        <v>0.12433933891610903</v>
      </c>
      <c r="N641" s="54">
        <v>9442.5736849318819</v>
      </c>
      <c r="O641" s="54">
        <v>35158.027763563572</v>
      </c>
      <c r="P641" s="54">
        <v>26.8047495782175</v>
      </c>
      <c r="Q641" s="54">
        <v>861160.15594892658</v>
      </c>
      <c r="R641" s="54">
        <v>22381.150321359903</v>
      </c>
      <c r="S641" s="54">
        <v>0</v>
      </c>
      <c r="T641" s="54">
        <v>0</v>
      </c>
      <c r="U641" s="54">
        <v>0.3430531535745216</v>
      </c>
      <c r="V641" s="54">
        <v>5.4274296777416087</v>
      </c>
      <c r="W641" s="54">
        <v>1.9282939131331198</v>
      </c>
      <c r="X641" s="54">
        <v>0</v>
      </c>
      <c r="Y641" s="54">
        <v>0</v>
      </c>
      <c r="Z641" s="54">
        <v>0</v>
      </c>
      <c r="AA641" s="54">
        <v>0</v>
      </c>
      <c r="AB641" s="54">
        <v>0</v>
      </c>
      <c r="AC641" s="54">
        <v>0</v>
      </c>
      <c r="AD641" s="54" t="e">
        <v>#REF!</v>
      </c>
      <c r="AE641" s="63" t="e">
        <v>#REF!</v>
      </c>
      <c r="AF641" s="63" t="e">
        <v>#REF!</v>
      </c>
      <c r="AG641" s="63" t="e">
        <v>#REF!</v>
      </c>
      <c r="AH641" s="54" t="e">
        <v>#REF!</v>
      </c>
      <c r="AI641" s="63" t="e">
        <v>#REF!</v>
      </c>
      <c r="AJ641" s="63" t="e">
        <v>#REF!</v>
      </c>
      <c r="AK641" s="63" t="e">
        <v>#REF!</v>
      </c>
      <c r="AL641" s="63" t="e">
        <v>#REF!</v>
      </c>
      <c r="AM641" s="63" t="e">
        <v>#REF!</v>
      </c>
      <c r="AN641" s="54" t="e">
        <v>#REF!</v>
      </c>
      <c r="AO641" s="54">
        <v>0.20193264414541062</v>
      </c>
      <c r="AP641" s="54">
        <v>0.66497402617787671</v>
      </c>
      <c r="AQ641" s="54">
        <v>0.13427996339411816</v>
      </c>
    </row>
    <row r="642" spans="2:43" x14ac:dyDescent="0.3">
      <c r="B642" s="52">
        <v>639</v>
      </c>
      <c r="C642" s="54">
        <v>0.13468756924200237</v>
      </c>
      <c r="D642" s="54">
        <v>0.66615423864796397</v>
      </c>
      <c r="E642" s="54">
        <v>46378.728931750411</v>
      </c>
      <c r="F642" s="54">
        <v>19.536166559975058</v>
      </c>
      <c r="G642" s="54">
        <v>0.86208082318136903</v>
      </c>
      <c r="H642" s="54">
        <v>24176.277622324436</v>
      </c>
      <c r="I642" s="54">
        <v>13</v>
      </c>
      <c r="J642" s="54">
        <v>6</v>
      </c>
      <c r="K642" s="54">
        <v>846</v>
      </c>
      <c r="L642" s="54">
        <v>780</v>
      </c>
      <c r="M642" s="54">
        <v>8.9722695143751016E-2</v>
      </c>
      <c r="N642" s="54">
        <v>6246.6382643511924</v>
      </c>
      <c r="O642" s="54">
        <v>30895.386860990493</v>
      </c>
      <c r="P642" s="54">
        <v>16.841754549831631</v>
      </c>
      <c r="Q642" s="54">
        <v>472311.78642992798</v>
      </c>
      <c r="R642" s="54">
        <v>20841.90531411476</v>
      </c>
      <c r="S642" s="54">
        <v>0</v>
      </c>
      <c r="T642" s="54">
        <v>0</v>
      </c>
      <c r="U642" s="54">
        <v>0.5343883349148475</v>
      </c>
      <c r="V642" s="54">
        <v>5.3494417106585743</v>
      </c>
      <c r="W642" s="54">
        <v>2.3684830045421741</v>
      </c>
      <c r="X642" s="54">
        <v>0</v>
      </c>
      <c r="Y642" s="54">
        <v>0</v>
      </c>
      <c r="Z642" s="54">
        <v>0</v>
      </c>
      <c r="AA642" s="54">
        <v>0</v>
      </c>
      <c r="AB642" s="54">
        <v>0</v>
      </c>
      <c r="AC642" s="54">
        <v>0</v>
      </c>
      <c r="AD642" s="54" t="e">
        <v>#REF!</v>
      </c>
      <c r="AE642" s="63" t="e">
        <v>#REF!</v>
      </c>
      <c r="AF642" s="63" t="e">
        <v>#REF!</v>
      </c>
      <c r="AG642" s="63" t="e">
        <v>#REF!</v>
      </c>
      <c r="AH642" s="54" t="e">
        <v>#REF!</v>
      </c>
      <c r="AI642" s="63" t="e">
        <v>#REF!</v>
      </c>
      <c r="AJ642" s="63" t="e">
        <v>#REF!</v>
      </c>
      <c r="AK642" s="63" t="e">
        <v>#REF!</v>
      </c>
      <c r="AL642" s="63" t="e">
        <v>#REF!</v>
      </c>
      <c r="AM642" s="63" t="e">
        <v>#REF!</v>
      </c>
      <c r="AN642" s="54" t="e">
        <v>#REF!</v>
      </c>
      <c r="AO642" s="54">
        <v>0.160038815106476</v>
      </c>
      <c r="AP642" s="54">
        <v>0.6584927232540273</v>
      </c>
      <c r="AQ642" s="54">
        <v>0.10538439518581114</v>
      </c>
    </row>
    <row r="643" spans="2:43" x14ac:dyDescent="0.3">
      <c r="B643" s="52">
        <v>640</v>
      </c>
      <c r="C643" s="54">
        <v>0.24059406268123967</v>
      </c>
      <c r="D643" s="54">
        <v>0.74410135819431134</v>
      </c>
      <c r="E643" s="54">
        <v>48312.943692107568</v>
      </c>
      <c r="F643" s="54">
        <v>15.121489204221392</v>
      </c>
      <c r="G643" s="54">
        <v>0.91815430708037404</v>
      </c>
      <c r="H643" s="54">
        <v>20535.116011726241</v>
      </c>
      <c r="I643" s="54">
        <v>10</v>
      </c>
      <c r="J643" s="54">
        <v>4</v>
      </c>
      <c r="K643" s="54">
        <v>842</v>
      </c>
      <c r="L643" s="54">
        <v>804</v>
      </c>
      <c r="M643" s="54">
        <v>0.17902636881459771</v>
      </c>
      <c r="N643" s="54">
        <v>11623.807402974131</v>
      </c>
      <c r="O643" s="54">
        <v>35949.727019662525</v>
      </c>
      <c r="P643" s="54">
        <v>13.883860442325249</v>
      </c>
      <c r="Q643" s="54">
        <v>310521.5350787522</v>
      </c>
      <c r="R643" s="54">
        <v>18854.4052125616</v>
      </c>
      <c r="S643" s="54">
        <v>0</v>
      </c>
      <c r="T643" s="54">
        <v>0</v>
      </c>
      <c r="U643" s="54">
        <v>0.56233756378309441</v>
      </c>
      <c r="V643" s="54">
        <v>7.5365272546393678</v>
      </c>
      <c r="W643" s="54">
        <v>3.1903986913967977</v>
      </c>
      <c r="X643" s="54">
        <v>0</v>
      </c>
      <c r="Y643" s="54">
        <v>0</v>
      </c>
      <c r="Z643" s="54">
        <v>0</v>
      </c>
      <c r="AA643" s="54">
        <v>0</v>
      </c>
      <c r="AB643" s="54">
        <v>0</v>
      </c>
      <c r="AC643" s="54">
        <v>0</v>
      </c>
      <c r="AD643" s="54" t="e">
        <v>#REF!</v>
      </c>
      <c r="AE643" s="63" t="e">
        <v>#REF!</v>
      </c>
      <c r="AF643" s="63" t="e">
        <v>#REF!</v>
      </c>
      <c r="AG643" s="63" t="e">
        <v>#REF!</v>
      </c>
      <c r="AH643" s="54" t="e">
        <v>#REF!</v>
      </c>
      <c r="AI643" s="63" t="e">
        <v>#REF!</v>
      </c>
      <c r="AJ643" s="63" t="e">
        <v>#REF!</v>
      </c>
      <c r="AK643" s="63" t="e">
        <v>#REF!</v>
      </c>
      <c r="AL643" s="63" t="e">
        <v>#REF!</v>
      </c>
      <c r="AM643" s="63" t="e">
        <v>#REF!</v>
      </c>
      <c r="AN643" s="54" t="e">
        <v>#REF!</v>
      </c>
      <c r="AO643" s="54">
        <v>0.24459906850914431</v>
      </c>
      <c r="AP643" s="54">
        <v>0.65414187884272212</v>
      </c>
      <c r="AQ643" s="54">
        <v>0.16000249423775137</v>
      </c>
    </row>
    <row r="644" spans="2:43" x14ac:dyDescent="0.3">
      <c r="B644" s="52">
        <v>641</v>
      </c>
      <c r="C644" s="54">
        <v>0.18094802049629333</v>
      </c>
      <c r="D644" s="54">
        <v>0.73082272194882791</v>
      </c>
      <c r="E644" s="54">
        <v>47357.093930791969</v>
      </c>
      <c r="F644" s="54">
        <v>15.049016347170401</v>
      </c>
      <c r="G644" s="54">
        <v>0.88902328394359165</v>
      </c>
      <c r="H644" s="54">
        <v>18717.124594055174</v>
      </c>
      <c r="I644" s="54">
        <v>12</v>
      </c>
      <c r="J644" s="54">
        <v>7</v>
      </c>
      <c r="K644" s="54">
        <v>842</v>
      </c>
      <c r="L644" s="54">
        <v>790</v>
      </c>
      <c r="M644" s="54">
        <v>0.13224092487035338</v>
      </c>
      <c r="N644" s="54">
        <v>8569.1724032338334</v>
      </c>
      <c r="O644" s="54">
        <v>34609.640290087707</v>
      </c>
      <c r="P644" s="54">
        <v>13.378925933082224</v>
      </c>
      <c r="Q644" s="54">
        <v>281674.31398796145</v>
      </c>
      <c r="R644" s="54">
        <v>16639.959572588297</v>
      </c>
      <c r="S644" s="54">
        <v>0</v>
      </c>
      <c r="T644" s="54">
        <v>0</v>
      </c>
      <c r="U644" s="54">
        <v>0.39235212086102711</v>
      </c>
      <c r="V644" s="54">
        <v>5.6664041593914671</v>
      </c>
      <c r="W644" s="54">
        <v>2.0224722165612952</v>
      </c>
      <c r="X644" s="54">
        <v>0</v>
      </c>
      <c r="Y644" s="54">
        <v>0</v>
      </c>
      <c r="Z644" s="54">
        <v>0</v>
      </c>
      <c r="AA644" s="54">
        <v>0</v>
      </c>
      <c r="AB644" s="54">
        <v>0</v>
      </c>
      <c r="AC644" s="54">
        <v>0</v>
      </c>
      <c r="AD644" s="54" t="e">
        <v>#REF!</v>
      </c>
      <c r="AE644" s="63" t="e">
        <v>#REF!</v>
      </c>
      <c r="AF644" s="63" t="e">
        <v>#REF!</v>
      </c>
      <c r="AG644" s="63" t="e">
        <v>#REF!</v>
      </c>
      <c r="AH644" s="54" t="e">
        <v>#REF!</v>
      </c>
      <c r="AI644" s="63" t="e">
        <v>#REF!</v>
      </c>
      <c r="AJ644" s="63" t="e">
        <v>#REF!</v>
      </c>
      <c r="AK644" s="63" t="e">
        <v>#REF!</v>
      </c>
      <c r="AL644" s="63" t="e">
        <v>#REF!</v>
      </c>
      <c r="AM644" s="63" t="e">
        <v>#REF!</v>
      </c>
      <c r="AN644" s="54" t="e">
        <v>#REF!</v>
      </c>
      <c r="AO644" s="54">
        <v>0.16528165399215589</v>
      </c>
      <c r="AP644" s="54">
        <v>0.63108889503381893</v>
      </c>
      <c r="AQ644" s="54">
        <v>0.10430741638727165</v>
      </c>
    </row>
    <row r="645" spans="2:43" x14ac:dyDescent="0.3">
      <c r="B645" s="52">
        <v>642</v>
      </c>
      <c r="C645" s="54">
        <v>0.24013534043033483</v>
      </c>
      <c r="D645" s="54">
        <v>0.65716481056635612</v>
      </c>
      <c r="E645" s="54">
        <v>51061.841559110268</v>
      </c>
      <c r="F645" s="54">
        <v>16.451520867833381</v>
      </c>
      <c r="G645" s="54">
        <v>0.86192219809751103</v>
      </c>
      <c r="H645" s="54">
        <v>34298.500616307007</v>
      </c>
      <c r="I645" s="54">
        <v>13</v>
      </c>
      <c r="J645" s="54">
        <v>4</v>
      </c>
      <c r="K645" s="54">
        <v>845</v>
      </c>
      <c r="L645" s="54">
        <v>788</v>
      </c>
      <c r="M645" s="54">
        <v>0.15780849550418843</v>
      </c>
      <c r="N645" s="54">
        <v>12261.752705796764</v>
      </c>
      <c r="O645" s="54">
        <v>33556.045435361986</v>
      </c>
      <c r="P645" s="54">
        <v>14.179931028450019</v>
      </c>
      <c r="Q645" s="54">
        <v>564262.49862457078</v>
      </c>
      <c r="R645" s="54">
        <v>29562.63904265617</v>
      </c>
      <c r="S645" s="54">
        <v>0</v>
      </c>
      <c r="T645" s="54">
        <v>0</v>
      </c>
      <c r="U645" s="54">
        <v>0.31969978594368298</v>
      </c>
      <c r="V645" s="54">
        <v>3.3124483984146815</v>
      </c>
      <c r="W645" s="54">
        <v>2.4565004205183589</v>
      </c>
      <c r="X645" s="54">
        <v>0</v>
      </c>
      <c r="Y645" s="54">
        <v>0</v>
      </c>
      <c r="Z645" s="54">
        <v>0</v>
      </c>
      <c r="AA645" s="54">
        <v>0</v>
      </c>
      <c r="AB645" s="54">
        <v>0</v>
      </c>
      <c r="AC645" s="54">
        <v>0</v>
      </c>
      <c r="AD645" s="54" t="e">
        <v>#REF!</v>
      </c>
      <c r="AE645" s="63" t="e">
        <v>#REF!</v>
      </c>
      <c r="AF645" s="63" t="e">
        <v>#REF!</v>
      </c>
      <c r="AG645" s="63" t="e">
        <v>#REF!</v>
      </c>
      <c r="AH645" s="54" t="e">
        <v>#REF!</v>
      </c>
      <c r="AI645" s="63" t="e">
        <v>#REF!</v>
      </c>
      <c r="AJ645" s="63" t="e">
        <v>#REF!</v>
      </c>
      <c r="AK645" s="63" t="e">
        <v>#REF!</v>
      </c>
      <c r="AL645" s="63" t="e">
        <v>#REF!</v>
      </c>
      <c r="AM645" s="63" t="e">
        <v>#REF!</v>
      </c>
      <c r="AN645" s="54" t="e">
        <v>#REF!</v>
      </c>
      <c r="AO645" s="54">
        <v>0.17379159820083639</v>
      </c>
      <c r="AP645" s="54">
        <v>0.67321582919125023</v>
      </c>
      <c r="AQ645" s="54">
        <v>0.11699925488924866</v>
      </c>
    </row>
    <row r="646" spans="2:43" x14ac:dyDescent="0.3">
      <c r="B646" s="52">
        <v>643</v>
      </c>
      <c r="C646" s="54">
        <v>0.20285260064781757</v>
      </c>
      <c r="D646" s="54">
        <v>0.72507785565523641</v>
      </c>
      <c r="E646" s="54">
        <v>50112.61048794839</v>
      </c>
      <c r="F646" s="54">
        <v>15.880223597973284</v>
      </c>
      <c r="G646" s="54">
        <v>0.90443412042308313</v>
      </c>
      <c r="H646" s="54">
        <v>20103.673630894038</v>
      </c>
      <c r="I646" s="54">
        <v>16</v>
      </c>
      <c r="J646" s="54">
        <v>3</v>
      </c>
      <c r="K646" s="54">
        <v>851</v>
      </c>
      <c r="L646" s="54">
        <v>797</v>
      </c>
      <c r="M646" s="54">
        <v>0.14708392869180759</v>
      </c>
      <c r="N646" s="54">
        <v>10165.473362731429</v>
      </c>
      <c r="O646" s="54">
        <v>36335.544153887728</v>
      </c>
      <c r="P646" s="54">
        <v>14.362616061954856</v>
      </c>
      <c r="Q646" s="54">
        <v>319250.83239927678</v>
      </c>
      <c r="R646" s="54">
        <v>18182.448377630379</v>
      </c>
      <c r="S646" s="54">
        <v>0</v>
      </c>
      <c r="T646" s="54">
        <v>0</v>
      </c>
      <c r="U646" s="54">
        <v>0.23301649565359317</v>
      </c>
      <c r="V646" s="54">
        <v>6.4737882749364086</v>
      </c>
      <c r="W646" s="54">
        <v>3.7019247124224171</v>
      </c>
      <c r="X646" s="54">
        <v>0</v>
      </c>
      <c r="Y646" s="54">
        <v>0</v>
      </c>
      <c r="Z646" s="54">
        <v>0</v>
      </c>
      <c r="AA646" s="54">
        <v>0</v>
      </c>
      <c r="AB646" s="54">
        <v>0</v>
      </c>
      <c r="AC646" s="54">
        <v>0</v>
      </c>
      <c r="AD646" s="54" t="e">
        <v>#REF!</v>
      </c>
      <c r="AE646" s="63" t="e">
        <v>#REF!</v>
      </c>
      <c r="AF646" s="63" t="e">
        <v>#REF!</v>
      </c>
      <c r="AG646" s="63" t="e">
        <v>#REF!</v>
      </c>
      <c r="AH646" s="54" t="e">
        <v>#REF!</v>
      </c>
      <c r="AI646" s="63" t="e">
        <v>#REF!</v>
      </c>
      <c r="AJ646" s="63" t="e">
        <v>#REF!</v>
      </c>
      <c r="AK646" s="63" t="e">
        <v>#REF!</v>
      </c>
      <c r="AL646" s="63" t="e">
        <v>#REF!</v>
      </c>
      <c r="AM646" s="63" t="e">
        <v>#REF!</v>
      </c>
      <c r="AN646" s="54" t="e">
        <v>#REF!</v>
      </c>
      <c r="AO646" s="54">
        <v>0.23904952245137728</v>
      </c>
      <c r="AP646" s="54">
        <v>0.6808347357104777</v>
      </c>
      <c r="AQ646" s="54">
        <v>0.16275321843989934</v>
      </c>
    </row>
    <row r="647" spans="2:43" x14ac:dyDescent="0.3">
      <c r="B647" s="52">
        <v>644</v>
      </c>
      <c r="C647" s="54">
        <v>0.20033387329419708</v>
      </c>
      <c r="D647" s="54">
        <v>0.73868160600248567</v>
      </c>
      <c r="E647" s="54">
        <v>45152.258804217694</v>
      </c>
      <c r="F647" s="54">
        <v>22.17469565631831</v>
      </c>
      <c r="G647" s="54">
        <v>0.87782162535793262</v>
      </c>
      <c r="H647" s="54">
        <v>13984.93673263719</v>
      </c>
      <c r="I647" s="54">
        <v>12</v>
      </c>
      <c r="J647" s="54">
        <v>3</v>
      </c>
      <c r="K647" s="54">
        <v>823</v>
      </c>
      <c r="L647" s="54">
        <v>784</v>
      </c>
      <c r="M647" s="54">
        <v>0.14798294726165598</v>
      </c>
      <c r="N647" s="54">
        <v>9045.5268942309413</v>
      </c>
      <c r="O647" s="54">
        <v>33353.143048139398</v>
      </c>
      <c r="P647" s="54">
        <v>19.465427382846826</v>
      </c>
      <c r="Q647" s="54">
        <v>310111.71581909625</v>
      </c>
      <c r="R647" s="54">
        <v>12276.279893171433</v>
      </c>
      <c r="S647" s="54">
        <v>0</v>
      </c>
      <c r="T647" s="54">
        <v>0</v>
      </c>
      <c r="U647" s="54">
        <v>0.36519807463909437</v>
      </c>
      <c r="V647" s="54">
        <v>6.7129115254615046</v>
      </c>
      <c r="W647" s="54">
        <v>3.8467892252934268</v>
      </c>
      <c r="X647" s="54">
        <v>0</v>
      </c>
      <c r="Y647" s="54">
        <v>0</v>
      </c>
      <c r="Z647" s="54">
        <v>0</v>
      </c>
      <c r="AA647" s="54">
        <v>0</v>
      </c>
      <c r="AB647" s="54">
        <v>0</v>
      </c>
      <c r="AC647" s="54">
        <v>0</v>
      </c>
      <c r="AD647" s="54" t="e">
        <v>#REF!</v>
      </c>
      <c r="AE647" s="63" t="e">
        <v>#REF!</v>
      </c>
      <c r="AF647" s="63" t="e">
        <v>#REF!</v>
      </c>
      <c r="AG647" s="63" t="e">
        <v>#REF!</v>
      </c>
      <c r="AH647" s="54" t="e">
        <v>#REF!</v>
      </c>
      <c r="AI647" s="63" t="e">
        <v>#REF!</v>
      </c>
      <c r="AJ647" s="63" t="e">
        <v>#REF!</v>
      </c>
      <c r="AK647" s="63" t="e">
        <v>#REF!</v>
      </c>
      <c r="AL647" s="63" t="e">
        <v>#REF!</v>
      </c>
      <c r="AM647" s="63" t="e">
        <v>#REF!</v>
      </c>
      <c r="AN647" s="54" t="e">
        <v>#REF!</v>
      </c>
      <c r="AO647" s="54">
        <v>0.18957487057138064</v>
      </c>
      <c r="AP647" s="54">
        <v>0.66826710145967971</v>
      </c>
      <c r="AQ647" s="54">
        <v>0.12668664926633047</v>
      </c>
    </row>
    <row r="648" spans="2:43" x14ac:dyDescent="0.3">
      <c r="B648" s="52">
        <v>645</v>
      </c>
      <c r="C648" s="54">
        <v>0.21396712871526657</v>
      </c>
      <c r="D648" s="54">
        <v>0.682806461899645</v>
      </c>
      <c r="E648" s="54">
        <v>49486.131826781428</v>
      </c>
      <c r="F648" s="54">
        <v>16.796808757637056</v>
      </c>
      <c r="G648" s="54">
        <v>0.84546986685912784</v>
      </c>
      <c r="H648" s="54">
        <v>28691.335564967645</v>
      </c>
      <c r="I648" s="54">
        <v>7</v>
      </c>
      <c r="J648" s="54">
        <v>4</v>
      </c>
      <c r="K648" s="54">
        <v>843</v>
      </c>
      <c r="L648" s="54">
        <v>797</v>
      </c>
      <c r="M648" s="54">
        <v>0.14609813812089711</v>
      </c>
      <c r="N648" s="54">
        <v>10588.405538201592</v>
      </c>
      <c r="O648" s="54">
        <v>33789.450585744045</v>
      </c>
      <c r="P648" s="54">
        <v>14.201195663977634</v>
      </c>
      <c r="Q648" s="54">
        <v>481922.87648595206</v>
      </c>
      <c r="R648" s="54">
        <v>24257.659660123754</v>
      </c>
      <c r="S648" s="54">
        <v>0</v>
      </c>
      <c r="T648" s="54">
        <v>0</v>
      </c>
      <c r="U648" s="54">
        <v>0.25704032990144732</v>
      </c>
      <c r="V648" s="54">
        <v>5.1705896990149416</v>
      </c>
      <c r="W648" s="54">
        <v>3.0134376978800486</v>
      </c>
      <c r="X648" s="54">
        <v>0</v>
      </c>
      <c r="Y648" s="54">
        <v>0</v>
      </c>
      <c r="Z648" s="54">
        <v>0</v>
      </c>
      <c r="AA648" s="54">
        <v>0</v>
      </c>
      <c r="AB648" s="54">
        <v>0</v>
      </c>
      <c r="AC648" s="54">
        <v>0</v>
      </c>
      <c r="AD648" s="54" t="e">
        <v>#REF!</v>
      </c>
      <c r="AE648" s="63" t="e">
        <v>#REF!</v>
      </c>
      <c r="AF648" s="63" t="e">
        <v>#REF!</v>
      </c>
      <c r="AG648" s="63" t="e">
        <v>#REF!</v>
      </c>
      <c r="AH648" s="54" t="e">
        <v>#REF!</v>
      </c>
      <c r="AI648" s="63" t="e">
        <v>#REF!</v>
      </c>
      <c r="AJ648" s="63" t="e">
        <v>#REF!</v>
      </c>
      <c r="AK648" s="63" t="e">
        <v>#REF!</v>
      </c>
      <c r="AL648" s="63" t="e">
        <v>#REF!</v>
      </c>
      <c r="AM648" s="63" t="e">
        <v>#REF!</v>
      </c>
      <c r="AN648" s="54" t="e">
        <v>#REF!</v>
      </c>
      <c r="AO648" s="54">
        <v>0.23354377745815635</v>
      </c>
      <c r="AP648" s="54">
        <v>0.76962802384575935</v>
      </c>
      <c r="AQ648" s="54">
        <v>0.17974183592659468</v>
      </c>
    </row>
    <row r="649" spans="2:43" x14ac:dyDescent="0.3">
      <c r="B649" s="52">
        <v>646</v>
      </c>
      <c r="C649" s="54">
        <v>0.19420785851407382</v>
      </c>
      <c r="D649" s="54">
        <v>0.70845873862628361</v>
      </c>
      <c r="E649" s="54">
        <v>50377.721571328526</v>
      </c>
      <c r="F649" s="54">
        <v>29.7386569614076</v>
      </c>
      <c r="G649" s="54">
        <v>0.8919625191484557</v>
      </c>
      <c r="H649" s="54">
        <v>18514.068145611909</v>
      </c>
      <c r="I649" s="54">
        <v>17</v>
      </c>
      <c r="J649" s="54">
        <v>5</v>
      </c>
      <c r="K649" s="54">
        <v>843</v>
      </c>
      <c r="L649" s="54">
        <v>789</v>
      </c>
      <c r="M649" s="54">
        <v>0.13758825447419248</v>
      </c>
      <c r="N649" s="54">
        <v>9783.7494231859746</v>
      </c>
      <c r="O649" s="54">
        <v>35690.537079289526</v>
      </c>
      <c r="P649" s="54">
        <v>26.525767379388881</v>
      </c>
      <c r="Q649" s="54">
        <v>550583.52154247626</v>
      </c>
      <c r="R649" s="54">
        <v>16513.854862846176</v>
      </c>
      <c r="S649" s="54">
        <v>0</v>
      </c>
      <c r="T649" s="54">
        <v>0</v>
      </c>
      <c r="U649" s="54">
        <v>0.53507842259018623</v>
      </c>
      <c r="V649" s="54">
        <v>4.8221443576244774</v>
      </c>
      <c r="W649" s="54">
        <v>1.6667941930250674</v>
      </c>
      <c r="X649" s="54">
        <v>0</v>
      </c>
      <c r="Y649" s="54">
        <v>0</v>
      </c>
      <c r="Z649" s="54">
        <v>0</v>
      </c>
      <c r="AA649" s="54">
        <v>0</v>
      </c>
      <c r="AB649" s="54">
        <v>0</v>
      </c>
      <c r="AC649" s="54">
        <v>0</v>
      </c>
      <c r="AD649" s="54" t="e">
        <v>#REF!</v>
      </c>
      <c r="AE649" s="63" t="e">
        <v>#REF!</v>
      </c>
      <c r="AF649" s="63" t="e">
        <v>#REF!</v>
      </c>
      <c r="AG649" s="63" t="e">
        <v>#REF!</v>
      </c>
      <c r="AH649" s="54" t="e">
        <v>#REF!</v>
      </c>
      <c r="AI649" s="63" t="e">
        <v>#REF!</v>
      </c>
      <c r="AJ649" s="63" t="e">
        <v>#REF!</v>
      </c>
      <c r="AK649" s="63" t="e">
        <v>#REF!</v>
      </c>
      <c r="AL649" s="63" t="e">
        <v>#REF!</v>
      </c>
      <c r="AM649" s="63" t="e">
        <v>#REF!</v>
      </c>
      <c r="AN649" s="54" t="e">
        <v>#REF!</v>
      </c>
      <c r="AO649" s="54">
        <v>0.2295943870270864</v>
      </c>
      <c r="AP649" s="54">
        <v>0.64430272519432286</v>
      </c>
      <c r="AQ649" s="54">
        <v>0.14792828925087184</v>
      </c>
    </row>
    <row r="650" spans="2:43" x14ac:dyDescent="0.3">
      <c r="B650" s="52">
        <v>647</v>
      </c>
      <c r="C650" s="54">
        <v>0.19429548811317332</v>
      </c>
      <c r="D650" s="54">
        <v>0.67905954017406756</v>
      </c>
      <c r="E650" s="54">
        <v>49010.966681045051</v>
      </c>
      <c r="F650" s="54">
        <v>11.25101922714132</v>
      </c>
      <c r="G650" s="54">
        <v>0.81152043451938372</v>
      </c>
      <c r="H650" s="54">
        <v>6487.4237676578559</v>
      </c>
      <c r="I650" s="54">
        <v>13</v>
      </c>
      <c r="J650" s="54">
        <v>5</v>
      </c>
      <c r="K650" s="54">
        <v>873</v>
      </c>
      <c r="L650" s="54">
        <v>779</v>
      </c>
      <c r="M650" s="54">
        <v>0.13193820481602747</v>
      </c>
      <c r="N650" s="54">
        <v>9522.6096941921223</v>
      </c>
      <c r="O650" s="54">
        <v>33281.364497916999</v>
      </c>
      <c r="P650" s="54">
        <v>9.1304320119956657</v>
      </c>
      <c r="Q650" s="54">
        <v>72990.129544532116</v>
      </c>
      <c r="R650" s="54">
        <v>5264.6769548410803</v>
      </c>
      <c r="S650" s="54">
        <v>0</v>
      </c>
      <c r="T650" s="54">
        <v>0</v>
      </c>
      <c r="U650" s="54">
        <v>0.3124224691391575</v>
      </c>
      <c r="V650" s="54">
        <v>4.5957237608393608</v>
      </c>
      <c r="W650" s="54">
        <v>1.0896756911292353</v>
      </c>
      <c r="X650" s="54">
        <v>0</v>
      </c>
      <c r="Y650" s="54">
        <v>0</v>
      </c>
      <c r="Z650" s="54">
        <v>0</v>
      </c>
      <c r="AA650" s="54">
        <v>0</v>
      </c>
      <c r="AB650" s="54">
        <v>0</v>
      </c>
      <c r="AC650" s="54">
        <v>0</v>
      </c>
      <c r="AD650" s="54" t="e">
        <v>#REF!</v>
      </c>
      <c r="AE650" s="63" t="e">
        <v>#REF!</v>
      </c>
      <c r="AF650" s="63" t="e">
        <v>#REF!</v>
      </c>
      <c r="AG650" s="63" t="e">
        <v>#REF!</v>
      </c>
      <c r="AH650" s="54" t="e">
        <v>#REF!</v>
      </c>
      <c r="AI650" s="63" t="e">
        <v>#REF!</v>
      </c>
      <c r="AJ650" s="63" t="e">
        <v>#REF!</v>
      </c>
      <c r="AK650" s="63" t="e">
        <v>#REF!</v>
      </c>
      <c r="AL650" s="63" t="e">
        <v>#REF!</v>
      </c>
      <c r="AM650" s="63" t="e">
        <v>#REF!</v>
      </c>
      <c r="AN650" s="54" t="e">
        <v>#REF!</v>
      </c>
      <c r="AO650" s="54">
        <v>0.2128393611527036</v>
      </c>
      <c r="AP650" s="54">
        <v>0.77059549991008958</v>
      </c>
      <c r="AQ650" s="54">
        <v>0.16401305390801174</v>
      </c>
    </row>
    <row r="651" spans="2:43" x14ac:dyDescent="0.3">
      <c r="B651" s="52">
        <v>648</v>
      </c>
      <c r="C651" s="54">
        <v>0.2508154453554825</v>
      </c>
      <c r="D651" s="54">
        <v>0.64716357278281311</v>
      </c>
      <c r="E651" s="54">
        <v>46042.157825083414</v>
      </c>
      <c r="F651" s="54">
        <v>21.917030727834764</v>
      </c>
      <c r="G651" s="54">
        <v>0.89485751332203878</v>
      </c>
      <c r="H651" s="54">
        <v>43497.017593279728</v>
      </c>
      <c r="I651" s="54">
        <v>14</v>
      </c>
      <c r="J651" s="54">
        <v>9</v>
      </c>
      <c r="K651" s="54">
        <v>857</v>
      </c>
      <c r="L651" s="54">
        <v>807</v>
      </c>
      <c r="M651" s="54">
        <v>0.16231861972536649</v>
      </c>
      <c r="N651" s="54">
        <v>11548.08432002571</v>
      </c>
      <c r="O651" s="54">
        <v>29796.807356711139</v>
      </c>
      <c r="P651" s="54">
        <v>19.61261961651293</v>
      </c>
      <c r="Q651" s="54">
        <v>953325.47116108111</v>
      </c>
      <c r="R651" s="54">
        <v>38923.633000447269</v>
      </c>
      <c r="S651" s="54">
        <v>0</v>
      </c>
      <c r="T651" s="54">
        <v>0</v>
      </c>
      <c r="U651" s="54">
        <v>0.35843355141748595</v>
      </c>
      <c r="V651" s="54">
        <v>1.6406481120109881</v>
      </c>
      <c r="W651" s="54">
        <v>0.94184616645388153</v>
      </c>
      <c r="X651" s="54">
        <v>0</v>
      </c>
      <c r="Y651" s="54">
        <v>0</v>
      </c>
      <c r="Z651" s="54">
        <v>0</v>
      </c>
      <c r="AA651" s="54">
        <v>0</v>
      </c>
      <c r="AB651" s="54">
        <v>0</v>
      </c>
      <c r="AC651" s="54">
        <v>0</v>
      </c>
      <c r="AD651" s="54" t="e">
        <v>#REF!</v>
      </c>
      <c r="AE651" s="63" t="e">
        <v>#REF!</v>
      </c>
      <c r="AF651" s="63" t="e">
        <v>#REF!</v>
      </c>
      <c r="AG651" s="63" t="e">
        <v>#REF!</v>
      </c>
      <c r="AH651" s="54" t="e">
        <v>#REF!</v>
      </c>
      <c r="AI651" s="63" t="e">
        <v>#REF!</v>
      </c>
      <c r="AJ651" s="63" t="e">
        <v>#REF!</v>
      </c>
      <c r="AK651" s="63" t="e">
        <v>#REF!</v>
      </c>
      <c r="AL651" s="63" t="e">
        <v>#REF!</v>
      </c>
      <c r="AM651" s="63" t="e">
        <v>#REF!</v>
      </c>
      <c r="AN651" s="54" t="e">
        <v>#REF!</v>
      </c>
      <c r="AO651" s="54">
        <v>0.16206169556921021</v>
      </c>
      <c r="AP651" s="54">
        <v>0.650902516589692</v>
      </c>
      <c r="AQ651" s="54">
        <v>0.10548636548879146</v>
      </c>
    </row>
    <row r="652" spans="2:43" x14ac:dyDescent="0.3">
      <c r="B652" s="52">
        <v>649</v>
      </c>
      <c r="C652" s="54">
        <v>0.20861184074282052</v>
      </c>
      <c r="D652" s="54">
        <v>0.73312804235781526</v>
      </c>
      <c r="E652" s="54">
        <v>50123.231752705586</v>
      </c>
      <c r="F652" s="54">
        <v>21.793756479972739</v>
      </c>
      <c r="G652" s="54">
        <v>0.88323534429785766</v>
      </c>
      <c r="H652" s="54">
        <v>19832.104666346619</v>
      </c>
      <c r="I652" s="54">
        <v>10</v>
      </c>
      <c r="J652" s="54">
        <v>6</v>
      </c>
      <c r="K652" s="54">
        <v>854</v>
      </c>
      <c r="L652" s="54">
        <v>814</v>
      </c>
      <c r="M652" s="54">
        <v>0.15293919041644433</v>
      </c>
      <c r="N652" s="54">
        <v>10456.299639910902</v>
      </c>
      <c r="O652" s="54">
        <v>36746.746771508129</v>
      </c>
      <c r="P652" s="54">
        <v>19.24901600813239</v>
      </c>
      <c r="Q652" s="54">
        <v>432216.0595836892</v>
      </c>
      <c r="R652" s="54">
        <v>17516.415793131804</v>
      </c>
      <c r="S652" s="54">
        <v>0</v>
      </c>
      <c r="T652" s="54">
        <v>0</v>
      </c>
      <c r="U652" s="54">
        <v>0.42037671799892196</v>
      </c>
      <c r="V652" s="54">
        <v>5.6038956590077831</v>
      </c>
      <c r="W652" s="54">
        <v>1.9550523998562013</v>
      </c>
      <c r="X652" s="54">
        <v>0</v>
      </c>
      <c r="Y652" s="54">
        <v>0</v>
      </c>
      <c r="Z652" s="54">
        <v>0</v>
      </c>
      <c r="AA652" s="54">
        <v>0</v>
      </c>
      <c r="AB652" s="54">
        <v>0</v>
      </c>
      <c r="AC652" s="54">
        <v>0</v>
      </c>
      <c r="AD652" s="54" t="e">
        <v>#REF!</v>
      </c>
      <c r="AE652" s="63" t="e">
        <v>#REF!</v>
      </c>
      <c r="AF652" s="63" t="e">
        <v>#REF!</v>
      </c>
      <c r="AG652" s="63" t="e">
        <v>#REF!</v>
      </c>
      <c r="AH652" s="54" t="e">
        <v>#REF!</v>
      </c>
      <c r="AI652" s="63" t="e">
        <v>#REF!</v>
      </c>
      <c r="AJ652" s="63" t="e">
        <v>#REF!</v>
      </c>
      <c r="AK652" s="63" t="e">
        <v>#REF!</v>
      </c>
      <c r="AL652" s="63" t="e">
        <v>#REF!</v>
      </c>
      <c r="AM652" s="63" t="e">
        <v>#REF!</v>
      </c>
      <c r="AN652" s="54" t="e">
        <v>#REF!</v>
      </c>
      <c r="AO652" s="54">
        <v>0.21057472981535366</v>
      </c>
      <c r="AP652" s="54">
        <v>0.68879250517918345</v>
      </c>
      <c r="AQ652" s="54">
        <v>0.14504229567694715</v>
      </c>
    </row>
    <row r="653" spans="2:43" x14ac:dyDescent="0.3">
      <c r="B653" s="52">
        <v>650</v>
      </c>
      <c r="C653" s="54">
        <v>0.17751416368408016</v>
      </c>
      <c r="D653" s="54">
        <v>0.7314409360794969</v>
      </c>
      <c r="E653" s="54">
        <v>47408.416041410099</v>
      </c>
      <c r="F653" s="54">
        <v>18.639415879377687</v>
      </c>
      <c r="G653" s="54">
        <v>0.87228485268778577</v>
      </c>
      <c r="H653" s="54">
        <v>26163.541957675348</v>
      </c>
      <c r="I653" s="54">
        <v>14</v>
      </c>
      <c r="J653" s="54">
        <v>3</v>
      </c>
      <c r="K653" s="54">
        <v>865</v>
      </c>
      <c r="L653" s="54">
        <v>779</v>
      </c>
      <c r="M653" s="54">
        <v>0.12984112605245263</v>
      </c>
      <c r="N653" s="54">
        <v>8415.6653251778444</v>
      </c>
      <c r="O653" s="54">
        <v>34676.456207375239</v>
      </c>
      <c r="P653" s="54">
        <v>16.258880134529342</v>
      </c>
      <c r="Q653" s="54">
        <v>487673.13942665828</v>
      </c>
      <c r="R653" s="54">
        <v>22822.061342341545</v>
      </c>
      <c r="S653" s="54">
        <v>0</v>
      </c>
      <c r="T653" s="54">
        <v>0</v>
      </c>
      <c r="U653" s="54">
        <v>0.35506603070837545</v>
      </c>
      <c r="V653" s="54">
        <v>4.3876365986841463</v>
      </c>
      <c r="W653" s="54">
        <v>3.2217212102466739</v>
      </c>
      <c r="X653" s="54">
        <v>0</v>
      </c>
      <c r="Y653" s="54">
        <v>0</v>
      </c>
      <c r="Z653" s="54">
        <v>0</v>
      </c>
      <c r="AA653" s="54">
        <v>0</v>
      </c>
      <c r="AB653" s="54">
        <v>0</v>
      </c>
      <c r="AC653" s="54">
        <v>0</v>
      </c>
      <c r="AD653" s="54" t="e">
        <v>#REF!</v>
      </c>
      <c r="AE653" s="63" t="e">
        <v>#REF!</v>
      </c>
      <c r="AF653" s="63" t="e">
        <v>#REF!</v>
      </c>
      <c r="AG653" s="63" t="e">
        <v>#REF!</v>
      </c>
      <c r="AH653" s="54" t="e">
        <v>#REF!</v>
      </c>
      <c r="AI653" s="63" t="e">
        <v>#REF!</v>
      </c>
      <c r="AJ653" s="63" t="e">
        <v>#REF!</v>
      </c>
      <c r="AK653" s="63" t="e">
        <v>#REF!</v>
      </c>
      <c r="AL653" s="63" t="e">
        <v>#REF!</v>
      </c>
      <c r="AM653" s="63" t="e">
        <v>#REF!</v>
      </c>
      <c r="AN653" s="54" t="e">
        <v>#REF!</v>
      </c>
      <c r="AO653" s="54">
        <v>0.12717057665841486</v>
      </c>
      <c r="AP653" s="54">
        <v>0.74364150511444893</v>
      </c>
      <c r="AQ653" s="54">
        <v>9.4569319032536028E-2</v>
      </c>
    </row>
    <row r="654" spans="2:43" x14ac:dyDescent="0.3">
      <c r="B654" s="52">
        <v>651</v>
      </c>
      <c r="C654" s="54">
        <v>0.19566245198841231</v>
      </c>
      <c r="D654" s="54">
        <v>0.77488083884064518</v>
      </c>
      <c r="E654" s="54">
        <v>50703.345447337699</v>
      </c>
      <c r="F654" s="54">
        <v>9.9934050225665914</v>
      </c>
      <c r="G654" s="54">
        <v>0.85700887886416921</v>
      </c>
      <c r="H654" s="54">
        <v>7999.5517392564079</v>
      </c>
      <c r="I654" s="54">
        <v>4</v>
      </c>
      <c r="J654" s="54">
        <v>6</v>
      </c>
      <c r="K654" s="54">
        <v>829</v>
      </c>
      <c r="L654" s="54">
        <v>770</v>
      </c>
      <c r="M654" s="54">
        <v>0.15161508492639839</v>
      </c>
      <c r="N654" s="54">
        <v>9920.7408942415968</v>
      </c>
      <c r="O654" s="54">
        <v>39289.050852260043</v>
      </c>
      <c r="P654" s="54">
        <v>8.5644368344253525</v>
      </c>
      <c r="Q654" s="54">
        <v>79942.760529366293</v>
      </c>
      <c r="R654" s="54">
        <v>6855.686867476049</v>
      </c>
      <c r="S654" s="54">
        <v>0</v>
      </c>
      <c r="T654" s="54">
        <v>0</v>
      </c>
      <c r="U654" s="54">
        <v>0.46500733777874392</v>
      </c>
      <c r="V654" s="54">
        <v>5.8980853072466131</v>
      </c>
      <c r="W654" s="54">
        <v>4.5213328863218392</v>
      </c>
      <c r="X654" s="54">
        <v>0</v>
      </c>
      <c r="Y654" s="54">
        <v>0</v>
      </c>
      <c r="Z654" s="54">
        <v>0</v>
      </c>
      <c r="AA654" s="54">
        <v>0</v>
      </c>
      <c r="AB654" s="54">
        <v>0</v>
      </c>
      <c r="AC654" s="54">
        <v>0</v>
      </c>
      <c r="AD654" s="54" t="e">
        <v>#REF!</v>
      </c>
      <c r="AE654" s="63" t="e">
        <v>#REF!</v>
      </c>
      <c r="AF654" s="63" t="e">
        <v>#REF!</v>
      </c>
      <c r="AG654" s="63" t="e">
        <v>#REF!</v>
      </c>
      <c r="AH654" s="54" t="e">
        <v>#REF!</v>
      </c>
      <c r="AI654" s="63" t="e">
        <v>#REF!</v>
      </c>
      <c r="AJ654" s="63" t="e">
        <v>#REF!</v>
      </c>
      <c r="AK654" s="63" t="e">
        <v>#REF!</v>
      </c>
      <c r="AL654" s="63" t="e">
        <v>#REF!</v>
      </c>
      <c r="AM654" s="63" t="e">
        <v>#REF!</v>
      </c>
      <c r="AN654" s="54" t="e">
        <v>#REF!</v>
      </c>
      <c r="AO654" s="54">
        <v>0.16350883083689094</v>
      </c>
      <c r="AP654" s="54">
        <v>0.71372763334224409</v>
      </c>
      <c r="AQ654" s="54">
        <v>0.11670077086377151</v>
      </c>
    </row>
    <row r="655" spans="2:43" x14ac:dyDescent="0.3">
      <c r="B655" s="52">
        <v>652</v>
      </c>
      <c r="C655" s="54">
        <v>0.17624827168327772</v>
      </c>
      <c r="D655" s="54">
        <v>0.68317831193006973</v>
      </c>
      <c r="E655" s="54">
        <v>52935.4720768115</v>
      </c>
      <c r="F655" s="54">
        <v>12.171180554022627</v>
      </c>
      <c r="G655" s="54">
        <v>0.82687664814071515</v>
      </c>
      <c r="H655" s="54">
        <v>11865.781303305825</v>
      </c>
      <c r="I655" s="54">
        <v>8</v>
      </c>
      <c r="J655" s="54">
        <v>2</v>
      </c>
      <c r="K655" s="54">
        <v>843</v>
      </c>
      <c r="L655" s="54">
        <v>790</v>
      </c>
      <c r="M655" s="54">
        <v>0.12040899672917399</v>
      </c>
      <c r="N655" s="54">
        <v>9329.7854642764341</v>
      </c>
      <c r="O655" s="54">
        <v>36164.366454657422</v>
      </c>
      <c r="P655" s="54">
        <v>10.064064980425682</v>
      </c>
      <c r="Q655" s="54">
        <v>144420.5666570811</v>
      </c>
      <c r="R655" s="54">
        <v>9811.5374716482875</v>
      </c>
      <c r="S655" s="54">
        <v>0</v>
      </c>
      <c r="T655" s="54">
        <v>0</v>
      </c>
      <c r="U655" s="54">
        <v>0.33469719138450804</v>
      </c>
      <c r="V655" s="54">
        <v>6.7323925082051712</v>
      </c>
      <c r="W655" s="54">
        <v>1.6293366829057354</v>
      </c>
      <c r="X655" s="54">
        <v>0</v>
      </c>
      <c r="Y655" s="54">
        <v>0</v>
      </c>
      <c r="Z655" s="54">
        <v>0</v>
      </c>
      <c r="AA655" s="54">
        <v>0</v>
      </c>
      <c r="AB655" s="54">
        <v>0</v>
      </c>
      <c r="AC655" s="54">
        <v>0</v>
      </c>
      <c r="AD655" s="54" t="e">
        <v>#REF!</v>
      </c>
      <c r="AE655" s="63" t="e">
        <v>#REF!</v>
      </c>
      <c r="AF655" s="63" t="e">
        <v>#REF!</v>
      </c>
      <c r="AG655" s="63" t="e">
        <v>#REF!</v>
      </c>
      <c r="AH655" s="54" t="e">
        <v>#REF!</v>
      </c>
      <c r="AI655" s="63" t="e">
        <v>#REF!</v>
      </c>
      <c r="AJ655" s="63" t="e">
        <v>#REF!</v>
      </c>
      <c r="AK655" s="63" t="e">
        <v>#REF!</v>
      </c>
      <c r="AL655" s="63" t="e">
        <v>#REF!</v>
      </c>
      <c r="AM655" s="63" t="e">
        <v>#REF!</v>
      </c>
      <c r="AN655" s="54" t="e">
        <v>#REF!</v>
      </c>
      <c r="AO655" s="54">
        <v>0.25628208244149453</v>
      </c>
      <c r="AP655" s="54">
        <v>0.69204121520073902</v>
      </c>
      <c r="AQ655" s="54">
        <v>0.17735776376698786</v>
      </c>
    </row>
    <row r="656" spans="2:43" x14ac:dyDescent="0.3">
      <c r="B656" s="52">
        <v>653</v>
      </c>
      <c r="C656" s="54">
        <v>0.21572603916811389</v>
      </c>
      <c r="D656" s="54">
        <v>0.71393782478920076</v>
      </c>
      <c r="E656" s="54">
        <v>46150.882765144837</v>
      </c>
      <c r="F656" s="54">
        <v>20.244723445666217</v>
      </c>
      <c r="G656" s="54">
        <v>0.89606154146655337</v>
      </c>
      <c r="H656" s="54">
        <v>36763.522622096316</v>
      </c>
      <c r="I656" s="54">
        <v>14</v>
      </c>
      <c r="J656" s="54">
        <v>0</v>
      </c>
      <c r="K656" s="54">
        <v>833</v>
      </c>
      <c r="L656" s="54">
        <v>782</v>
      </c>
      <c r="M656" s="54">
        <v>0.15401497915407317</v>
      </c>
      <c r="N656" s="54">
        <v>9955.9471430366684</v>
      </c>
      <c r="O656" s="54">
        <v>32948.860853448918</v>
      </c>
      <c r="P656" s="54">
        <v>18.140518097287746</v>
      </c>
      <c r="Q656" s="54">
        <v>744267.34837283369</v>
      </c>
      <c r="R656" s="54">
        <v>32942.378750496129</v>
      </c>
      <c r="S656" s="54">
        <v>0</v>
      </c>
      <c r="T656" s="54">
        <v>0</v>
      </c>
      <c r="U656" s="54">
        <v>0.29301222186047576</v>
      </c>
      <c r="V656" s="54">
        <v>4.5397217105156482</v>
      </c>
      <c r="W656" s="54">
        <v>2.1199501355152242</v>
      </c>
      <c r="X656" s="54">
        <v>0</v>
      </c>
      <c r="Y656" s="54">
        <v>0</v>
      </c>
      <c r="Z656" s="54">
        <v>0</v>
      </c>
      <c r="AA656" s="54">
        <v>0</v>
      </c>
      <c r="AB656" s="54">
        <v>0</v>
      </c>
      <c r="AC656" s="54">
        <v>0</v>
      </c>
      <c r="AD656" s="54" t="e">
        <v>#REF!</v>
      </c>
      <c r="AE656" s="63" t="e">
        <v>#REF!</v>
      </c>
      <c r="AF656" s="63" t="e">
        <v>#REF!</v>
      </c>
      <c r="AG656" s="63" t="e">
        <v>#REF!</v>
      </c>
      <c r="AH656" s="54" t="e">
        <v>#REF!</v>
      </c>
      <c r="AI656" s="63" t="e">
        <v>#REF!</v>
      </c>
      <c r="AJ656" s="63" t="e">
        <v>#REF!</v>
      </c>
      <c r="AK656" s="63" t="e">
        <v>#REF!</v>
      </c>
      <c r="AL656" s="63" t="e">
        <v>#REF!</v>
      </c>
      <c r="AM656" s="63" t="e">
        <v>#REF!</v>
      </c>
      <c r="AN656" s="54" t="e">
        <v>#REF!</v>
      </c>
      <c r="AO656" s="54">
        <v>0.1970051735292816</v>
      </c>
      <c r="AP656" s="54">
        <v>0.6322200892550599</v>
      </c>
      <c r="AQ656" s="54">
        <v>0.12455062839239098</v>
      </c>
    </row>
    <row r="657" spans="2:43" x14ac:dyDescent="0.3">
      <c r="B657" s="52">
        <v>654</v>
      </c>
      <c r="C657" s="54">
        <v>0.19287770491704026</v>
      </c>
      <c r="D657" s="54">
        <v>0.7128580792860737</v>
      </c>
      <c r="E657" s="54">
        <v>46778.913019004183</v>
      </c>
      <c r="F657" s="54">
        <v>18.360401831873943</v>
      </c>
      <c r="G657" s="54">
        <v>0.92141757072932118</v>
      </c>
      <c r="H657" s="54">
        <v>14181.528954858177</v>
      </c>
      <c r="I657" s="54">
        <v>15</v>
      </c>
      <c r="J657" s="54">
        <v>4</v>
      </c>
      <c r="K657" s="54">
        <v>842</v>
      </c>
      <c r="L657" s="54">
        <v>777</v>
      </c>
      <c r="M657" s="54">
        <v>0.13749443026426741</v>
      </c>
      <c r="N657" s="54">
        <v>9022.6093816193825</v>
      </c>
      <c r="O657" s="54">
        <v>33346.726085817631</v>
      </c>
      <c r="P657" s="54">
        <v>16.917596853539468</v>
      </c>
      <c r="Q657" s="54">
        <v>260378.57020155145</v>
      </c>
      <c r="R657" s="54">
        <v>13067.109958812951</v>
      </c>
      <c r="S657" s="54">
        <v>0</v>
      </c>
      <c r="T657" s="54">
        <v>0</v>
      </c>
      <c r="U657" s="54">
        <v>0.36344319293026234</v>
      </c>
      <c r="V657" s="54">
        <v>4.9788058038297338</v>
      </c>
      <c r="W657" s="54">
        <v>2.9028275947155104</v>
      </c>
      <c r="X657" s="54">
        <v>0</v>
      </c>
      <c r="Y657" s="54">
        <v>0</v>
      </c>
      <c r="Z657" s="54">
        <v>0</v>
      </c>
      <c r="AA657" s="54">
        <v>0</v>
      </c>
      <c r="AB657" s="54">
        <v>0</v>
      </c>
      <c r="AC657" s="54">
        <v>0</v>
      </c>
      <c r="AD657" s="54" t="e">
        <v>#REF!</v>
      </c>
      <c r="AE657" s="63" t="e">
        <v>#REF!</v>
      </c>
      <c r="AF657" s="63" t="e">
        <v>#REF!</v>
      </c>
      <c r="AG657" s="63" t="e">
        <v>#REF!</v>
      </c>
      <c r="AH657" s="54" t="e">
        <v>#REF!</v>
      </c>
      <c r="AI657" s="63" t="e">
        <v>#REF!</v>
      </c>
      <c r="AJ657" s="63" t="e">
        <v>#REF!</v>
      </c>
      <c r="AK657" s="63" t="e">
        <v>#REF!</v>
      </c>
      <c r="AL657" s="63" t="e">
        <v>#REF!</v>
      </c>
      <c r="AM657" s="63" t="e">
        <v>#REF!</v>
      </c>
      <c r="AN657" s="54" t="e">
        <v>#REF!</v>
      </c>
      <c r="AO657" s="54">
        <v>0.17036211410774399</v>
      </c>
      <c r="AP657" s="54">
        <v>0.69792216526136919</v>
      </c>
      <c r="AQ657" s="54">
        <v>0.11889949555658114</v>
      </c>
    </row>
    <row r="658" spans="2:43" x14ac:dyDescent="0.3">
      <c r="B658" s="52">
        <v>655</v>
      </c>
      <c r="C658" s="54">
        <v>0.23530429584660073</v>
      </c>
      <c r="D658" s="54">
        <v>0.7047922132979878</v>
      </c>
      <c r="E658" s="54">
        <v>54846.644558193031</v>
      </c>
      <c r="F658" s="54">
        <v>23.984860699559974</v>
      </c>
      <c r="G658" s="54">
        <v>0.85762531381003337</v>
      </c>
      <c r="H658" s="54">
        <v>24359.700881845372</v>
      </c>
      <c r="I658" s="54">
        <v>10</v>
      </c>
      <c r="J658" s="54">
        <v>8</v>
      </c>
      <c r="K658" s="54">
        <v>858</v>
      </c>
      <c r="L658" s="54">
        <v>805</v>
      </c>
      <c r="M658" s="54">
        <v>0.16584063546825026</v>
      </c>
      <c r="N658" s="54">
        <v>12905.651077314407</v>
      </c>
      <c r="O658" s="54">
        <v>38655.488010136905</v>
      </c>
      <c r="P658" s="54">
        <v>20.570023684150058</v>
      </c>
      <c r="Q658" s="54">
        <v>584264.03233400953</v>
      </c>
      <c r="R658" s="54">
        <v>20891.496113111185</v>
      </c>
      <c r="S658" s="54">
        <v>0</v>
      </c>
      <c r="T658" s="54">
        <v>0</v>
      </c>
      <c r="U658" s="54">
        <v>0.45556403151755931</v>
      </c>
      <c r="V658" s="54">
        <v>7.1001224746985478</v>
      </c>
      <c r="W658" s="54">
        <v>2.5474527922460104</v>
      </c>
      <c r="X658" s="54">
        <v>0</v>
      </c>
      <c r="Y658" s="54">
        <v>0</v>
      </c>
      <c r="Z658" s="54">
        <v>0</v>
      </c>
      <c r="AA658" s="54">
        <v>0</v>
      </c>
      <c r="AB658" s="54">
        <v>0</v>
      </c>
      <c r="AC658" s="54">
        <v>0</v>
      </c>
      <c r="AD658" s="54" t="e">
        <v>#REF!</v>
      </c>
      <c r="AE658" s="63" t="e">
        <v>#REF!</v>
      </c>
      <c r="AF658" s="63" t="e">
        <v>#REF!</v>
      </c>
      <c r="AG658" s="63" t="e">
        <v>#REF!</v>
      </c>
      <c r="AH658" s="54" t="e">
        <v>#REF!</v>
      </c>
      <c r="AI658" s="63" t="e">
        <v>#REF!</v>
      </c>
      <c r="AJ658" s="63" t="e">
        <v>#REF!</v>
      </c>
      <c r="AK658" s="63" t="e">
        <v>#REF!</v>
      </c>
      <c r="AL658" s="63" t="e">
        <v>#REF!</v>
      </c>
      <c r="AM658" s="63" t="e">
        <v>#REF!</v>
      </c>
      <c r="AN658" s="54" t="e">
        <v>#REF!</v>
      </c>
      <c r="AO658" s="54">
        <v>0.1704134176315053</v>
      </c>
      <c r="AP658" s="54">
        <v>0.73979749064345068</v>
      </c>
      <c r="AQ658" s="54">
        <v>0.126071418735762</v>
      </c>
    </row>
    <row r="659" spans="2:43" x14ac:dyDescent="0.3">
      <c r="B659" s="52">
        <v>656</v>
      </c>
      <c r="C659" s="54">
        <v>0.24151448409538911</v>
      </c>
      <c r="D659" s="54">
        <v>0.70603158308254477</v>
      </c>
      <c r="E659" s="54">
        <v>46316.987062961467</v>
      </c>
      <c r="F659" s="54">
        <v>14.762540879731635</v>
      </c>
      <c r="G659" s="54">
        <v>0.85880909026822239</v>
      </c>
      <c r="H659" s="54">
        <v>32547.253981570946</v>
      </c>
      <c r="I659" s="54">
        <v>15</v>
      </c>
      <c r="J659" s="54">
        <v>3</v>
      </c>
      <c r="K659" s="54">
        <v>859</v>
      </c>
      <c r="L659" s="54">
        <v>792</v>
      </c>
      <c r="M659" s="54">
        <v>0.17051685354323165</v>
      </c>
      <c r="N659" s="54">
        <v>11186.22323536395</v>
      </c>
      <c r="O659" s="54">
        <v>32701.255699676429</v>
      </c>
      <c r="P659" s="54">
        <v>12.678204302969769</v>
      </c>
      <c r="Q659" s="54">
        <v>480480.1674259493</v>
      </c>
      <c r="R659" s="54">
        <v>27951.877582641722</v>
      </c>
      <c r="S659" s="54">
        <v>0</v>
      </c>
      <c r="T659" s="54">
        <v>0</v>
      </c>
      <c r="U659" s="54">
        <v>0.42774105728131379</v>
      </c>
      <c r="V659" s="54">
        <v>6.2115932236606772</v>
      </c>
      <c r="W659" s="54">
        <v>2.1637438122917572</v>
      </c>
      <c r="X659" s="54">
        <v>0</v>
      </c>
      <c r="Y659" s="54">
        <v>0</v>
      </c>
      <c r="Z659" s="54">
        <v>0</v>
      </c>
      <c r="AA659" s="54">
        <v>0</v>
      </c>
      <c r="AB659" s="54">
        <v>0</v>
      </c>
      <c r="AC659" s="54">
        <v>0</v>
      </c>
      <c r="AD659" s="54" t="e">
        <v>#REF!</v>
      </c>
      <c r="AE659" s="63" t="e">
        <v>#REF!</v>
      </c>
      <c r="AF659" s="63" t="e">
        <v>#REF!</v>
      </c>
      <c r="AG659" s="63" t="e">
        <v>#REF!</v>
      </c>
      <c r="AH659" s="54" t="e">
        <v>#REF!</v>
      </c>
      <c r="AI659" s="63" t="e">
        <v>#REF!</v>
      </c>
      <c r="AJ659" s="63" t="e">
        <v>#REF!</v>
      </c>
      <c r="AK659" s="63" t="e">
        <v>#REF!</v>
      </c>
      <c r="AL659" s="63" t="e">
        <v>#REF!</v>
      </c>
      <c r="AM659" s="63" t="e">
        <v>#REF!</v>
      </c>
      <c r="AN659" s="54" t="e">
        <v>#REF!</v>
      </c>
      <c r="AO659" s="54">
        <v>0.21777431646791917</v>
      </c>
      <c r="AP659" s="54">
        <v>0.73213688319243231</v>
      </c>
      <c r="AQ659" s="54">
        <v>0.15944060929818474</v>
      </c>
    </row>
    <row r="660" spans="2:43" x14ac:dyDescent="0.3">
      <c r="B660" s="52">
        <v>657</v>
      </c>
      <c r="C660" s="54">
        <v>0.17202877571892117</v>
      </c>
      <c r="D660" s="54">
        <v>0.63570808809293022</v>
      </c>
      <c r="E660" s="54">
        <v>54131.320686689316</v>
      </c>
      <c r="F660" s="54">
        <v>29.042152983388114</v>
      </c>
      <c r="G660" s="54">
        <v>0.9058542987341961</v>
      </c>
      <c r="H660" s="54">
        <v>21645.052496808006</v>
      </c>
      <c r="I660" s="54">
        <v>13</v>
      </c>
      <c r="J660" s="54">
        <v>3</v>
      </c>
      <c r="K660" s="54">
        <v>845</v>
      </c>
      <c r="L660" s="54">
        <v>799</v>
      </c>
      <c r="M660" s="54">
        <v>0.10936008410924287</v>
      </c>
      <c r="N660" s="54">
        <v>9312.1448257794746</v>
      </c>
      <c r="O660" s="54">
        <v>34411.718379680548</v>
      </c>
      <c r="P660" s="54">
        <v>26.307959124498282</v>
      </c>
      <c r="Q660" s="54">
        <v>628618.92594576499</v>
      </c>
      <c r="R660" s="54">
        <v>19607.263850560877</v>
      </c>
      <c r="S660" s="54">
        <v>0</v>
      </c>
      <c r="T660" s="54">
        <v>0</v>
      </c>
      <c r="U660" s="54">
        <v>0.44362066819932755</v>
      </c>
      <c r="V660" s="54">
        <v>4.0061428166173965</v>
      </c>
      <c r="W660" s="54">
        <v>4.2333970015666598</v>
      </c>
      <c r="X660" s="54">
        <v>0</v>
      </c>
      <c r="Y660" s="54">
        <v>0</v>
      </c>
      <c r="Z660" s="54">
        <v>0</v>
      </c>
      <c r="AA660" s="54">
        <v>0</v>
      </c>
      <c r="AB660" s="54">
        <v>0</v>
      </c>
      <c r="AC660" s="54">
        <v>0</v>
      </c>
      <c r="AD660" s="54" t="e">
        <v>#REF!</v>
      </c>
      <c r="AE660" s="63" t="e">
        <v>#REF!</v>
      </c>
      <c r="AF660" s="63" t="e">
        <v>#REF!</v>
      </c>
      <c r="AG660" s="63" t="e">
        <v>#REF!</v>
      </c>
      <c r="AH660" s="54" t="e">
        <v>#REF!</v>
      </c>
      <c r="AI660" s="63" t="e">
        <v>#REF!</v>
      </c>
      <c r="AJ660" s="63" t="e">
        <v>#REF!</v>
      </c>
      <c r="AK660" s="63" t="e">
        <v>#REF!</v>
      </c>
      <c r="AL660" s="63" t="e">
        <v>#REF!</v>
      </c>
      <c r="AM660" s="63" t="e">
        <v>#REF!</v>
      </c>
      <c r="AN660" s="54" t="e">
        <v>#REF!</v>
      </c>
      <c r="AO660" s="54">
        <v>0.12429330223231533</v>
      </c>
      <c r="AP660" s="54">
        <v>0.69352785943534845</v>
      </c>
      <c r="AQ660" s="54">
        <v>8.6200867839328468E-2</v>
      </c>
    </row>
    <row r="661" spans="2:43" x14ac:dyDescent="0.3">
      <c r="B661" s="52">
        <v>658</v>
      </c>
      <c r="C661" s="54">
        <v>0.18558846540746188</v>
      </c>
      <c r="D661" s="54">
        <v>0.64733971321546102</v>
      </c>
      <c r="E661" s="54">
        <v>50877.325135443687</v>
      </c>
      <c r="F661" s="54">
        <v>13.204788178006567</v>
      </c>
      <c r="G661" s="54">
        <v>0.84407713259161077</v>
      </c>
      <c r="H661" s="54">
        <v>13909.315631548818</v>
      </c>
      <c r="I661" s="54">
        <v>11</v>
      </c>
      <c r="J661" s="54">
        <v>2</v>
      </c>
      <c r="K661" s="54">
        <v>852</v>
      </c>
      <c r="L661" s="54">
        <v>802</v>
      </c>
      <c r="M661" s="54">
        <v>0.12013878397296388</v>
      </c>
      <c r="N661" s="54">
        <v>9442.2446959234821</v>
      </c>
      <c r="O661" s="54">
        <v>32934.913062347885</v>
      </c>
      <c r="P661" s="54">
        <v>11.145859741771384</v>
      </c>
      <c r="Q661" s="54">
        <v>183669.56661563777</v>
      </c>
      <c r="R661" s="54">
        <v>11740.535254589395</v>
      </c>
      <c r="S661" s="54">
        <v>0</v>
      </c>
      <c r="T661" s="54">
        <v>0</v>
      </c>
      <c r="U661" s="54">
        <v>0.57936082899591912</v>
      </c>
      <c r="V661" s="54">
        <v>5.0767267351474876</v>
      </c>
      <c r="W661" s="54">
        <v>2.1387745932682116</v>
      </c>
      <c r="X661" s="54">
        <v>0</v>
      </c>
      <c r="Y661" s="54">
        <v>0</v>
      </c>
      <c r="Z661" s="54">
        <v>0</v>
      </c>
      <c r="AA661" s="54">
        <v>0</v>
      </c>
      <c r="AB661" s="54">
        <v>0</v>
      </c>
      <c r="AC661" s="54">
        <v>0</v>
      </c>
      <c r="AD661" s="54" t="e">
        <v>#REF!</v>
      </c>
      <c r="AE661" s="63" t="e">
        <v>#REF!</v>
      </c>
      <c r="AF661" s="63" t="e">
        <v>#REF!</v>
      </c>
      <c r="AG661" s="63" t="e">
        <v>#REF!</v>
      </c>
      <c r="AH661" s="54" t="e">
        <v>#REF!</v>
      </c>
      <c r="AI661" s="63" t="e">
        <v>#REF!</v>
      </c>
      <c r="AJ661" s="63" t="e">
        <v>#REF!</v>
      </c>
      <c r="AK661" s="63" t="e">
        <v>#REF!</v>
      </c>
      <c r="AL661" s="63" t="e">
        <v>#REF!</v>
      </c>
      <c r="AM661" s="63" t="e">
        <v>#REF!</v>
      </c>
      <c r="AN661" s="54" t="e">
        <v>#REF!</v>
      </c>
      <c r="AO661" s="54">
        <v>0.19071791784571801</v>
      </c>
      <c r="AP661" s="54">
        <v>0.66798360992025574</v>
      </c>
      <c r="AQ661" s="54">
        <v>0.12739644323905747</v>
      </c>
    </row>
    <row r="662" spans="2:43" x14ac:dyDescent="0.3">
      <c r="B662" s="52">
        <v>659</v>
      </c>
      <c r="C662" s="54">
        <v>0.15589420870163956</v>
      </c>
      <c r="D662" s="54">
        <v>0.63723148392847273</v>
      </c>
      <c r="E662" s="54">
        <v>49724.750892664182</v>
      </c>
      <c r="F662" s="54">
        <v>19.312443102551079</v>
      </c>
      <c r="G662" s="54">
        <v>0.88795704453272839</v>
      </c>
      <c r="H662" s="54">
        <v>6715.9819153961071</v>
      </c>
      <c r="I662" s="54">
        <v>8</v>
      </c>
      <c r="J662" s="54">
        <v>3</v>
      </c>
      <c r="K662" s="54">
        <v>852</v>
      </c>
      <c r="L662" s="54">
        <v>812</v>
      </c>
      <c r="M662" s="54">
        <v>9.9340697946800796E-2</v>
      </c>
      <c r="N662" s="54">
        <v>7751.8006932980279</v>
      </c>
      <c r="O662" s="54">
        <v>31686.176799306046</v>
      </c>
      <c r="P662" s="54">
        <v>17.148619900047731</v>
      </c>
      <c r="Q662" s="54">
        <v>129702.01861884932</v>
      </c>
      <c r="R662" s="54">
        <v>5963.5034527303796</v>
      </c>
      <c r="S662" s="54">
        <v>0</v>
      </c>
      <c r="T662" s="54">
        <v>0</v>
      </c>
      <c r="U662" s="54">
        <v>0.36498743739817308</v>
      </c>
      <c r="V662" s="54">
        <v>6.6245712760609905</v>
      </c>
      <c r="W662" s="54">
        <v>2.4811078969644345</v>
      </c>
      <c r="X662" s="54">
        <v>0</v>
      </c>
      <c r="Y662" s="54">
        <v>0</v>
      </c>
      <c r="Z662" s="54">
        <v>0</v>
      </c>
      <c r="AA662" s="54">
        <v>0</v>
      </c>
      <c r="AB662" s="54">
        <v>0</v>
      </c>
      <c r="AC662" s="54">
        <v>0</v>
      </c>
      <c r="AD662" s="54" t="e">
        <v>#REF!</v>
      </c>
      <c r="AE662" s="63" t="e">
        <v>#REF!</v>
      </c>
      <c r="AF662" s="63" t="e">
        <v>#REF!</v>
      </c>
      <c r="AG662" s="63" t="e">
        <v>#REF!</v>
      </c>
      <c r="AH662" s="54" t="e">
        <v>#REF!</v>
      </c>
      <c r="AI662" s="63" t="e">
        <v>#REF!</v>
      </c>
      <c r="AJ662" s="63" t="e">
        <v>#REF!</v>
      </c>
      <c r="AK662" s="63" t="e">
        <v>#REF!</v>
      </c>
      <c r="AL662" s="63" t="e">
        <v>#REF!</v>
      </c>
      <c r="AM662" s="63" t="e">
        <v>#REF!</v>
      </c>
      <c r="AN662" s="54" t="e">
        <v>#REF!</v>
      </c>
      <c r="AO662" s="54">
        <v>0.19815582854455766</v>
      </c>
      <c r="AP662" s="54">
        <v>0.75396614053369382</v>
      </c>
      <c r="AQ662" s="54">
        <v>0.14940278527199649</v>
      </c>
    </row>
    <row r="663" spans="2:43" x14ac:dyDescent="0.3">
      <c r="B663" s="52">
        <v>660</v>
      </c>
      <c r="C663" s="54">
        <v>0.23608909855794924</v>
      </c>
      <c r="D663" s="54">
        <v>0.62747868380785565</v>
      </c>
      <c r="E663" s="54">
        <v>48475.294433575167</v>
      </c>
      <c r="F663" s="54">
        <v>16.004643550251735</v>
      </c>
      <c r="G663" s="54">
        <v>0.85608402577503107</v>
      </c>
      <c r="H663" s="54">
        <v>12833.644835893292</v>
      </c>
      <c r="I663" s="54">
        <v>9</v>
      </c>
      <c r="J663" s="54">
        <v>3</v>
      </c>
      <c r="K663" s="54">
        <v>862</v>
      </c>
      <c r="L663" s="54">
        <v>792</v>
      </c>
      <c r="M663" s="54">
        <v>0.14814087682452509</v>
      </c>
      <c r="N663" s="54">
        <v>11444.488565153935</v>
      </c>
      <c r="O663" s="54">
        <v>30417.213948378019</v>
      </c>
      <c r="P663" s="54">
        <v>13.701319681593892</v>
      </c>
      <c r="Q663" s="54">
        <v>205397.91104900106</v>
      </c>
      <c r="R663" s="54">
        <v>10986.678336478468</v>
      </c>
      <c r="S663" s="54">
        <v>0</v>
      </c>
      <c r="T663" s="54">
        <v>0</v>
      </c>
      <c r="U663" s="54">
        <v>0.38062768642587036</v>
      </c>
      <c r="V663" s="54">
        <v>5.530202769674526</v>
      </c>
      <c r="W663" s="54">
        <v>2.0336088952370766</v>
      </c>
      <c r="X663" s="54">
        <v>0</v>
      </c>
      <c r="Y663" s="54">
        <v>0</v>
      </c>
      <c r="Z663" s="54">
        <v>0</v>
      </c>
      <c r="AA663" s="54">
        <v>0</v>
      </c>
      <c r="AB663" s="54">
        <v>0</v>
      </c>
      <c r="AC663" s="54">
        <v>0</v>
      </c>
      <c r="AD663" s="54" t="e">
        <v>#REF!</v>
      </c>
      <c r="AE663" s="63" t="e">
        <v>#REF!</v>
      </c>
      <c r="AF663" s="63" t="e">
        <v>#REF!</v>
      </c>
      <c r="AG663" s="63" t="e">
        <v>#REF!</v>
      </c>
      <c r="AH663" s="54" t="e">
        <v>#REF!</v>
      </c>
      <c r="AI663" s="63" t="e">
        <v>#REF!</v>
      </c>
      <c r="AJ663" s="63" t="e">
        <v>#REF!</v>
      </c>
      <c r="AK663" s="63" t="e">
        <v>#REF!</v>
      </c>
      <c r="AL663" s="63" t="e">
        <v>#REF!</v>
      </c>
      <c r="AM663" s="63" t="e">
        <v>#REF!</v>
      </c>
      <c r="AN663" s="54" t="e">
        <v>#REF!</v>
      </c>
      <c r="AO663" s="54">
        <v>0.2215414190854933</v>
      </c>
      <c r="AP663" s="54">
        <v>0.64583256146079493</v>
      </c>
      <c r="AQ663" s="54">
        <v>0.14307866215764359</v>
      </c>
    </row>
    <row r="664" spans="2:43" x14ac:dyDescent="0.3">
      <c r="B664" s="52">
        <v>661</v>
      </c>
      <c r="C664" s="54">
        <v>0.21087942162279649</v>
      </c>
      <c r="D664" s="54">
        <v>0.70040774005079165</v>
      </c>
      <c r="E664" s="54">
        <v>52195.877935236131</v>
      </c>
      <c r="F664" s="54">
        <v>13.940778194388679</v>
      </c>
      <c r="G664" s="54">
        <v>0.90723436127775259</v>
      </c>
      <c r="H664" s="54">
        <v>24605.855905145097</v>
      </c>
      <c r="I664" s="54">
        <v>13</v>
      </c>
      <c r="J664" s="54">
        <v>11</v>
      </c>
      <c r="K664" s="54">
        <v>846</v>
      </c>
      <c r="L664" s="54">
        <v>804</v>
      </c>
      <c r="M664" s="54">
        <v>0.14770157912204093</v>
      </c>
      <c r="N664" s="54">
        <v>11007.03655007668</v>
      </c>
      <c r="O664" s="54">
        <v>36558.396904585723</v>
      </c>
      <c r="P664" s="54">
        <v>12.647553000901034</v>
      </c>
      <c r="Q664" s="54">
        <v>343024.77945671667</v>
      </c>
      <c r="R664" s="54">
        <v>22323.277965796729</v>
      </c>
      <c r="S664" s="54">
        <v>0</v>
      </c>
      <c r="T664" s="54">
        <v>0</v>
      </c>
      <c r="U664" s="54">
        <v>0.42101892135526325</v>
      </c>
      <c r="V664" s="54">
        <v>6.6330889793643699</v>
      </c>
      <c r="W664" s="54">
        <v>2.1216802261775243</v>
      </c>
      <c r="X664" s="54">
        <v>0</v>
      </c>
      <c r="Y664" s="54">
        <v>0</v>
      </c>
      <c r="Z664" s="54">
        <v>0</v>
      </c>
      <c r="AA664" s="54">
        <v>0</v>
      </c>
      <c r="AB664" s="54">
        <v>0</v>
      </c>
      <c r="AC664" s="54">
        <v>0</v>
      </c>
      <c r="AD664" s="54" t="e">
        <v>#REF!</v>
      </c>
      <c r="AE664" s="63" t="e">
        <v>#REF!</v>
      </c>
      <c r="AF664" s="63" t="e">
        <v>#REF!</v>
      </c>
      <c r="AG664" s="63" t="e">
        <v>#REF!</v>
      </c>
      <c r="AH664" s="54" t="e">
        <v>#REF!</v>
      </c>
      <c r="AI664" s="63" t="e">
        <v>#REF!</v>
      </c>
      <c r="AJ664" s="63" t="e">
        <v>#REF!</v>
      </c>
      <c r="AK664" s="63" t="e">
        <v>#REF!</v>
      </c>
      <c r="AL664" s="63" t="e">
        <v>#REF!</v>
      </c>
      <c r="AM664" s="63" t="e">
        <v>#REF!</v>
      </c>
      <c r="AN664" s="54" t="e">
        <v>#REF!</v>
      </c>
      <c r="AO664" s="54">
        <v>0.17031074443916966</v>
      </c>
      <c r="AP664" s="54">
        <v>0.74952051404884523</v>
      </c>
      <c r="AQ664" s="54">
        <v>0.12765139672008796</v>
      </c>
    </row>
    <row r="665" spans="2:43" x14ac:dyDescent="0.3">
      <c r="B665" s="52">
        <v>662</v>
      </c>
      <c r="C665" s="54">
        <v>0.14376283639856963</v>
      </c>
      <c r="D665" s="54">
        <v>0.76531660762210119</v>
      </c>
      <c r="E665" s="54">
        <v>51637.179342717332</v>
      </c>
      <c r="F665" s="54">
        <v>22.442936041285904</v>
      </c>
      <c r="G665" s="54">
        <v>0.8354669791055428</v>
      </c>
      <c r="H665" s="54">
        <v>29932.469185693717</v>
      </c>
      <c r="I665" s="54">
        <v>13</v>
      </c>
      <c r="J665" s="54">
        <v>6</v>
      </c>
      <c r="K665" s="54">
        <v>840</v>
      </c>
      <c r="L665" s="54">
        <v>804</v>
      </c>
      <c r="M665" s="54">
        <v>0.11002408625468443</v>
      </c>
      <c r="N665" s="54">
        <v>7423.5073659306709</v>
      </c>
      <c r="O665" s="54">
        <v>39518.790921742468</v>
      </c>
      <c r="P665" s="54">
        <v>18.750331976672044</v>
      </c>
      <c r="Q665" s="54">
        <v>671772.49149228528</v>
      </c>
      <c r="R665" s="54">
        <v>25007.589607741276</v>
      </c>
      <c r="S665" s="54">
        <v>0</v>
      </c>
      <c r="T665" s="54">
        <v>0</v>
      </c>
      <c r="U665" s="54">
        <v>0.34790683146580198</v>
      </c>
      <c r="V665" s="54">
        <v>7.885714019371723</v>
      </c>
      <c r="W665" s="54">
        <v>1.9613553342585108</v>
      </c>
      <c r="X665" s="54">
        <v>0</v>
      </c>
      <c r="Y665" s="54">
        <v>0</v>
      </c>
      <c r="Z665" s="54">
        <v>0</v>
      </c>
      <c r="AA665" s="54">
        <v>0</v>
      </c>
      <c r="AB665" s="54">
        <v>0</v>
      </c>
      <c r="AC665" s="54">
        <v>0</v>
      </c>
      <c r="AD665" s="54" t="e">
        <v>#REF!</v>
      </c>
      <c r="AE665" s="63" t="e">
        <v>#REF!</v>
      </c>
      <c r="AF665" s="63" t="e">
        <v>#REF!</v>
      </c>
      <c r="AG665" s="63" t="e">
        <v>#REF!</v>
      </c>
      <c r="AH665" s="54" t="e">
        <v>#REF!</v>
      </c>
      <c r="AI665" s="63" t="e">
        <v>#REF!</v>
      </c>
      <c r="AJ665" s="63" t="e">
        <v>#REF!</v>
      </c>
      <c r="AK665" s="63" t="e">
        <v>#REF!</v>
      </c>
      <c r="AL665" s="63" t="e">
        <v>#REF!</v>
      </c>
      <c r="AM665" s="63" t="e">
        <v>#REF!</v>
      </c>
      <c r="AN665" s="54" t="e">
        <v>#REF!</v>
      </c>
      <c r="AO665" s="54">
        <v>0.16250965239450968</v>
      </c>
      <c r="AP665" s="54">
        <v>0.74859638560650432</v>
      </c>
      <c r="AQ665" s="54">
        <v>0.12165413840869935</v>
      </c>
    </row>
    <row r="666" spans="2:43" x14ac:dyDescent="0.3">
      <c r="B666" s="52">
        <v>663</v>
      </c>
      <c r="C666" s="54">
        <v>0.16997066793620574</v>
      </c>
      <c r="D666" s="54">
        <v>0.70581575548237341</v>
      </c>
      <c r="E666" s="54">
        <v>48100.365742614144</v>
      </c>
      <c r="F666" s="54">
        <v>27.936015552476793</v>
      </c>
      <c r="G666" s="54">
        <v>0.85727042959896993</v>
      </c>
      <c r="H666" s="54">
        <v>27350.187142112925</v>
      </c>
      <c r="I666" s="54">
        <v>17</v>
      </c>
      <c r="J666" s="54">
        <v>3</v>
      </c>
      <c r="K666" s="54">
        <v>853</v>
      </c>
      <c r="L666" s="54">
        <v>804</v>
      </c>
      <c r="M666" s="54">
        <v>0.11996797539923668</v>
      </c>
      <c r="N666" s="54">
        <v>8175.6512932479154</v>
      </c>
      <c r="O666" s="54">
        <v>33949.995985601672</v>
      </c>
      <c r="P666" s="54">
        <v>23.948720053955284</v>
      </c>
      <c r="Q666" s="54">
        <v>764055.25336521748</v>
      </c>
      <c r="R666" s="54">
        <v>23446.506680931372</v>
      </c>
      <c r="S666" s="54">
        <v>0</v>
      </c>
      <c r="T666" s="54">
        <v>0</v>
      </c>
      <c r="U666" s="54">
        <v>0.50128685916112203</v>
      </c>
      <c r="V666" s="54">
        <v>7.4333582491097285</v>
      </c>
      <c r="W666" s="54">
        <v>2.9371406895957914</v>
      </c>
      <c r="X666" s="54">
        <v>0</v>
      </c>
      <c r="Y666" s="54">
        <v>0</v>
      </c>
      <c r="Z666" s="54">
        <v>0</v>
      </c>
      <c r="AA666" s="54">
        <v>0</v>
      </c>
      <c r="AB666" s="54">
        <v>0</v>
      </c>
      <c r="AC666" s="54">
        <v>0</v>
      </c>
      <c r="AD666" s="54" t="e">
        <v>#REF!</v>
      </c>
      <c r="AE666" s="63" t="e">
        <v>#REF!</v>
      </c>
      <c r="AF666" s="63" t="e">
        <v>#REF!</v>
      </c>
      <c r="AG666" s="63" t="e">
        <v>#REF!</v>
      </c>
      <c r="AH666" s="54" t="e">
        <v>#REF!</v>
      </c>
      <c r="AI666" s="63" t="e">
        <v>#REF!</v>
      </c>
      <c r="AJ666" s="63" t="e">
        <v>#REF!</v>
      </c>
      <c r="AK666" s="63" t="e">
        <v>#REF!</v>
      </c>
      <c r="AL666" s="63" t="e">
        <v>#REF!</v>
      </c>
      <c r="AM666" s="63" t="e">
        <v>#REF!</v>
      </c>
      <c r="AN666" s="54" t="e">
        <v>#REF!</v>
      </c>
      <c r="AO666" s="54">
        <v>0.26448538860385179</v>
      </c>
      <c r="AP666" s="54">
        <v>0.69500823768559872</v>
      </c>
      <c r="AQ666" s="54">
        <v>0.18381952382715377</v>
      </c>
    </row>
    <row r="667" spans="2:43" x14ac:dyDescent="0.3">
      <c r="B667" s="52">
        <v>664</v>
      </c>
      <c r="C667" s="54">
        <v>0.15448342399390078</v>
      </c>
      <c r="D667" s="54">
        <v>0.70044413207386191</v>
      </c>
      <c r="E667" s="54">
        <v>50178.332330647288</v>
      </c>
      <c r="F667" s="54">
        <v>20.211439413674416</v>
      </c>
      <c r="G667" s="54">
        <v>0.91998524599310216</v>
      </c>
      <c r="H667" s="54">
        <v>14796.638416375572</v>
      </c>
      <c r="I667" s="54">
        <v>9</v>
      </c>
      <c r="J667" s="54">
        <v>4</v>
      </c>
      <c r="K667" s="54">
        <v>850</v>
      </c>
      <c r="L667" s="54">
        <v>788</v>
      </c>
      <c r="M667" s="54">
        <v>0.10820700783920624</v>
      </c>
      <c r="N667" s="54">
        <v>7751.7205887422442</v>
      </c>
      <c r="O667" s="54">
        <v>35147.118438254045</v>
      </c>
      <c r="P667" s="54">
        <v>18.594226060863939</v>
      </c>
      <c r="Q667" s="54">
        <v>299061.36087862222</v>
      </c>
      <c r="R667" s="54">
        <v>13612.689033360266</v>
      </c>
      <c r="S667" s="54">
        <v>0</v>
      </c>
      <c r="T667" s="54">
        <v>0</v>
      </c>
      <c r="U667" s="54">
        <v>0.33045040183983554</v>
      </c>
      <c r="V667" s="54">
        <v>7.8040358925520765</v>
      </c>
      <c r="W667" s="54">
        <v>1.6492455455219059</v>
      </c>
      <c r="X667" s="54">
        <v>0</v>
      </c>
      <c r="Y667" s="54">
        <v>0</v>
      </c>
      <c r="Z667" s="54">
        <v>0</v>
      </c>
      <c r="AA667" s="54">
        <v>0</v>
      </c>
      <c r="AB667" s="54">
        <v>0</v>
      </c>
      <c r="AC667" s="54">
        <v>0</v>
      </c>
      <c r="AD667" s="54" t="e">
        <v>#REF!</v>
      </c>
      <c r="AE667" s="63" t="e">
        <v>#REF!</v>
      </c>
      <c r="AF667" s="63" t="e">
        <v>#REF!</v>
      </c>
      <c r="AG667" s="63" t="e">
        <v>#REF!</v>
      </c>
      <c r="AH667" s="54" t="e">
        <v>#REF!</v>
      </c>
      <c r="AI667" s="63" t="e">
        <v>#REF!</v>
      </c>
      <c r="AJ667" s="63" t="e">
        <v>#REF!</v>
      </c>
      <c r="AK667" s="63" t="e">
        <v>#REF!</v>
      </c>
      <c r="AL667" s="63" t="e">
        <v>#REF!</v>
      </c>
      <c r="AM667" s="63" t="e">
        <v>#REF!</v>
      </c>
      <c r="AN667" s="54" t="e">
        <v>#REF!</v>
      </c>
      <c r="AO667" s="54">
        <v>0.23865540975670874</v>
      </c>
      <c r="AP667" s="54">
        <v>0.65084090756476809</v>
      </c>
      <c r="AQ667" s="54">
        <v>0.15532670348129793</v>
      </c>
    </row>
    <row r="668" spans="2:43" x14ac:dyDescent="0.3">
      <c r="B668" s="52">
        <v>665</v>
      </c>
      <c r="C668" s="54">
        <v>0.17166604409510833</v>
      </c>
      <c r="D668" s="54">
        <v>0.75692399490374029</v>
      </c>
      <c r="E668" s="54">
        <v>53185.230418550069</v>
      </c>
      <c r="F668" s="54">
        <v>10.71859305842208</v>
      </c>
      <c r="G668" s="54">
        <v>0.85835942023724665</v>
      </c>
      <c r="H668" s="54">
        <v>23823.848228608575</v>
      </c>
      <c r="I668" s="54">
        <v>17</v>
      </c>
      <c r="J668" s="54">
        <v>1</v>
      </c>
      <c r="K668" s="54">
        <v>848</v>
      </c>
      <c r="L668" s="54">
        <v>782</v>
      </c>
      <c r="M668" s="54">
        <v>0.12993814788579103</v>
      </c>
      <c r="N668" s="54">
        <v>9130.0981102393125</v>
      </c>
      <c r="O668" s="54">
        <v>40257.177078284847</v>
      </c>
      <c r="P668" s="54">
        <v>9.2004053233861534</v>
      </c>
      <c r="Q668" s="54">
        <v>255358.13424806503</v>
      </c>
      <c r="R668" s="54">
        <v>20449.424553328612</v>
      </c>
      <c r="S668" s="54">
        <v>0</v>
      </c>
      <c r="T668" s="54">
        <v>0</v>
      </c>
      <c r="U668" s="54">
        <v>0.36055080770803299</v>
      </c>
      <c r="V668" s="54">
        <v>3.9385741788263169</v>
      </c>
      <c r="W668" s="54">
        <v>4.4060738639865971</v>
      </c>
      <c r="X668" s="54">
        <v>0</v>
      </c>
      <c r="Y668" s="54">
        <v>0</v>
      </c>
      <c r="Z668" s="54">
        <v>0</v>
      </c>
      <c r="AA668" s="54">
        <v>0</v>
      </c>
      <c r="AB668" s="54">
        <v>0</v>
      </c>
      <c r="AC668" s="54">
        <v>0</v>
      </c>
      <c r="AD668" s="54" t="e">
        <v>#REF!</v>
      </c>
      <c r="AE668" s="63" t="e">
        <v>#REF!</v>
      </c>
      <c r="AF668" s="63" t="e">
        <v>#REF!</v>
      </c>
      <c r="AG668" s="63" t="e">
        <v>#REF!</v>
      </c>
      <c r="AH668" s="54" t="e">
        <v>#REF!</v>
      </c>
      <c r="AI668" s="63" t="e">
        <v>#REF!</v>
      </c>
      <c r="AJ668" s="63" t="e">
        <v>#REF!</v>
      </c>
      <c r="AK668" s="63" t="e">
        <v>#REF!</v>
      </c>
      <c r="AL668" s="63" t="e">
        <v>#REF!</v>
      </c>
      <c r="AM668" s="63" t="e">
        <v>#REF!</v>
      </c>
      <c r="AN668" s="54" t="e">
        <v>#REF!</v>
      </c>
      <c r="AO668" s="54">
        <v>0.21872759834700028</v>
      </c>
      <c r="AP668" s="54">
        <v>0.72410704116586433</v>
      </c>
      <c r="AQ668" s="54">
        <v>0.15838219406036197</v>
      </c>
    </row>
    <row r="669" spans="2:43" x14ac:dyDescent="0.3">
      <c r="B669" s="52">
        <v>666</v>
      </c>
      <c r="C669" s="54">
        <v>0.17932836597007146</v>
      </c>
      <c r="D669" s="54">
        <v>0.78653596660553082</v>
      </c>
      <c r="E669" s="54">
        <v>48707.914500654806</v>
      </c>
      <c r="F669" s="54">
        <v>15.867283286202493</v>
      </c>
      <c r="G669" s="54">
        <v>0.81547849002744155</v>
      </c>
      <c r="H669" s="54">
        <v>10754.635758186358</v>
      </c>
      <c r="I669" s="54">
        <v>5</v>
      </c>
      <c r="J669" s="54">
        <v>4</v>
      </c>
      <c r="K669" s="54">
        <v>849</v>
      </c>
      <c r="L669" s="54">
        <v>810</v>
      </c>
      <c r="M669" s="54">
        <v>0.14104820966806053</v>
      </c>
      <c r="N669" s="54">
        <v>8734.710717212376</v>
      </c>
      <c r="O669" s="54">
        <v>38310.526613112081</v>
      </c>
      <c r="P669" s="54">
        <v>12.93942821507007</v>
      </c>
      <c r="Q669" s="54">
        <v>170646.85221506606</v>
      </c>
      <c r="R669" s="54">
        <v>8770.1741288809408</v>
      </c>
      <c r="S669" s="54">
        <v>0</v>
      </c>
      <c r="T669" s="54">
        <v>0</v>
      </c>
      <c r="U669" s="54">
        <v>0.30935007883960597</v>
      </c>
      <c r="V669" s="54">
        <v>3.6469816142818865</v>
      </c>
      <c r="W669" s="54">
        <v>0.824287538857713</v>
      </c>
      <c r="X669" s="54">
        <v>0</v>
      </c>
      <c r="Y669" s="54">
        <v>0</v>
      </c>
      <c r="Z669" s="54">
        <v>0</v>
      </c>
      <c r="AA669" s="54">
        <v>0</v>
      </c>
      <c r="AB669" s="54">
        <v>0</v>
      </c>
      <c r="AC669" s="54">
        <v>0</v>
      </c>
      <c r="AD669" s="54" t="e">
        <v>#REF!</v>
      </c>
      <c r="AE669" s="63" t="e">
        <v>#REF!</v>
      </c>
      <c r="AF669" s="63" t="e">
        <v>#REF!</v>
      </c>
      <c r="AG669" s="63" t="e">
        <v>#REF!</v>
      </c>
      <c r="AH669" s="54" t="e">
        <v>#REF!</v>
      </c>
      <c r="AI669" s="63" t="e">
        <v>#REF!</v>
      </c>
      <c r="AJ669" s="63" t="e">
        <v>#REF!</v>
      </c>
      <c r="AK669" s="63" t="e">
        <v>#REF!</v>
      </c>
      <c r="AL669" s="63" t="e">
        <v>#REF!</v>
      </c>
      <c r="AM669" s="63" t="e">
        <v>#REF!</v>
      </c>
      <c r="AN669" s="54" t="e">
        <v>#REF!</v>
      </c>
      <c r="AO669" s="54">
        <v>0.2566980652463795</v>
      </c>
      <c r="AP669" s="54">
        <v>0.66512657389285146</v>
      </c>
      <c r="AQ669" s="54">
        <v>0.17073670466224805</v>
      </c>
    </row>
    <row r="670" spans="2:43" x14ac:dyDescent="0.3">
      <c r="B670" s="52">
        <v>667</v>
      </c>
      <c r="C670" s="54">
        <v>0.21470656889227749</v>
      </c>
      <c r="D670" s="54">
        <v>0.63180298763909459</v>
      </c>
      <c r="E670" s="54">
        <v>48654.046406838876</v>
      </c>
      <c r="F670" s="54">
        <v>19.214072163283845</v>
      </c>
      <c r="G670" s="54">
        <v>0.89522890069909766</v>
      </c>
      <c r="H670" s="54">
        <v>19315.837295341564</v>
      </c>
      <c r="I670" s="54">
        <v>16</v>
      </c>
      <c r="J670" s="54">
        <v>2</v>
      </c>
      <c r="K670" s="54">
        <v>833</v>
      </c>
      <c r="L670" s="54">
        <v>813</v>
      </c>
      <c r="M670" s="54">
        <v>0.13565225169188</v>
      </c>
      <c r="N670" s="54">
        <v>10446.343366738018</v>
      </c>
      <c r="O670" s="54">
        <v>30739.771880571956</v>
      </c>
      <c r="P670" s="54">
        <v>17.200992700689731</v>
      </c>
      <c r="Q670" s="54">
        <v>371135.89168694225</v>
      </c>
      <c r="R670" s="54">
        <v>17292.09578799126</v>
      </c>
      <c r="S670" s="54">
        <v>0</v>
      </c>
      <c r="T670" s="54">
        <v>0</v>
      </c>
      <c r="U670" s="54">
        <v>0.38778724849765966</v>
      </c>
      <c r="V670" s="54">
        <v>3.8972096940941432</v>
      </c>
      <c r="W670" s="54">
        <v>4.0591243735928879</v>
      </c>
      <c r="X670" s="54">
        <v>0</v>
      </c>
      <c r="Y670" s="54">
        <v>0</v>
      </c>
      <c r="Z670" s="54">
        <v>0</v>
      </c>
      <c r="AA670" s="54">
        <v>0</v>
      </c>
      <c r="AB670" s="54">
        <v>0</v>
      </c>
      <c r="AC670" s="54">
        <v>0</v>
      </c>
      <c r="AD670" s="54" t="e">
        <v>#REF!</v>
      </c>
      <c r="AE670" s="63" t="e">
        <v>#REF!</v>
      </c>
      <c r="AF670" s="63" t="e">
        <v>#REF!</v>
      </c>
      <c r="AG670" s="63" t="e">
        <v>#REF!</v>
      </c>
      <c r="AH670" s="54" t="e">
        <v>#REF!</v>
      </c>
      <c r="AI670" s="63" t="e">
        <v>#REF!</v>
      </c>
      <c r="AJ670" s="63" t="e">
        <v>#REF!</v>
      </c>
      <c r="AK670" s="63" t="e">
        <v>#REF!</v>
      </c>
      <c r="AL670" s="63" t="e">
        <v>#REF!</v>
      </c>
      <c r="AM670" s="63" t="e">
        <v>#REF!</v>
      </c>
      <c r="AN670" s="54" t="e">
        <v>#REF!</v>
      </c>
      <c r="AO670" s="54">
        <v>0.28124732661182772</v>
      </c>
      <c r="AP670" s="54">
        <v>0.66525455306619463</v>
      </c>
      <c r="AQ670" s="54">
        <v>0.1871010645662135</v>
      </c>
    </row>
    <row r="671" spans="2:43" x14ac:dyDescent="0.3">
      <c r="B671" s="52">
        <v>668</v>
      </c>
      <c r="C671" s="54">
        <v>0.19958259361569405</v>
      </c>
      <c r="D671" s="54">
        <v>0.62905358116935384</v>
      </c>
      <c r="E671" s="54">
        <v>51666.881923315741</v>
      </c>
      <c r="F671" s="54">
        <v>24.291272503486571</v>
      </c>
      <c r="G671" s="54">
        <v>0.85112419078229562</v>
      </c>
      <c r="H671" s="54">
        <v>17049.728732300428</v>
      </c>
      <c r="I671" s="54">
        <v>9</v>
      </c>
      <c r="J671" s="54">
        <v>2</v>
      </c>
      <c r="K671" s="54">
        <v>838</v>
      </c>
      <c r="L671" s="54">
        <v>800</v>
      </c>
      <c r="M671" s="54">
        <v>0.12554814525302016</v>
      </c>
      <c r="N671" s="54">
        <v>10311.810298291175</v>
      </c>
      <c r="O671" s="54">
        <v>32501.23710171592</v>
      </c>
      <c r="P671" s="54">
        <v>20.674889652602236</v>
      </c>
      <c r="Q671" s="54">
        <v>414159.6067468343</v>
      </c>
      <c r="R671" s="54">
        <v>14511.436570336857</v>
      </c>
      <c r="S671" s="54">
        <v>0</v>
      </c>
      <c r="T671" s="54">
        <v>0</v>
      </c>
      <c r="U671" s="54">
        <v>0.34431058451060492</v>
      </c>
      <c r="V671" s="54">
        <v>4.3824524402201099</v>
      </c>
      <c r="W671" s="54">
        <v>1.4523822659222183</v>
      </c>
      <c r="X671" s="54">
        <v>0</v>
      </c>
      <c r="Y671" s="54">
        <v>0</v>
      </c>
      <c r="Z671" s="54">
        <v>0</v>
      </c>
      <c r="AA671" s="54">
        <v>0</v>
      </c>
      <c r="AB671" s="54">
        <v>0</v>
      </c>
      <c r="AC671" s="54">
        <v>0</v>
      </c>
      <c r="AD671" s="54" t="e">
        <v>#REF!</v>
      </c>
      <c r="AE671" s="63" t="e">
        <v>#REF!</v>
      </c>
      <c r="AF671" s="63" t="e">
        <v>#REF!</v>
      </c>
      <c r="AG671" s="63" t="e">
        <v>#REF!</v>
      </c>
      <c r="AH671" s="54" t="e">
        <v>#REF!</v>
      </c>
      <c r="AI671" s="63" t="e">
        <v>#REF!</v>
      </c>
      <c r="AJ671" s="63" t="e">
        <v>#REF!</v>
      </c>
      <c r="AK671" s="63" t="e">
        <v>#REF!</v>
      </c>
      <c r="AL671" s="63" t="e">
        <v>#REF!</v>
      </c>
      <c r="AM671" s="63" t="e">
        <v>#REF!</v>
      </c>
      <c r="AN671" s="54" t="e">
        <v>#REF!</v>
      </c>
      <c r="AO671" s="54">
        <v>0.1532475762034945</v>
      </c>
      <c r="AP671" s="54">
        <v>0.66657886015073331</v>
      </c>
      <c r="AQ671" s="54">
        <v>0.10215159466658801</v>
      </c>
    </row>
    <row r="672" spans="2:43" x14ac:dyDescent="0.3">
      <c r="B672" s="52">
        <v>669</v>
      </c>
      <c r="C672" s="54">
        <v>0.15845476656499369</v>
      </c>
      <c r="D672" s="54">
        <v>0.69806554081617933</v>
      </c>
      <c r="E672" s="54">
        <v>51774.256257117086</v>
      </c>
      <c r="F672" s="54">
        <v>13.373462514341863</v>
      </c>
      <c r="G672" s="54">
        <v>0.85672671955787993</v>
      </c>
      <c r="H672" s="54">
        <v>11155.526524350251</v>
      </c>
      <c r="I672" s="54">
        <v>5</v>
      </c>
      <c r="J672" s="54">
        <v>5</v>
      </c>
      <c r="K672" s="54">
        <v>820</v>
      </c>
      <c r="L672" s="54">
        <v>782</v>
      </c>
      <c r="M672" s="54">
        <v>0.11061181231709377</v>
      </c>
      <c r="N672" s="54">
        <v>8203.8776892976512</v>
      </c>
      <c r="O672" s="54">
        <v>36141.824194479894</v>
      </c>
      <c r="P672" s="54">
        <v>11.457402669042381</v>
      </c>
      <c r="Q672" s="54">
        <v>149188.01580114444</v>
      </c>
      <c r="R672" s="54">
        <v>9557.237644147508</v>
      </c>
      <c r="S672" s="54">
        <v>0</v>
      </c>
      <c r="T672" s="54">
        <v>0</v>
      </c>
      <c r="U672" s="54">
        <v>0.3463028966097807</v>
      </c>
      <c r="V672" s="54">
        <v>5.3953228743011543</v>
      </c>
      <c r="W672" s="54">
        <v>0.42593594354980097</v>
      </c>
      <c r="X672" s="54">
        <v>0</v>
      </c>
      <c r="Y672" s="54">
        <v>0</v>
      </c>
      <c r="Z672" s="54">
        <v>0</v>
      </c>
      <c r="AA672" s="54">
        <v>0</v>
      </c>
      <c r="AB672" s="54">
        <v>0</v>
      </c>
      <c r="AC672" s="54">
        <v>0</v>
      </c>
      <c r="AD672" s="54" t="e">
        <v>#REF!</v>
      </c>
      <c r="AE672" s="63" t="e">
        <v>#REF!</v>
      </c>
      <c r="AF672" s="63" t="e">
        <v>#REF!</v>
      </c>
      <c r="AG672" s="63" t="e">
        <v>#REF!</v>
      </c>
      <c r="AH672" s="54" t="e">
        <v>#REF!</v>
      </c>
      <c r="AI672" s="63" t="e">
        <v>#REF!</v>
      </c>
      <c r="AJ672" s="63" t="e">
        <v>#REF!</v>
      </c>
      <c r="AK672" s="63" t="e">
        <v>#REF!</v>
      </c>
      <c r="AL672" s="63" t="e">
        <v>#REF!</v>
      </c>
      <c r="AM672" s="63" t="e">
        <v>#REF!</v>
      </c>
      <c r="AN672" s="54" t="e">
        <v>#REF!</v>
      </c>
      <c r="AO672" s="54">
        <v>0.18827044801486653</v>
      </c>
      <c r="AP672" s="54">
        <v>0.73232740288266784</v>
      </c>
      <c r="AQ672" s="54">
        <v>0.13787560823428355</v>
      </c>
    </row>
    <row r="673" spans="2:43" x14ac:dyDescent="0.3">
      <c r="B673" s="52">
        <v>670</v>
      </c>
      <c r="C673" s="54">
        <v>0.15667216604579148</v>
      </c>
      <c r="D673" s="54">
        <v>0.69295302678081139</v>
      </c>
      <c r="E673" s="54">
        <v>52556.276918846335</v>
      </c>
      <c r="F673" s="54">
        <v>11.88813020378576</v>
      </c>
      <c r="G673" s="54">
        <v>0.87182798373969039</v>
      </c>
      <c r="H673" s="54">
        <v>16774.107126602597</v>
      </c>
      <c r="I673" s="54">
        <v>14</v>
      </c>
      <c r="J673" s="54">
        <v>5</v>
      </c>
      <c r="K673" s="54">
        <v>858</v>
      </c>
      <c r="L673" s="54">
        <v>791</v>
      </c>
      <c r="M673" s="54">
        <v>0.10856645167373707</v>
      </c>
      <c r="N673" s="54">
        <v>8234.1057441780922</v>
      </c>
      <c r="O673" s="54">
        <v>36419.031167245063</v>
      </c>
      <c r="P673" s="54">
        <v>10.364404586001454</v>
      </c>
      <c r="Q673" s="54">
        <v>199412.7695733023</v>
      </c>
      <c r="R673" s="54">
        <v>14624.135995219514</v>
      </c>
      <c r="S673" s="54">
        <v>0</v>
      </c>
      <c r="T673" s="54">
        <v>0</v>
      </c>
      <c r="U673" s="54">
        <v>0.49337274588068791</v>
      </c>
      <c r="V673" s="54">
        <v>5.4232230307142801</v>
      </c>
      <c r="W673" s="54">
        <v>4.3883175729650397</v>
      </c>
      <c r="X673" s="54">
        <v>0</v>
      </c>
      <c r="Y673" s="54">
        <v>0</v>
      </c>
      <c r="Z673" s="54">
        <v>0</v>
      </c>
      <c r="AA673" s="54">
        <v>0</v>
      </c>
      <c r="AB673" s="54">
        <v>0</v>
      </c>
      <c r="AC673" s="54">
        <v>0</v>
      </c>
      <c r="AD673" s="54" t="e">
        <v>#REF!</v>
      </c>
      <c r="AE673" s="63" t="e">
        <v>#REF!</v>
      </c>
      <c r="AF673" s="63" t="e">
        <v>#REF!</v>
      </c>
      <c r="AG673" s="63" t="e">
        <v>#REF!</v>
      </c>
      <c r="AH673" s="54" t="e">
        <v>#REF!</v>
      </c>
      <c r="AI673" s="63" t="e">
        <v>#REF!</v>
      </c>
      <c r="AJ673" s="63" t="e">
        <v>#REF!</v>
      </c>
      <c r="AK673" s="63" t="e">
        <v>#REF!</v>
      </c>
      <c r="AL673" s="63" t="e">
        <v>#REF!</v>
      </c>
      <c r="AM673" s="63" t="e">
        <v>#REF!</v>
      </c>
      <c r="AN673" s="54" t="e">
        <v>#REF!</v>
      </c>
      <c r="AO673" s="54">
        <v>0.22857082655142041</v>
      </c>
      <c r="AP673" s="54">
        <v>0.73819378374495248</v>
      </c>
      <c r="AQ673" s="54">
        <v>0.16872956330570429</v>
      </c>
    </row>
    <row r="674" spans="2:43" x14ac:dyDescent="0.3">
      <c r="B674" s="52">
        <v>671</v>
      </c>
      <c r="C674" s="54">
        <v>0.21044232142572813</v>
      </c>
      <c r="D674" s="54">
        <v>0.76459427548176206</v>
      </c>
      <c r="E674" s="54">
        <v>49916.28170148244</v>
      </c>
      <c r="F674" s="54">
        <v>23.444625549162811</v>
      </c>
      <c r="G674" s="54">
        <v>0.90818906098829533</v>
      </c>
      <c r="H674" s="54">
        <v>25528.552174737892</v>
      </c>
      <c r="I674" s="54">
        <v>13</v>
      </c>
      <c r="J674" s="54">
        <v>7</v>
      </c>
      <c r="K674" s="54">
        <v>845</v>
      </c>
      <c r="L674" s="54">
        <v>805</v>
      </c>
      <c r="M674" s="54">
        <v>0.16090299428120469</v>
      </c>
      <c r="N674" s="54">
        <v>10504.498198200559</v>
      </c>
      <c r="O674" s="54">
        <v>38165.703242288502</v>
      </c>
      <c r="P674" s="54">
        <v>21.29215246271637</v>
      </c>
      <c r="Q674" s="54">
        <v>598507.34654899582</v>
      </c>
      <c r="R674" s="54">
        <v>23184.751827965909</v>
      </c>
      <c r="S674" s="54">
        <v>0</v>
      </c>
      <c r="T674" s="54">
        <v>0</v>
      </c>
      <c r="U674" s="54">
        <v>0.55012368581596593</v>
      </c>
      <c r="V674" s="54">
        <v>5.0136960441965188</v>
      </c>
      <c r="W674" s="54">
        <v>0.71272495938009317</v>
      </c>
      <c r="X674" s="54">
        <v>0</v>
      </c>
      <c r="Y674" s="54">
        <v>0</v>
      </c>
      <c r="Z674" s="54">
        <v>0</v>
      </c>
      <c r="AA674" s="54">
        <v>0</v>
      </c>
      <c r="AB674" s="54">
        <v>0</v>
      </c>
      <c r="AC674" s="54">
        <v>0</v>
      </c>
      <c r="AD674" s="54" t="e">
        <v>#REF!</v>
      </c>
      <c r="AE674" s="63" t="e">
        <v>#REF!</v>
      </c>
      <c r="AF674" s="63" t="e">
        <v>#REF!</v>
      </c>
      <c r="AG674" s="63" t="e">
        <v>#REF!</v>
      </c>
      <c r="AH674" s="54" t="e">
        <v>#REF!</v>
      </c>
      <c r="AI674" s="63" t="e">
        <v>#REF!</v>
      </c>
      <c r="AJ674" s="63" t="e">
        <v>#REF!</v>
      </c>
      <c r="AK674" s="63" t="e">
        <v>#REF!</v>
      </c>
      <c r="AL674" s="63" t="e">
        <v>#REF!</v>
      </c>
      <c r="AM674" s="63" t="e">
        <v>#REF!</v>
      </c>
      <c r="AN674" s="54" t="e">
        <v>#REF!</v>
      </c>
      <c r="AO674" s="54">
        <v>0.22883188544646405</v>
      </c>
      <c r="AP674" s="54">
        <v>0.70642482740686918</v>
      </c>
      <c r="AQ674" s="54">
        <v>0.16165252518170684</v>
      </c>
    </row>
    <row r="675" spans="2:43" x14ac:dyDescent="0.3">
      <c r="B675" s="52">
        <v>672</v>
      </c>
      <c r="C675" s="54">
        <v>0.15648310121953929</v>
      </c>
      <c r="D675" s="54">
        <v>0.68396367412596804</v>
      </c>
      <c r="E675" s="54">
        <v>50609.059125596978</v>
      </c>
      <c r="F675" s="54">
        <v>16.476697201430696</v>
      </c>
      <c r="G675" s="54">
        <v>0.87651753119004283</v>
      </c>
      <c r="H675" s="54">
        <v>19637.910816453023</v>
      </c>
      <c r="I675" s="54">
        <v>15</v>
      </c>
      <c r="J675" s="54">
        <v>6</v>
      </c>
      <c r="K675" s="54">
        <v>850</v>
      </c>
      <c r="L675" s="54">
        <v>802</v>
      </c>
      <c r="M675" s="54">
        <v>0.10702875684874184</v>
      </c>
      <c r="N675" s="54">
        <v>7919.4625217764406</v>
      </c>
      <c r="O675" s="54">
        <v>34614.758023601658</v>
      </c>
      <c r="P675" s="54">
        <v>14.442113953163922</v>
      </c>
      <c r="Q675" s="54">
        <v>323567.91019139712</v>
      </c>
      <c r="R675" s="54">
        <v>17212.973106567642</v>
      </c>
      <c r="S675" s="54">
        <v>0</v>
      </c>
      <c r="T675" s="54">
        <v>0</v>
      </c>
      <c r="U675" s="54">
        <v>0.54463503527886492</v>
      </c>
      <c r="V675" s="54">
        <v>3.3543927694023976</v>
      </c>
      <c r="W675" s="54">
        <v>1.5256766528822119</v>
      </c>
      <c r="X675" s="54">
        <v>0</v>
      </c>
      <c r="Y675" s="54">
        <v>0</v>
      </c>
      <c r="Z675" s="54">
        <v>0</v>
      </c>
      <c r="AA675" s="54">
        <v>0</v>
      </c>
      <c r="AB675" s="54">
        <v>0</v>
      </c>
      <c r="AC675" s="54">
        <v>0</v>
      </c>
      <c r="AD675" s="54" t="e">
        <v>#REF!</v>
      </c>
      <c r="AE675" s="63" t="e">
        <v>#REF!</v>
      </c>
      <c r="AF675" s="63" t="e">
        <v>#REF!</v>
      </c>
      <c r="AG675" s="63" t="e">
        <v>#REF!</v>
      </c>
      <c r="AH675" s="54" t="e">
        <v>#REF!</v>
      </c>
      <c r="AI675" s="63" t="e">
        <v>#REF!</v>
      </c>
      <c r="AJ675" s="63" t="e">
        <v>#REF!</v>
      </c>
      <c r="AK675" s="63" t="e">
        <v>#REF!</v>
      </c>
      <c r="AL675" s="63" t="e">
        <v>#REF!</v>
      </c>
      <c r="AM675" s="63" t="e">
        <v>#REF!</v>
      </c>
      <c r="AN675" s="54" t="e">
        <v>#REF!</v>
      </c>
      <c r="AO675" s="54">
        <v>0.24947004974782208</v>
      </c>
      <c r="AP675" s="54">
        <v>0.68529424883087386</v>
      </c>
      <c r="AQ675" s="54">
        <v>0.17096039034773447</v>
      </c>
    </row>
    <row r="676" spans="2:43" x14ac:dyDescent="0.3">
      <c r="B676" s="52">
        <v>673</v>
      </c>
      <c r="C676" s="54">
        <v>0.1774941883118018</v>
      </c>
      <c r="D676" s="54">
        <v>0.70117106589970812</v>
      </c>
      <c r="E676" s="54">
        <v>50885.871404108424</v>
      </c>
      <c r="F676" s="54">
        <v>9.2740118193315411</v>
      </c>
      <c r="G676" s="54">
        <v>0.85218695709549064</v>
      </c>
      <c r="H676" s="54">
        <v>8159.0736887503163</v>
      </c>
      <c r="I676" s="54">
        <v>15</v>
      </c>
      <c r="J676" s="54">
        <v>4</v>
      </c>
      <c r="K676" s="54">
        <v>870</v>
      </c>
      <c r="L676" s="54">
        <v>771</v>
      </c>
      <c r="M676" s="54">
        <v>0.12445378920958959</v>
      </c>
      <c r="N676" s="54">
        <v>9031.9464414109516</v>
      </c>
      <c r="O676" s="54">
        <v>35679.70069165418</v>
      </c>
      <c r="P676" s="54">
        <v>7.9031919123837611</v>
      </c>
      <c r="Q676" s="54">
        <v>75667.345824267424</v>
      </c>
      <c r="R676" s="54">
        <v>6953.0561795340127</v>
      </c>
      <c r="S676" s="54">
        <v>0</v>
      </c>
      <c r="T676" s="54">
        <v>0</v>
      </c>
      <c r="U676" s="54">
        <v>0.36621223573147355</v>
      </c>
      <c r="V676" s="54">
        <v>6.9952251811058304</v>
      </c>
      <c r="W676" s="54">
        <v>4.7017637041591396</v>
      </c>
      <c r="X676" s="54">
        <v>0</v>
      </c>
      <c r="Y676" s="54">
        <v>0</v>
      </c>
      <c r="Z676" s="54">
        <v>0</v>
      </c>
      <c r="AA676" s="54">
        <v>0</v>
      </c>
      <c r="AB676" s="54">
        <v>0</v>
      </c>
      <c r="AC676" s="54">
        <v>0</v>
      </c>
      <c r="AD676" s="54" t="e">
        <v>#REF!</v>
      </c>
      <c r="AE676" s="63" t="e">
        <v>#REF!</v>
      </c>
      <c r="AF676" s="63" t="e">
        <v>#REF!</v>
      </c>
      <c r="AG676" s="63" t="e">
        <v>#REF!</v>
      </c>
      <c r="AH676" s="54" t="e">
        <v>#REF!</v>
      </c>
      <c r="AI676" s="63" t="e">
        <v>#REF!</v>
      </c>
      <c r="AJ676" s="63" t="e">
        <v>#REF!</v>
      </c>
      <c r="AK676" s="63" t="e">
        <v>#REF!</v>
      </c>
      <c r="AL676" s="63" t="e">
        <v>#REF!</v>
      </c>
      <c r="AM676" s="63" t="e">
        <v>#REF!</v>
      </c>
      <c r="AN676" s="54" t="e">
        <v>#REF!</v>
      </c>
      <c r="AO676" s="54">
        <v>0.25817670044773877</v>
      </c>
      <c r="AP676" s="54">
        <v>0.64458130203376163</v>
      </c>
      <c r="AQ676" s="54">
        <v>0.16641587372938391</v>
      </c>
    </row>
    <row r="677" spans="2:43" x14ac:dyDescent="0.3">
      <c r="B677" s="52">
        <v>674</v>
      </c>
      <c r="C677" s="54">
        <v>0.19843932311653689</v>
      </c>
      <c r="D677" s="54">
        <v>0.73254207449037401</v>
      </c>
      <c r="E677" s="54">
        <v>50881.744850087089</v>
      </c>
      <c r="F677" s="54">
        <v>15.399794566057025</v>
      </c>
      <c r="G677" s="54">
        <v>0.8555558487592283</v>
      </c>
      <c r="H677" s="54">
        <v>22285.478765460593</v>
      </c>
      <c r="I677" s="54">
        <v>16</v>
      </c>
      <c r="J677" s="54">
        <v>3</v>
      </c>
      <c r="K677" s="54">
        <v>860</v>
      </c>
      <c r="L677" s="54">
        <v>808</v>
      </c>
      <c r="M677" s="54">
        <v>0.14536515341625356</v>
      </c>
      <c r="N677" s="54">
        <v>10096.939007039618</v>
      </c>
      <c r="O677" s="54">
        <v>37273.018926172699</v>
      </c>
      <c r="P677" s="54">
        <v>13.17538431068067</v>
      </c>
      <c r="Q677" s="54">
        <v>343191.79479431926</v>
      </c>
      <c r="R677" s="54">
        <v>19066.471700189399</v>
      </c>
      <c r="S677" s="54">
        <v>0</v>
      </c>
      <c r="T677" s="54">
        <v>0</v>
      </c>
      <c r="U677" s="54">
        <v>0.51157885769064926</v>
      </c>
      <c r="V677" s="54">
        <v>6.3566995731765115</v>
      </c>
      <c r="W677" s="54">
        <v>2.6500688413665499</v>
      </c>
      <c r="X677" s="54">
        <v>0</v>
      </c>
      <c r="Y677" s="54">
        <v>0</v>
      </c>
      <c r="Z677" s="54">
        <v>0</v>
      </c>
      <c r="AA677" s="54">
        <v>0</v>
      </c>
      <c r="AB677" s="54">
        <v>0</v>
      </c>
      <c r="AC677" s="54">
        <v>0</v>
      </c>
      <c r="AD677" s="54" t="e">
        <v>#REF!</v>
      </c>
      <c r="AE677" s="63" t="e">
        <v>#REF!</v>
      </c>
      <c r="AF677" s="63" t="e">
        <v>#REF!</v>
      </c>
      <c r="AG677" s="63" t="e">
        <v>#REF!</v>
      </c>
      <c r="AH677" s="54" t="e">
        <v>#REF!</v>
      </c>
      <c r="AI677" s="63" t="e">
        <v>#REF!</v>
      </c>
      <c r="AJ677" s="63" t="e">
        <v>#REF!</v>
      </c>
      <c r="AK677" s="63" t="e">
        <v>#REF!</v>
      </c>
      <c r="AL677" s="63" t="e">
        <v>#REF!</v>
      </c>
      <c r="AM677" s="63" t="e">
        <v>#REF!</v>
      </c>
      <c r="AN677" s="54" t="e">
        <v>#REF!</v>
      </c>
      <c r="AO677" s="54">
        <v>0.17166573428621001</v>
      </c>
      <c r="AP677" s="54">
        <v>0.73595743971199001</v>
      </c>
      <c r="AQ677" s="54">
        <v>0.1263386742915579</v>
      </c>
    </row>
    <row r="678" spans="2:43" x14ac:dyDescent="0.3">
      <c r="B678" s="52">
        <v>675</v>
      </c>
      <c r="C678" s="54">
        <v>0.16394624678159933</v>
      </c>
      <c r="D678" s="54">
        <v>0.72133460301841068</v>
      </c>
      <c r="E678" s="54">
        <v>51152.3521710563</v>
      </c>
      <c r="F678" s="54">
        <v>9.6425671345400126</v>
      </c>
      <c r="G678" s="54">
        <v>0.82899801077549273</v>
      </c>
      <c r="H678" s="54">
        <v>43740.191798394706</v>
      </c>
      <c r="I678" s="54">
        <v>15</v>
      </c>
      <c r="J678" s="54">
        <v>4</v>
      </c>
      <c r="K678" s="54">
        <v>848</v>
      </c>
      <c r="L678" s="54">
        <v>793</v>
      </c>
      <c r="M678" s="54">
        <v>0.11826010083856334</v>
      </c>
      <c r="N678" s="54">
        <v>8386.2361524952739</v>
      </c>
      <c r="O678" s="54">
        <v>36897.961646766831</v>
      </c>
      <c r="P678" s="54">
        <v>7.993668973302813</v>
      </c>
      <c r="Q678" s="54">
        <v>421767.7358936774</v>
      </c>
      <c r="R678" s="54">
        <v>36260.531991807737</v>
      </c>
      <c r="S678" s="54">
        <v>0</v>
      </c>
      <c r="T678" s="54">
        <v>0</v>
      </c>
      <c r="U678" s="54">
        <v>0.38288741935221393</v>
      </c>
      <c r="V678" s="54">
        <v>5.1019552609126251</v>
      </c>
      <c r="W678" s="54">
        <v>2.2505424478362994</v>
      </c>
      <c r="X678" s="54">
        <v>0</v>
      </c>
      <c r="Y678" s="54">
        <v>0</v>
      </c>
      <c r="Z678" s="54">
        <v>0</v>
      </c>
      <c r="AA678" s="54">
        <v>0</v>
      </c>
      <c r="AB678" s="54">
        <v>0</v>
      </c>
      <c r="AC678" s="54">
        <v>0</v>
      </c>
      <c r="AD678" s="54" t="e">
        <v>#REF!</v>
      </c>
      <c r="AE678" s="63" t="e">
        <v>#REF!</v>
      </c>
      <c r="AF678" s="63" t="e">
        <v>#REF!</v>
      </c>
      <c r="AG678" s="63" t="e">
        <v>#REF!</v>
      </c>
      <c r="AH678" s="54" t="e">
        <v>#REF!</v>
      </c>
      <c r="AI678" s="63" t="e">
        <v>#REF!</v>
      </c>
      <c r="AJ678" s="63" t="e">
        <v>#REF!</v>
      </c>
      <c r="AK678" s="63" t="e">
        <v>#REF!</v>
      </c>
      <c r="AL678" s="63" t="e">
        <v>#REF!</v>
      </c>
      <c r="AM678" s="63" t="e">
        <v>#REF!</v>
      </c>
      <c r="AN678" s="54" t="e">
        <v>#REF!</v>
      </c>
      <c r="AO678" s="54">
        <v>0.20861100117390374</v>
      </c>
      <c r="AP678" s="54">
        <v>0.69119754220400043</v>
      </c>
      <c r="AQ678" s="54">
        <v>0.1441914112881181</v>
      </c>
    </row>
    <row r="679" spans="2:43" x14ac:dyDescent="0.3">
      <c r="B679" s="52">
        <v>676</v>
      </c>
      <c r="C679" s="54">
        <v>0.11425451663540617</v>
      </c>
      <c r="D679" s="54">
        <v>0.74066794599251229</v>
      </c>
      <c r="E679" s="54">
        <v>46528.48248756268</v>
      </c>
      <c r="F679" s="54">
        <v>18.579527866088554</v>
      </c>
      <c r="G679" s="54">
        <v>0.92638524223750651</v>
      </c>
      <c r="H679" s="54">
        <v>14297.929914833772</v>
      </c>
      <c r="I679" s="54">
        <v>8</v>
      </c>
      <c r="J679" s="54">
        <v>4</v>
      </c>
      <c r="K679" s="54">
        <v>860</v>
      </c>
      <c r="L679" s="54">
        <v>791</v>
      </c>
      <c r="M679" s="54">
        <v>8.462465815671362E-2</v>
      </c>
      <c r="N679" s="54">
        <v>5316.0892763954353</v>
      </c>
      <c r="O679" s="54">
        <v>34462.155554211626</v>
      </c>
      <c r="P679" s="54">
        <v>17.211800422884949</v>
      </c>
      <c r="Q679" s="54">
        <v>265648.78728003521</v>
      </c>
      <c r="R679" s="54">
        <v>13245.391267648174</v>
      </c>
      <c r="S679" s="54">
        <v>0</v>
      </c>
      <c r="T679" s="54">
        <v>0</v>
      </c>
      <c r="U679" s="54">
        <v>0.30235497222764041</v>
      </c>
      <c r="V679" s="54">
        <v>5.0627077755663574</v>
      </c>
      <c r="W679" s="54">
        <v>2.854686771974412</v>
      </c>
      <c r="X679" s="54">
        <v>0</v>
      </c>
      <c r="Y679" s="54">
        <v>0</v>
      </c>
      <c r="Z679" s="54">
        <v>0</v>
      </c>
      <c r="AA679" s="54">
        <v>0</v>
      </c>
      <c r="AB679" s="54">
        <v>0</v>
      </c>
      <c r="AC679" s="54">
        <v>0</v>
      </c>
      <c r="AD679" s="54" t="e">
        <v>#REF!</v>
      </c>
      <c r="AE679" s="63" t="e">
        <v>#REF!</v>
      </c>
      <c r="AF679" s="63" t="e">
        <v>#REF!</v>
      </c>
      <c r="AG679" s="63" t="e">
        <v>#REF!</v>
      </c>
      <c r="AH679" s="54" t="e">
        <v>#REF!</v>
      </c>
      <c r="AI679" s="63" t="e">
        <v>#REF!</v>
      </c>
      <c r="AJ679" s="63" t="e">
        <v>#REF!</v>
      </c>
      <c r="AK679" s="63" t="e">
        <v>#REF!</v>
      </c>
      <c r="AL679" s="63" t="e">
        <v>#REF!</v>
      </c>
      <c r="AM679" s="63" t="e">
        <v>#REF!</v>
      </c>
      <c r="AN679" s="54" t="e">
        <v>#REF!</v>
      </c>
      <c r="AO679" s="54">
        <v>0.16184912423270548</v>
      </c>
      <c r="AP679" s="54">
        <v>0.72807233492732648</v>
      </c>
      <c r="AQ679" s="54">
        <v>0.11783786978604882</v>
      </c>
    </row>
    <row r="680" spans="2:43" x14ac:dyDescent="0.3">
      <c r="B680" s="52">
        <v>677</v>
      </c>
      <c r="C680" s="54">
        <v>0.16719881015563673</v>
      </c>
      <c r="D680" s="54">
        <v>0.75789026127058479</v>
      </c>
      <c r="E680" s="54">
        <v>47172.411867454968</v>
      </c>
      <c r="F680" s="54">
        <v>20.953793167817722</v>
      </c>
      <c r="G680" s="54">
        <v>0.87642234391996654</v>
      </c>
      <c r="H680" s="54">
        <v>10926.703250185536</v>
      </c>
      <c r="I680" s="54">
        <v>12</v>
      </c>
      <c r="J680" s="54">
        <v>5</v>
      </c>
      <c r="K680" s="54">
        <v>851</v>
      </c>
      <c r="L680" s="54">
        <v>830</v>
      </c>
      <c r="M680" s="54">
        <v>0.12671834991298642</v>
      </c>
      <c r="N680" s="54">
        <v>7887.1711364101084</v>
      </c>
      <c r="O680" s="54">
        <v>35751.511554989083</v>
      </c>
      <c r="P680" s="54">
        <v>18.364372522152987</v>
      </c>
      <c r="Q680" s="54">
        <v>228955.87991050936</v>
      </c>
      <c r="R680" s="54">
        <v>9576.4068738455244</v>
      </c>
      <c r="S680" s="54">
        <v>0</v>
      </c>
      <c r="T680" s="54">
        <v>0</v>
      </c>
      <c r="U680" s="54">
        <v>0.29416698821681475</v>
      </c>
      <c r="V680" s="54">
        <v>3.5354911430731089</v>
      </c>
      <c r="W680" s="54">
        <v>1.2879945585446078</v>
      </c>
      <c r="X680" s="54">
        <v>0</v>
      </c>
      <c r="Y680" s="54">
        <v>0</v>
      </c>
      <c r="Z680" s="54">
        <v>0</v>
      </c>
      <c r="AA680" s="54">
        <v>0</v>
      </c>
      <c r="AB680" s="54">
        <v>0</v>
      </c>
      <c r="AC680" s="54">
        <v>0</v>
      </c>
      <c r="AD680" s="54" t="e">
        <v>#REF!</v>
      </c>
      <c r="AE680" s="63" t="e">
        <v>#REF!</v>
      </c>
      <c r="AF680" s="63" t="e">
        <v>#REF!</v>
      </c>
      <c r="AG680" s="63" t="e">
        <v>#REF!</v>
      </c>
      <c r="AH680" s="54" t="e">
        <v>#REF!</v>
      </c>
      <c r="AI680" s="63" t="e">
        <v>#REF!</v>
      </c>
      <c r="AJ680" s="63" t="e">
        <v>#REF!</v>
      </c>
      <c r="AK680" s="63" t="e">
        <v>#REF!</v>
      </c>
      <c r="AL680" s="63" t="e">
        <v>#REF!</v>
      </c>
      <c r="AM680" s="63" t="e">
        <v>#REF!</v>
      </c>
      <c r="AN680" s="54" t="e">
        <v>#REF!</v>
      </c>
      <c r="AO680" s="54">
        <v>0.25752839298710173</v>
      </c>
      <c r="AP680" s="54">
        <v>0.75421760555528472</v>
      </c>
      <c r="AQ680" s="54">
        <v>0.19423244792123223</v>
      </c>
    </row>
    <row r="681" spans="2:43" x14ac:dyDescent="0.3">
      <c r="B681" s="52">
        <v>678</v>
      </c>
      <c r="C681" s="54">
        <v>0.15979071338704776</v>
      </c>
      <c r="D681" s="54">
        <v>0.67597318262694772</v>
      </c>
      <c r="E681" s="54">
        <v>48124.054123922142</v>
      </c>
      <c r="F681" s="54">
        <v>19.609512536893455</v>
      </c>
      <c r="G681" s="54">
        <v>0.8352136355198484</v>
      </c>
      <c r="H681" s="54">
        <v>19957.464775992357</v>
      </c>
      <c r="I681" s="54">
        <v>12</v>
      </c>
      <c r="J681" s="54">
        <v>3</v>
      </c>
      <c r="K681" s="54">
        <v>844</v>
      </c>
      <c r="L681" s="54">
        <v>809</v>
      </c>
      <c r="M681" s="54">
        <v>0.1080142370824731</v>
      </c>
      <c r="N681" s="54">
        <v>7689.7769395384166</v>
      </c>
      <c r="O681" s="54">
        <v>32530.570027059141</v>
      </c>
      <c r="P681" s="54">
        <v>16.378132256710828</v>
      </c>
      <c r="Q681" s="54">
        <v>391356.15572943166</v>
      </c>
      <c r="R681" s="54">
        <v>16668.746711315893</v>
      </c>
      <c r="S681" s="54">
        <v>0</v>
      </c>
      <c r="T681" s="54">
        <v>0</v>
      </c>
      <c r="U681" s="54">
        <v>0.60340648819459064</v>
      </c>
      <c r="V681" s="54">
        <v>5.0140825472544481</v>
      </c>
      <c r="W681" s="54">
        <v>4.2933955942680688</v>
      </c>
      <c r="X681" s="54">
        <v>0</v>
      </c>
      <c r="Y681" s="54">
        <v>0</v>
      </c>
      <c r="Z681" s="54">
        <v>0</v>
      </c>
      <c r="AA681" s="54">
        <v>0</v>
      </c>
      <c r="AB681" s="54">
        <v>0</v>
      </c>
      <c r="AC681" s="54">
        <v>0</v>
      </c>
      <c r="AD681" s="54" t="e">
        <v>#REF!</v>
      </c>
      <c r="AE681" s="63" t="e">
        <v>#REF!</v>
      </c>
      <c r="AF681" s="63" t="e">
        <v>#REF!</v>
      </c>
      <c r="AG681" s="63" t="e">
        <v>#REF!</v>
      </c>
      <c r="AH681" s="54" t="e">
        <v>#REF!</v>
      </c>
      <c r="AI681" s="63" t="e">
        <v>#REF!</v>
      </c>
      <c r="AJ681" s="63" t="e">
        <v>#REF!</v>
      </c>
      <c r="AK681" s="63" t="e">
        <v>#REF!</v>
      </c>
      <c r="AL681" s="63" t="e">
        <v>#REF!</v>
      </c>
      <c r="AM681" s="63" t="e">
        <v>#REF!</v>
      </c>
      <c r="AN681" s="54" t="e">
        <v>#REF!</v>
      </c>
      <c r="AO681" s="54">
        <v>0.19265013249143773</v>
      </c>
      <c r="AP681" s="54">
        <v>0.71466769711532663</v>
      </c>
      <c r="AQ681" s="54">
        <v>0.13768082653661837</v>
      </c>
    </row>
    <row r="682" spans="2:43" x14ac:dyDescent="0.3">
      <c r="B682" s="52">
        <v>679</v>
      </c>
      <c r="C682" s="54">
        <v>0.16758096062286951</v>
      </c>
      <c r="D682" s="54">
        <v>0.75192563387430067</v>
      </c>
      <c r="E682" s="54">
        <v>49047.969792949363</v>
      </c>
      <c r="F682" s="54">
        <v>22.664419302208415</v>
      </c>
      <c r="G682" s="54">
        <v>0.84648526338154484</v>
      </c>
      <c r="H682" s="54">
        <v>15795.11497746494</v>
      </c>
      <c r="I682" s="54">
        <v>13</v>
      </c>
      <c r="J682" s="54">
        <v>5</v>
      </c>
      <c r="K682" s="54">
        <v>859</v>
      </c>
      <c r="L682" s="54">
        <v>801</v>
      </c>
      <c r="M682" s="54">
        <v>0.12600842004161539</v>
      </c>
      <c r="N682" s="54">
        <v>8219.50589450394</v>
      </c>
      <c r="O682" s="54">
        <v>36880.425776811004</v>
      </c>
      <c r="P682" s="54">
        <v>19.185096942419658</v>
      </c>
      <c r="Q682" s="54">
        <v>357987.1087758576</v>
      </c>
      <c r="R682" s="54">
        <v>13370.332061841194</v>
      </c>
      <c r="S682" s="54">
        <v>0</v>
      </c>
      <c r="T682" s="54">
        <v>0</v>
      </c>
      <c r="U682" s="54">
        <v>0.41584577430518277</v>
      </c>
      <c r="V682" s="54">
        <v>5.2866796471230941</v>
      </c>
      <c r="W682" s="54">
        <v>3.7100194284519121</v>
      </c>
      <c r="X682" s="54">
        <v>0</v>
      </c>
      <c r="Y682" s="54">
        <v>0</v>
      </c>
      <c r="Z682" s="54">
        <v>0</v>
      </c>
      <c r="AA682" s="54">
        <v>0</v>
      </c>
      <c r="AB682" s="54">
        <v>0</v>
      </c>
      <c r="AC682" s="54">
        <v>0</v>
      </c>
      <c r="AD682" s="54" t="e">
        <v>#REF!</v>
      </c>
      <c r="AE682" s="63" t="e">
        <v>#REF!</v>
      </c>
      <c r="AF682" s="63" t="e">
        <v>#REF!</v>
      </c>
      <c r="AG682" s="63" t="e">
        <v>#REF!</v>
      </c>
      <c r="AH682" s="54" t="e">
        <v>#REF!</v>
      </c>
      <c r="AI682" s="63" t="e">
        <v>#REF!</v>
      </c>
      <c r="AJ682" s="63" t="e">
        <v>#REF!</v>
      </c>
      <c r="AK682" s="63" t="e">
        <v>#REF!</v>
      </c>
      <c r="AL682" s="63" t="e">
        <v>#REF!</v>
      </c>
      <c r="AM682" s="63" t="e">
        <v>#REF!</v>
      </c>
      <c r="AN682" s="54" t="e">
        <v>#REF!</v>
      </c>
      <c r="AO682" s="54">
        <v>0.19980089212832347</v>
      </c>
      <c r="AP682" s="54">
        <v>0.72173446809089659</v>
      </c>
      <c r="AQ682" s="54">
        <v>0.14420319060432216</v>
      </c>
    </row>
    <row r="683" spans="2:43" x14ac:dyDescent="0.3">
      <c r="B683" s="52">
        <v>680</v>
      </c>
      <c r="C683" s="54">
        <v>0.24833205722095839</v>
      </c>
      <c r="D683" s="54">
        <v>0.69227173161375122</v>
      </c>
      <c r="E683" s="54">
        <v>48071.423774571325</v>
      </c>
      <c r="F683" s="54">
        <v>15.284459889788881</v>
      </c>
      <c r="G683" s="54">
        <v>0.89924760393721492</v>
      </c>
      <c r="H683" s="54">
        <v>25651.876766568002</v>
      </c>
      <c r="I683" s="54">
        <v>11</v>
      </c>
      <c r="J683" s="54">
        <v>3</v>
      </c>
      <c r="K683" s="54">
        <v>852</v>
      </c>
      <c r="L683" s="54">
        <v>809</v>
      </c>
      <c r="M683" s="54">
        <v>0.17191326326755801</v>
      </c>
      <c r="N683" s="54">
        <v>11937.675559479785</v>
      </c>
      <c r="O683" s="54">
        <v>33278.487777560942</v>
      </c>
      <c r="P683" s="54">
        <v>13.74451393336712</v>
      </c>
      <c r="Q683" s="54">
        <v>392075.08153641591</v>
      </c>
      <c r="R683" s="54">
        <v>23067.388718828988</v>
      </c>
      <c r="S683" s="54">
        <v>0</v>
      </c>
      <c r="T683" s="54">
        <v>0</v>
      </c>
      <c r="U683" s="54">
        <v>0.38433150627518819</v>
      </c>
      <c r="V683" s="54">
        <v>3.4417420773321914</v>
      </c>
      <c r="W683" s="54">
        <v>0.56721333345247704</v>
      </c>
      <c r="X683" s="54">
        <v>0</v>
      </c>
      <c r="Y683" s="54">
        <v>0</v>
      </c>
      <c r="Z683" s="54">
        <v>0</v>
      </c>
      <c r="AA683" s="54">
        <v>0</v>
      </c>
      <c r="AB683" s="54">
        <v>0</v>
      </c>
      <c r="AC683" s="54">
        <v>0</v>
      </c>
      <c r="AD683" s="54" t="e">
        <v>#REF!</v>
      </c>
      <c r="AE683" s="63" t="e">
        <v>#REF!</v>
      </c>
      <c r="AF683" s="63" t="e">
        <v>#REF!</v>
      </c>
      <c r="AG683" s="63" t="e">
        <v>#REF!</v>
      </c>
      <c r="AH683" s="54" t="e">
        <v>#REF!</v>
      </c>
      <c r="AI683" s="63" t="e">
        <v>#REF!</v>
      </c>
      <c r="AJ683" s="63" t="e">
        <v>#REF!</v>
      </c>
      <c r="AK683" s="63" t="e">
        <v>#REF!</v>
      </c>
      <c r="AL683" s="63" t="e">
        <v>#REF!</v>
      </c>
      <c r="AM683" s="63" t="e">
        <v>#REF!</v>
      </c>
      <c r="AN683" s="54" t="e">
        <v>#REF!</v>
      </c>
      <c r="AO683" s="54">
        <v>0.21041213459457353</v>
      </c>
      <c r="AP683" s="54">
        <v>0.7394025932147289</v>
      </c>
      <c r="AQ683" s="54">
        <v>0.15557927796307425</v>
      </c>
    </row>
    <row r="684" spans="2:43" x14ac:dyDescent="0.3">
      <c r="B684" s="52">
        <v>681</v>
      </c>
      <c r="C684" s="54">
        <v>0.22169720479665422</v>
      </c>
      <c r="D684" s="54">
        <v>0.75553576250166199</v>
      </c>
      <c r="E684" s="54">
        <v>51104.049893279021</v>
      </c>
      <c r="F684" s="54">
        <v>22.881856434696395</v>
      </c>
      <c r="G684" s="54">
        <v>0.83599154166002021</v>
      </c>
      <c r="H684" s="54">
        <v>8349.8410544908493</v>
      </c>
      <c r="I684" s="54">
        <v>3</v>
      </c>
      <c r="J684" s="54">
        <v>6</v>
      </c>
      <c r="K684" s="54">
        <v>848</v>
      </c>
      <c r="L684" s="54">
        <v>797</v>
      </c>
      <c r="M684" s="54">
        <v>0.16750016667052728</v>
      </c>
      <c r="N684" s="54">
        <v>11329.625015128715</v>
      </c>
      <c r="O684" s="54">
        <v>38610.937303041545</v>
      </c>
      <c r="P684" s="54">
        <v>19.129038436885093</v>
      </c>
      <c r="Q684" s="54">
        <v>191059.86426139358</v>
      </c>
      <c r="R684" s="54">
        <v>6980.3964957599337</v>
      </c>
      <c r="S684" s="54">
        <v>0</v>
      </c>
      <c r="T684" s="54">
        <v>0</v>
      </c>
      <c r="U684" s="54">
        <v>0.42146494692748648</v>
      </c>
      <c r="V684" s="54">
        <v>2.186515192898022</v>
      </c>
      <c r="W684" s="54">
        <v>2.7188809687895681</v>
      </c>
      <c r="X684" s="54">
        <v>0</v>
      </c>
      <c r="Y684" s="54">
        <v>0</v>
      </c>
      <c r="Z684" s="54">
        <v>0</v>
      </c>
      <c r="AA684" s="54">
        <v>0</v>
      </c>
      <c r="AB684" s="54">
        <v>0</v>
      </c>
      <c r="AC684" s="54">
        <v>0</v>
      </c>
      <c r="AD684" s="54" t="e">
        <v>#REF!</v>
      </c>
      <c r="AE684" s="63" t="e">
        <v>#REF!</v>
      </c>
      <c r="AF684" s="63" t="e">
        <v>#REF!</v>
      </c>
      <c r="AG684" s="63" t="e">
        <v>#REF!</v>
      </c>
      <c r="AH684" s="54" t="e">
        <v>#REF!</v>
      </c>
      <c r="AI684" s="63" t="e">
        <v>#REF!</v>
      </c>
      <c r="AJ684" s="63" t="e">
        <v>#REF!</v>
      </c>
      <c r="AK684" s="63" t="e">
        <v>#REF!</v>
      </c>
      <c r="AL684" s="63" t="e">
        <v>#REF!</v>
      </c>
      <c r="AM684" s="63" t="e">
        <v>#REF!</v>
      </c>
      <c r="AN684" s="54" t="e">
        <v>#REF!</v>
      </c>
      <c r="AO684" s="54">
        <v>0.20483632512620148</v>
      </c>
      <c r="AP684" s="54">
        <v>0.72168886270839594</v>
      </c>
      <c r="AQ684" s="54">
        <v>0.14782809452169557</v>
      </c>
    </row>
    <row r="685" spans="2:43" x14ac:dyDescent="0.3">
      <c r="B685" s="52">
        <v>682</v>
      </c>
      <c r="C685" s="54">
        <v>0.19978249508657428</v>
      </c>
      <c r="D685" s="54">
        <v>0.66434689594572349</v>
      </c>
      <c r="E685" s="54">
        <v>49619.565701861233</v>
      </c>
      <c r="F685" s="54">
        <v>13.640406707639556</v>
      </c>
      <c r="G685" s="54">
        <v>0.90814388277610625</v>
      </c>
      <c r="H685" s="54">
        <v>29597.307333851728</v>
      </c>
      <c r="I685" s="54">
        <v>12</v>
      </c>
      <c r="J685" s="54">
        <v>8</v>
      </c>
      <c r="K685" s="54">
        <v>868</v>
      </c>
      <c r="L685" s="54">
        <v>807</v>
      </c>
      <c r="M685" s="54">
        <v>0.13272488047505737</v>
      </c>
      <c r="N685" s="54">
        <v>9913.120641030042</v>
      </c>
      <c r="O685" s="54">
        <v>32964.604452206397</v>
      </c>
      <c r="P685" s="54">
        <v>12.387451910121031</v>
      </c>
      <c r="Q685" s="54">
        <v>403719.30948474054</v>
      </c>
      <c r="R685" s="54">
        <v>26878.613601881832</v>
      </c>
      <c r="S685" s="54">
        <v>0</v>
      </c>
      <c r="T685" s="54">
        <v>0</v>
      </c>
      <c r="U685" s="54">
        <v>0.40272222887183284</v>
      </c>
      <c r="V685" s="54">
        <v>6.0218035357490791</v>
      </c>
      <c r="W685" s="54">
        <v>0.67407283701008025</v>
      </c>
      <c r="X685" s="54">
        <v>0</v>
      </c>
      <c r="Y685" s="54">
        <v>0</v>
      </c>
      <c r="Z685" s="54">
        <v>0</v>
      </c>
      <c r="AA685" s="54">
        <v>0</v>
      </c>
      <c r="AB685" s="54">
        <v>0</v>
      </c>
      <c r="AC685" s="54">
        <v>0</v>
      </c>
      <c r="AD685" s="54" t="e">
        <v>#REF!</v>
      </c>
      <c r="AE685" s="63" t="e">
        <v>#REF!</v>
      </c>
      <c r="AF685" s="63" t="e">
        <v>#REF!</v>
      </c>
      <c r="AG685" s="63" t="e">
        <v>#REF!</v>
      </c>
      <c r="AH685" s="54" t="e">
        <v>#REF!</v>
      </c>
      <c r="AI685" s="63" t="e">
        <v>#REF!</v>
      </c>
      <c r="AJ685" s="63" t="e">
        <v>#REF!</v>
      </c>
      <c r="AK685" s="63" t="e">
        <v>#REF!</v>
      </c>
      <c r="AL685" s="63" t="e">
        <v>#REF!</v>
      </c>
      <c r="AM685" s="63" t="e">
        <v>#REF!</v>
      </c>
      <c r="AN685" s="54" t="e">
        <v>#REF!</v>
      </c>
      <c r="AO685" s="54">
        <v>0.12463682810937693</v>
      </c>
      <c r="AP685" s="54">
        <v>0.6934881178182396</v>
      </c>
      <c r="AQ685" s="54">
        <v>8.643415933640726E-2</v>
      </c>
    </row>
    <row r="686" spans="2:43" x14ac:dyDescent="0.3">
      <c r="B686" s="52">
        <v>683</v>
      </c>
      <c r="C686" s="54">
        <v>0.22149790753258838</v>
      </c>
      <c r="D686" s="54">
        <v>0.73336135564286598</v>
      </c>
      <c r="E686" s="54">
        <v>51669.472225019257</v>
      </c>
      <c r="F686" s="54">
        <v>20.321824307093742</v>
      </c>
      <c r="G686" s="54">
        <v>0.91616597317962245</v>
      </c>
      <c r="H686" s="54">
        <v>8936.3542532373376</v>
      </c>
      <c r="I686" s="54">
        <v>15</v>
      </c>
      <c r="J686" s="54">
        <v>4</v>
      </c>
      <c r="K686" s="54">
        <v>857</v>
      </c>
      <c r="L686" s="54">
        <v>800</v>
      </c>
      <c r="M686" s="54">
        <v>0.16243800574015718</v>
      </c>
      <c r="N686" s="54">
        <v>11444.679981154959</v>
      </c>
      <c r="O686" s="54">
        <v>37892.394196291534</v>
      </c>
      <c r="P686" s="54">
        <v>18.618163943093844</v>
      </c>
      <c r="Q686" s="54">
        <v>181603.02108023906</v>
      </c>
      <c r="R686" s="54">
        <v>8187.1836910950433</v>
      </c>
      <c r="S686" s="54">
        <v>0</v>
      </c>
      <c r="T686" s="54">
        <v>0</v>
      </c>
      <c r="U686" s="54">
        <v>0.54920188054057895</v>
      </c>
      <c r="V686" s="54">
        <v>4.7574066291258461</v>
      </c>
      <c r="W686" s="54">
        <v>0.55150491041431471</v>
      </c>
      <c r="X686" s="54">
        <v>0</v>
      </c>
      <c r="Y686" s="54">
        <v>0</v>
      </c>
      <c r="Z686" s="54">
        <v>0</v>
      </c>
      <c r="AA686" s="54">
        <v>0</v>
      </c>
      <c r="AB686" s="54">
        <v>0</v>
      </c>
      <c r="AC686" s="54">
        <v>0</v>
      </c>
      <c r="AD686" s="54" t="e">
        <v>#REF!</v>
      </c>
      <c r="AE686" s="63" t="e">
        <v>#REF!</v>
      </c>
      <c r="AF686" s="63" t="e">
        <v>#REF!</v>
      </c>
      <c r="AG686" s="63" t="e">
        <v>#REF!</v>
      </c>
      <c r="AH686" s="54" t="e">
        <v>#REF!</v>
      </c>
      <c r="AI686" s="63" t="e">
        <v>#REF!</v>
      </c>
      <c r="AJ686" s="63" t="e">
        <v>#REF!</v>
      </c>
      <c r="AK686" s="63" t="e">
        <v>#REF!</v>
      </c>
      <c r="AL686" s="63" t="e">
        <v>#REF!</v>
      </c>
      <c r="AM686" s="63" t="e">
        <v>#REF!</v>
      </c>
      <c r="AN686" s="54" t="e">
        <v>#REF!</v>
      </c>
      <c r="AO686" s="54">
        <v>0.24288835013823218</v>
      </c>
      <c r="AP686" s="54">
        <v>0.67036605386595371</v>
      </c>
      <c r="AQ686" s="54">
        <v>0.16282410481217877</v>
      </c>
    </row>
    <row r="687" spans="2:43" x14ac:dyDescent="0.3">
      <c r="B687" s="52">
        <v>684</v>
      </c>
      <c r="C687" s="54">
        <v>0.19981242212187317</v>
      </c>
      <c r="D687" s="54">
        <v>0.61841442012024861</v>
      </c>
      <c r="E687" s="54">
        <v>46702.638149055754</v>
      </c>
      <c r="F687" s="54">
        <v>18.448371311669355</v>
      </c>
      <c r="G687" s="54">
        <v>0.88238676604293376</v>
      </c>
      <c r="H687" s="54">
        <v>21361.958867880439</v>
      </c>
      <c r="I687" s="54">
        <v>11</v>
      </c>
      <c r="J687" s="54">
        <v>5</v>
      </c>
      <c r="K687" s="54">
        <v>841</v>
      </c>
      <c r="L687" s="54">
        <v>801</v>
      </c>
      <c r="M687" s="54">
        <v>0.12356688315932053</v>
      </c>
      <c r="N687" s="54">
        <v>9331.7672480442252</v>
      </c>
      <c r="O687" s="54">
        <v>28881.584889034115</v>
      </c>
      <c r="P687" s="54">
        <v>16.278598700463156</v>
      </c>
      <c r="Q687" s="54">
        <v>394093.3491392663</v>
      </c>
      <c r="R687" s="54">
        <v>18849.50980177119</v>
      </c>
      <c r="S687" s="54">
        <v>0</v>
      </c>
      <c r="T687" s="54">
        <v>0</v>
      </c>
      <c r="U687" s="54">
        <v>0.46419238318224154</v>
      </c>
      <c r="V687" s="54">
        <v>5.3562968087371834</v>
      </c>
      <c r="W687" s="54">
        <v>1.8960090731276007</v>
      </c>
      <c r="X687" s="54">
        <v>0</v>
      </c>
      <c r="Y687" s="54">
        <v>0</v>
      </c>
      <c r="Z687" s="54">
        <v>0</v>
      </c>
      <c r="AA687" s="54">
        <v>0</v>
      </c>
      <c r="AB687" s="54">
        <v>0</v>
      </c>
      <c r="AC687" s="54">
        <v>0</v>
      </c>
      <c r="AD687" s="54" t="e">
        <v>#REF!</v>
      </c>
      <c r="AE687" s="63" t="e">
        <v>#REF!</v>
      </c>
      <c r="AF687" s="63" t="e">
        <v>#REF!</v>
      </c>
      <c r="AG687" s="63" t="e">
        <v>#REF!</v>
      </c>
      <c r="AH687" s="54" t="e">
        <v>#REF!</v>
      </c>
      <c r="AI687" s="63" t="e">
        <v>#REF!</v>
      </c>
      <c r="AJ687" s="63" t="e">
        <v>#REF!</v>
      </c>
      <c r="AK687" s="63" t="e">
        <v>#REF!</v>
      </c>
      <c r="AL687" s="63" t="e">
        <v>#REF!</v>
      </c>
      <c r="AM687" s="63" t="e">
        <v>#REF!</v>
      </c>
      <c r="AN687" s="54" t="e">
        <v>#REF!</v>
      </c>
      <c r="AO687" s="54">
        <v>0.21124562083568388</v>
      </c>
      <c r="AP687" s="54">
        <v>0.69954590768140901</v>
      </c>
      <c r="AQ687" s="54">
        <v>0.14777600957122125</v>
      </c>
    </row>
    <row r="688" spans="2:43" x14ac:dyDescent="0.3">
      <c r="B688" s="52">
        <v>685</v>
      </c>
      <c r="C688" s="54">
        <v>0.19910944678792847</v>
      </c>
      <c r="D688" s="54">
        <v>0.7408321498483379</v>
      </c>
      <c r="E688" s="54">
        <v>50926.757711353588</v>
      </c>
      <c r="F688" s="54">
        <v>21.017000475183885</v>
      </c>
      <c r="G688" s="54">
        <v>0.85583211412574234</v>
      </c>
      <c r="H688" s="54">
        <v>15921.206223462608</v>
      </c>
      <c r="I688" s="54">
        <v>16</v>
      </c>
      <c r="J688" s="54">
        <v>1</v>
      </c>
      <c r="K688" s="54">
        <v>852</v>
      </c>
      <c r="L688" s="54">
        <v>784</v>
      </c>
      <c r="M688" s="54">
        <v>0.14750667951901428</v>
      </c>
      <c r="N688" s="54">
        <v>10139.998554610484</v>
      </c>
      <c r="O688" s="54">
        <v>37728.179400107496</v>
      </c>
      <c r="P688" s="54">
        <v>17.987023949258354</v>
      </c>
      <c r="Q688" s="54">
        <v>334615.99876401428</v>
      </c>
      <c r="R688" s="54">
        <v>13625.87958165793</v>
      </c>
      <c r="S688" s="54">
        <v>0</v>
      </c>
      <c r="T688" s="54">
        <v>0</v>
      </c>
      <c r="U688" s="54">
        <v>0.27521343602793247</v>
      </c>
      <c r="V688" s="54">
        <v>2.5500615370712039</v>
      </c>
      <c r="W688" s="54">
        <v>4.6913744437630287</v>
      </c>
      <c r="X688" s="54">
        <v>0</v>
      </c>
      <c r="Y688" s="54">
        <v>0</v>
      </c>
      <c r="Z688" s="54">
        <v>0</v>
      </c>
      <c r="AA688" s="54">
        <v>0</v>
      </c>
      <c r="AB688" s="54">
        <v>0</v>
      </c>
      <c r="AC688" s="54">
        <v>0</v>
      </c>
      <c r="AD688" s="54" t="e">
        <v>#REF!</v>
      </c>
      <c r="AE688" s="63" t="e">
        <v>#REF!</v>
      </c>
      <c r="AF688" s="63" t="e">
        <v>#REF!</v>
      </c>
      <c r="AG688" s="63" t="e">
        <v>#REF!</v>
      </c>
      <c r="AH688" s="54" t="e">
        <v>#REF!</v>
      </c>
      <c r="AI688" s="63" t="e">
        <v>#REF!</v>
      </c>
      <c r="AJ688" s="63" t="e">
        <v>#REF!</v>
      </c>
      <c r="AK688" s="63" t="e">
        <v>#REF!</v>
      </c>
      <c r="AL688" s="63" t="e">
        <v>#REF!</v>
      </c>
      <c r="AM688" s="63" t="e">
        <v>#REF!</v>
      </c>
      <c r="AN688" s="54" t="e">
        <v>#REF!</v>
      </c>
      <c r="AO688" s="54">
        <v>0.26051545594531422</v>
      </c>
      <c r="AP688" s="54">
        <v>0.74463906581084827</v>
      </c>
      <c r="AQ688" s="54">
        <v>0.19398998574440598</v>
      </c>
    </row>
    <row r="689" spans="2:43" x14ac:dyDescent="0.3">
      <c r="B689" s="52">
        <v>686</v>
      </c>
      <c r="C689" s="54">
        <v>0.20704806713081833</v>
      </c>
      <c r="D689" s="54">
        <v>0.71768740350545446</v>
      </c>
      <c r="E689" s="54">
        <v>54188.601495275245</v>
      </c>
      <c r="F689" s="54">
        <v>19.00596490317244</v>
      </c>
      <c r="G689" s="54">
        <v>0.85049956541985927</v>
      </c>
      <c r="H689" s="54">
        <v>10313.631985967182</v>
      </c>
      <c r="I689" s="54">
        <v>14</v>
      </c>
      <c r="J689" s="54">
        <v>6</v>
      </c>
      <c r="K689" s="54">
        <v>841</v>
      </c>
      <c r="L689" s="54">
        <v>819</v>
      </c>
      <c r="M689" s="54">
        <v>0.14859578969994003</v>
      </c>
      <c r="N689" s="54">
        <v>11219.645200118912</v>
      </c>
      <c r="O689" s="54">
        <v>38890.476706735877</v>
      </c>
      <c r="P689" s="54">
        <v>16.16456489053326</v>
      </c>
      <c r="Q689" s="54">
        <v>196020.52754952895</v>
      </c>
      <c r="R689" s="54">
        <v>8771.7395219654481</v>
      </c>
      <c r="S689" s="54">
        <v>0</v>
      </c>
      <c r="T689" s="54">
        <v>0</v>
      </c>
      <c r="U689" s="54">
        <v>0.47473342581574496</v>
      </c>
      <c r="V689" s="54">
        <v>5.2750703437814579</v>
      </c>
      <c r="W689" s="54">
        <v>1.184976305205216</v>
      </c>
      <c r="X689" s="54">
        <v>0</v>
      </c>
      <c r="Y689" s="54">
        <v>0</v>
      </c>
      <c r="Z689" s="54">
        <v>0</v>
      </c>
      <c r="AA689" s="54">
        <v>0</v>
      </c>
      <c r="AB689" s="54">
        <v>0</v>
      </c>
      <c r="AC689" s="54">
        <v>0</v>
      </c>
      <c r="AD689" s="54" t="e">
        <v>#REF!</v>
      </c>
      <c r="AE689" s="63" t="e">
        <v>#REF!</v>
      </c>
      <c r="AF689" s="63" t="e">
        <v>#REF!</v>
      </c>
      <c r="AG689" s="63" t="e">
        <v>#REF!</v>
      </c>
      <c r="AH689" s="54" t="e">
        <v>#REF!</v>
      </c>
      <c r="AI689" s="63" t="e">
        <v>#REF!</v>
      </c>
      <c r="AJ689" s="63" t="e">
        <v>#REF!</v>
      </c>
      <c r="AK689" s="63" t="e">
        <v>#REF!</v>
      </c>
      <c r="AL689" s="63" t="e">
        <v>#REF!</v>
      </c>
      <c r="AM689" s="63" t="e">
        <v>#REF!</v>
      </c>
      <c r="AN689" s="54" t="e">
        <v>#REF!</v>
      </c>
      <c r="AO689" s="54">
        <v>0.15823240489741963</v>
      </c>
      <c r="AP689" s="54">
        <v>0.63779539964802778</v>
      </c>
      <c r="AQ689" s="54">
        <v>0.10091989991881831</v>
      </c>
    </row>
    <row r="690" spans="2:43" x14ac:dyDescent="0.3">
      <c r="B690" s="52">
        <v>687</v>
      </c>
      <c r="C690" s="54">
        <v>0.21671475820094904</v>
      </c>
      <c r="D690" s="54">
        <v>0.68913749045572448</v>
      </c>
      <c r="E690" s="54">
        <v>48530.082699957253</v>
      </c>
      <c r="F690" s="54">
        <v>23.974548103429793</v>
      </c>
      <c r="G690" s="54">
        <v>0.83412552839099152</v>
      </c>
      <c r="H690" s="54">
        <v>12423.717785211044</v>
      </c>
      <c r="I690" s="54">
        <v>10</v>
      </c>
      <c r="J690" s="54">
        <v>4</v>
      </c>
      <c r="K690" s="54">
        <v>828</v>
      </c>
      <c r="L690" s="54">
        <v>801</v>
      </c>
      <c r="M690" s="54">
        <v>0.14934626461132117</v>
      </c>
      <c r="N690" s="54">
        <v>10517.185137793296</v>
      </c>
      <c r="O690" s="54">
        <v>33443.899403457312</v>
      </c>
      <c r="P690" s="54">
        <v>19.997782604708618</v>
      </c>
      <c r="Q690" s="54">
        <v>297853.01966497843</v>
      </c>
      <c r="R690" s="54">
        <v>10362.94016216972</v>
      </c>
      <c r="S690" s="54">
        <v>0</v>
      </c>
      <c r="T690" s="54">
        <v>0</v>
      </c>
      <c r="U690" s="54">
        <v>0.44457151957315877</v>
      </c>
      <c r="V690" s="54">
        <v>4.5140439056418256</v>
      </c>
      <c r="W690" s="54">
        <v>2.6692855827131554</v>
      </c>
      <c r="X690" s="54">
        <v>0</v>
      </c>
      <c r="Y690" s="54">
        <v>0</v>
      </c>
      <c r="Z690" s="54">
        <v>0</v>
      </c>
      <c r="AA690" s="54">
        <v>0</v>
      </c>
      <c r="AB690" s="54">
        <v>0</v>
      </c>
      <c r="AC690" s="54">
        <v>0</v>
      </c>
      <c r="AD690" s="54" t="e">
        <v>#REF!</v>
      </c>
      <c r="AE690" s="63" t="e">
        <v>#REF!</v>
      </c>
      <c r="AF690" s="63" t="e">
        <v>#REF!</v>
      </c>
      <c r="AG690" s="63" t="e">
        <v>#REF!</v>
      </c>
      <c r="AH690" s="54" t="e">
        <v>#REF!</v>
      </c>
      <c r="AI690" s="63" t="e">
        <v>#REF!</v>
      </c>
      <c r="AJ690" s="63" t="e">
        <v>#REF!</v>
      </c>
      <c r="AK690" s="63" t="e">
        <v>#REF!</v>
      </c>
      <c r="AL690" s="63" t="e">
        <v>#REF!</v>
      </c>
      <c r="AM690" s="63" t="e">
        <v>#REF!</v>
      </c>
      <c r="AN690" s="54" t="e">
        <v>#REF!</v>
      </c>
      <c r="AO690" s="54">
        <v>0.14868543912804719</v>
      </c>
      <c r="AP690" s="54">
        <v>0.68609628563782055</v>
      </c>
      <c r="AQ690" s="54">
        <v>0.10201252751418144</v>
      </c>
    </row>
    <row r="691" spans="2:43" x14ac:dyDescent="0.3">
      <c r="B691" s="52">
        <v>688</v>
      </c>
      <c r="C691" s="54">
        <v>0.11664743809797187</v>
      </c>
      <c r="D691" s="54">
        <v>0.74444814754858613</v>
      </c>
      <c r="E691" s="54">
        <v>51299.036710176253</v>
      </c>
      <c r="F691" s="54">
        <v>22.087978830810606</v>
      </c>
      <c r="G691" s="54">
        <v>0.84082052364518378</v>
      </c>
      <c r="H691" s="54">
        <v>15608.333288061904</v>
      </c>
      <c r="I691" s="54">
        <v>16</v>
      </c>
      <c r="J691" s="54">
        <v>6</v>
      </c>
      <c r="K691" s="54">
        <v>874</v>
      </c>
      <c r="L691" s="54">
        <v>800</v>
      </c>
      <c r="M691" s="54">
        <v>8.6837969208323526E-2</v>
      </c>
      <c r="N691" s="54">
        <v>5983.9012091358709</v>
      </c>
      <c r="O691" s="54">
        <v>38189.472849917627</v>
      </c>
      <c r="P691" s="54">
        <v>18.572025926785908</v>
      </c>
      <c r="Q691" s="54">
        <v>344756.53525094781</v>
      </c>
      <c r="R691" s="54">
        <v>13123.806968496763</v>
      </c>
      <c r="S691" s="54">
        <v>0</v>
      </c>
      <c r="T691" s="54">
        <v>0</v>
      </c>
      <c r="U691" s="54">
        <v>0.38133161060026655</v>
      </c>
      <c r="V691" s="54">
        <v>4.4082830776985436</v>
      </c>
      <c r="W691" s="54">
        <v>3.2769069140607492</v>
      </c>
      <c r="X691" s="54">
        <v>0</v>
      </c>
      <c r="Y691" s="54">
        <v>0</v>
      </c>
      <c r="Z691" s="54">
        <v>0</v>
      </c>
      <c r="AA691" s="54">
        <v>0</v>
      </c>
      <c r="AB691" s="54">
        <v>0</v>
      </c>
      <c r="AC691" s="54">
        <v>0</v>
      </c>
      <c r="AD691" s="54" t="e">
        <v>#REF!</v>
      </c>
      <c r="AE691" s="63" t="e">
        <v>#REF!</v>
      </c>
      <c r="AF691" s="63" t="e">
        <v>#REF!</v>
      </c>
      <c r="AG691" s="63" t="e">
        <v>#REF!</v>
      </c>
      <c r="AH691" s="54" t="e">
        <v>#REF!</v>
      </c>
      <c r="AI691" s="63" t="e">
        <v>#REF!</v>
      </c>
      <c r="AJ691" s="63" t="e">
        <v>#REF!</v>
      </c>
      <c r="AK691" s="63" t="e">
        <v>#REF!</v>
      </c>
      <c r="AL691" s="63" t="e">
        <v>#REF!</v>
      </c>
      <c r="AM691" s="63" t="e">
        <v>#REF!</v>
      </c>
      <c r="AN691" s="54" t="e">
        <v>#REF!</v>
      </c>
      <c r="AO691" s="54">
        <v>0.13713785017003782</v>
      </c>
      <c r="AP691" s="54">
        <v>0.64492459229357169</v>
      </c>
      <c r="AQ691" s="54">
        <v>8.8443572108928559E-2</v>
      </c>
    </row>
    <row r="692" spans="2:43" x14ac:dyDescent="0.3">
      <c r="B692" s="52">
        <v>689</v>
      </c>
      <c r="C692" s="54">
        <v>0.20017244304500134</v>
      </c>
      <c r="D692" s="54">
        <v>0.66073169558226208</v>
      </c>
      <c r="E692" s="54">
        <v>50762.615473826409</v>
      </c>
      <c r="F692" s="54">
        <v>12.285375325831712</v>
      </c>
      <c r="G692" s="54">
        <v>0.88850205411329708</v>
      </c>
      <c r="H692" s="54">
        <v>24422.576760099466</v>
      </c>
      <c r="I692" s="54">
        <v>10</v>
      </c>
      <c r="J692" s="54">
        <v>6</v>
      </c>
      <c r="K692" s="54">
        <v>865</v>
      </c>
      <c r="L692" s="54">
        <v>811</v>
      </c>
      <c r="M692" s="54">
        <v>0.13226027770196752</v>
      </c>
      <c r="N692" s="54">
        <v>10161.276754749821</v>
      </c>
      <c r="O692" s="54">
        <v>33540.468994211697</v>
      </c>
      <c r="P692" s="54">
        <v>10.915581212554292</v>
      </c>
      <c r="Q692" s="54">
        <v>300040.52192175697</v>
      </c>
      <c r="R692" s="54">
        <v>21699.509618088046</v>
      </c>
      <c r="S692" s="54">
        <v>0</v>
      </c>
      <c r="T692" s="54">
        <v>0</v>
      </c>
      <c r="U692" s="54">
        <v>0.42742548640829903</v>
      </c>
      <c r="V692" s="54">
        <v>2.1301693138890778</v>
      </c>
      <c r="W692" s="54">
        <v>2.9331300051665647</v>
      </c>
      <c r="X692" s="54">
        <v>0</v>
      </c>
      <c r="Y692" s="54">
        <v>0</v>
      </c>
      <c r="Z692" s="54">
        <v>0</v>
      </c>
      <c r="AA692" s="54">
        <v>0</v>
      </c>
      <c r="AB692" s="54">
        <v>0</v>
      </c>
      <c r="AC692" s="54">
        <v>0</v>
      </c>
      <c r="AD692" s="54" t="e">
        <v>#REF!</v>
      </c>
      <c r="AE692" s="63" t="e">
        <v>#REF!</v>
      </c>
      <c r="AF692" s="63" t="e">
        <v>#REF!</v>
      </c>
      <c r="AG692" s="63" t="e">
        <v>#REF!</v>
      </c>
      <c r="AH692" s="54" t="e">
        <v>#REF!</v>
      </c>
      <c r="AI692" s="63" t="e">
        <v>#REF!</v>
      </c>
      <c r="AJ692" s="63" t="e">
        <v>#REF!</v>
      </c>
      <c r="AK692" s="63" t="e">
        <v>#REF!</v>
      </c>
      <c r="AL692" s="63" t="e">
        <v>#REF!</v>
      </c>
      <c r="AM692" s="63" t="e">
        <v>#REF!</v>
      </c>
      <c r="AN692" s="54" t="e">
        <v>#REF!</v>
      </c>
      <c r="AO692" s="54">
        <v>0.13982837280344693</v>
      </c>
      <c r="AP692" s="54">
        <v>0.63522322384827623</v>
      </c>
      <c r="AQ692" s="54">
        <v>8.8822229757664184E-2</v>
      </c>
    </row>
    <row r="693" spans="2:43" x14ac:dyDescent="0.3">
      <c r="B693" s="52">
        <v>690</v>
      </c>
      <c r="C693" s="54">
        <v>0.14636361553173033</v>
      </c>
      <c r="D693" s="54">
        <v>0.70445411962734816</v>
      </c>
      <c r="E693" s="54">
        <v>48244.121502331029</v>
      </c>
      <c r="F693" s="54">
        <v>13.425760441852452</v>
      </c>
      <c r="G693" s="54">
        <v>0.85236764793238839</v>
      </c>
      <c r="H693" s="54">
        <v>18931.82149527514</v>
      </c>
      <c r="I693" s="54">
        <v>16</v>
      </c>
      <c r="J693" s="54">
        <v>5</v>
      </c>
      <c r="K693" s="54">
        <v>836</v>
      </c>
      <c r="L693" s="54">
        <v>799</v>
      </c>
      <c r="M693" s="54">
        <v>0.10310645192488076</v>
      </c>
      <c r="N693" s="54">
        <v>7061.1840512332628</v>
      </c>
      <c r="O693" s="54">
        <v>33985.770140119421</v>
      </c>
      <c r="P693" s="54">
        <v>11.443683849525478</v>
      </c>
      <c r="Q693" s="54">
        <v>254174.10012347691</v>
      </c>
      <c r="R693" s="54">
        <v>16136.872159003504</v>
      </c>
      <c r="S693" s="54">
        <v>0</v>
      </c>
      <c r="T693" s="54">
        <v>0</v>
      </c>
      <c r="U693" s="54">
        <v>0.35876398040829172</v>
      </c>
      <c r="V693" s="54">
        <v>6.2411214926626313</v>
      </c>
      <c r="W693" s="54">
        <v>3.8927354460950445</v>
      </c>
      <c r="X693" s="54">
        <v>0</v>
      </c>
      <c r="Y693" s="54">
        <v>0</v>
      </c>
      <c r="Z693" s="54">
        <v>0</v>
      </c>
      <c r="AA693" s="54">
        <v>0</v>
      </c>
      <c r="AB693" s="54">
        <v>0</v>
      </c>
      <c r="AC693" s="54">
        <v>0</v>
      </c>
      <c r="AD693" s="54" t="e">
        <v>#REF!</v>
      </c>
      <c r="AE693" s="63" t="e">
        <v>#REF!</v>
      </c>
      <c r="AF693" s="63" t="e">
        <v>#REF!</v>
      </c>
      <c r="AG693" s="63" t="e">
        <v>#REF!</v>
      </c>
      <c r="AH693" s="54" t="e">
        <v>#REF!</v>
      </c>
      <c r="AI693" s="63" t="e">
        <v>#REF!</v>
      </c>
      <c r="AJ693" s="63" t="e">
        <v>#REF!</v>
      </c>
      <c r="AK693" s="63" t="e">
        <v>#REF!</v>
      </c>
      <c r="AL693" s="63" t="e">
        <v>#REF!</v>
      </c>
      <c r="AM693" s="63" t="e">
        <v>#REF!</v>
      </c>
      <c r="AN693" s="54" t="e">
        <v>#REF!</v>
      </c>
      <c r="AO693" s="54">
        <v>0.18266078110822359</v>
      </c>
      <c r="AP693" s="54">
        <v>0.74069984847713422</v>
      </c>
      <c r="AQ693" s="54">
        <v>0.13529681288957621</v>
      </c>
    </row>
    <row r="694" spans="2:43" x14ac:dyDescent="0.3">
      <c r="B694" s="52">
        <v>691</v>
      </c>
      <c r="C694" s="54">
        <v>0.20154732858209962</v>
      </c>
      <c r="D694" s="54">
        <v>0.62390216932226872</v>
      </c>
      <c r="E694" s="54">
        <v>49514.134472345308</v>
      </c>
      <c r="F694" s="54">
        <v>14.114472858474338</v>
      </c>
      <c r="G694" s="54">
        <v>0.90248757480551023</v>
      </c>
      <c r="H694" s="54">
        <v>25200.964564231363</v>
      </c>
      <c r="I694" s="54">
        <v>12</v>
      </c>
      <c r="J694" s="54">
        <v>6</v>
      </c>
      <c r="K694" s="54">
        <v>858</v>
      </c>
      <c r="L694" s="54">
        <v>792</v>
      </c>
      <c r="M694" s="54">
        <v>0.12574581552348005</v>
      </c>
      <c r="N694" s="54">
        <v>9979.441529956046</v>
      </c>
      <c r="O694" s="54">
        <v>30891.975909410765</v>
      </c>
      <c r="P694" s="54">
        <v>12.738136379702702</v>
      </c>
      <c r="Q694" s="54">
        <v>355698.33034921711</v>
      </c>
      <c r="R694" s="54">
        <v>22743.557392332765</v>
      </c>
      <c r="S694" s="54">
        <v>0</v>
      </c>
      <c r="T694" s="54">
        <v>0</v>
      </c>
      <c r="U694" s="54">
        <v>0.51232673520831873</v>
      </c>
      <c r="V694" s="54">
        <v>3.5668126276057084</v>
      </c>
      <c r="W694" s="54">
        <v>1.9355891232752476</v>
      </c>
      <c r="X694" s="54">
        <v>0</v>
      </c>
      <c r="Y694" s="54">
        <v>0</v>
      </c>
      <c r="Z694" s="54">
        <v>0</v>
      </c>
      <c r="AA694" s="54">
        <v>0</v>
      </c>
      <c r="AB694" s="54">
        <v>0</v>
      </c>
      <c r="AC694" s="54">
        <v>0</v>
      </c>
      <c r="AD694" s="54" t="e">
        <v>#REF!</v>
      </c>
      <c r="AE694" s="63" t="e">
        <v>#REF!</v>
      </c>
      <c r="AF694" s="63" t="e">
        <v>#REF!</v>
      </c>
      <c r="AG694" s="63" t="e">
        <v>#REF!</v>
      </c>
      <c r="AH694" s="54" t="e">
        <v>#REF!</v>
      </c>
      <c r="AI694" s="63" t="e">
        <v>#REF!</v>
      </c>
      <c r="AJ694" s="63" t="e">
        <v>#REF!</v>
      </c>
      <c r="AK694" s="63" t="e">
        <v>#REF!</v>
      </c>
      <c r="AL694" s="63" t="e">
        <v>#REF!</v>
      </c>
      <c r="AM694" s="63" t="e">
        <v>#REF!</v>
      </c>
      <c r="AN694" s="54" t="e">
        <v>#REF!</v>
      </c>
      <c r="AO694" s="54">
        <v>0.18989305414501678</v>
      </c>
      <c r="AP694" s="54">
        <v>0.67538645266750263</v>
      </c>
      <c r="AQ694" s="54">
        <v>0.1282511962252009</v>
      </c>
    </row>
    <row r="695" spans="2:43" x14ac:dyDescent="0.3">
      <c r="B695" s="52">
        <v>692</v>
      </c>
      <c r="C695" s="54">
        <v>0.16664074137988891</v>
      </c>
      <c r="D695" s="54">
        <v>0.70709812212464052</v>
      </c>
      <c r="E695" s="54">
        <v>52037.105862414319</v>
      </c>
      <c r="F695" s="54">
        <v>19.496015905775707</v>
      </c>
      <c r="G695" s="54">
        <v>0.92462421643568615</v>
      </c>
      <c r="H695" s="54">
        <v>7619.4219275097266</v>
      </c>
      <c r="I695" s="54">
        <v>9</v>
      </c>
      <c r="J695" s="54">
        <v>12</v>
      </c>
      <c r="K695" s="54">
        <v>859</v>
      </c>
      <c r="L695" s="54">
        <v>806</v>
      </c>
      <c r="M695" s="54">
        <v>0.11783135529917732</v>
      </c>
      <c r="N695" s="54">
        <v>8671.5019001764849</v>
      </c>
      <c r="O695" s="54">
        <v>36795.33983611429</v>
      </c>
      <c r="P695" s="54">
        <v>18.026488430495537</v>
      </c>
      <c r="Q695" s="54">
        <v>148548.37109154582</v>
      </c>
      <c r="R695" s="54">
        <v>7045.1020294165664</v>
      </c>
      <c r="S695" s="54">
        <v>0</v>
      </c>
      <c r="T695" s="54">
        <v>0</v>
      </c>
      <c r="U695" s="54">
        <v>0.3947123858021252</v>
      </c>
      <c r="V695" s="54">
        <v>3.0681167559077167</v>
      </c>
      <c r="W695" s="54">
        <v>1.2005984913278354</v>
      </c>
      <c r="X695" s="54">
        <v>0</v>
      </c>
      <c r="Y695" s="54">
        <v>0</v>
      </c>
      <c r="Z695" s="54">
        <v>0</v>
      </c>
      <c r="AA695" s="54">
        <v>0</v>
      </c>
      <c r="AB695" s="54">
        <v>0</v>
      </c>
      <c r="AC695" s="54">
        <v>0</v>
      </c>
      <c r="AD695" s="54" t="e">
        <v>#REF!</v>
      </c>
      <c r="AE695" s="63" t="e">
        <v>#REF!</v>
      </c>
      <c r="AF695" s="63" t="e">
        <v>#REF!</v>
      </c>
      <c r="AG695" s="63" t="e">
        <v>#REF!</v>
      </c>
      <c r="AH695" s="54" t="e">
        <v>#REF!</v>
      </c>
      <c r="AI695" s="63" t="e">
        <v>#REF!</v>
      </c>
      <c r="AJ695" s="63" t="e">
        <v>#REF!</v>
      </c>
      <c r="AK695" s="63" t="e">
        <v>#REF!</v>
      </c>
      <c r="AL695" s="63" t="e">
        <v>#REF!</v>
      </c>
      <c r="AM695" s="63" t="e">
        <v>#REF!</v>
      </c>
      <c r="AN695" s="54" t="e">
        <v>#REF!</v>
      </c>
      <c r="AO695" s="54">
        <v>0.26161807065474824</v>
      </c>
      <c r="AP695" s="54">
        <v>0.643320905071459</v>
      </c>
      <c r="AQ695" s="54">
        <v>0.16830437399666154</v>
      </c>
    </row>
    <row r="696" spans="2:43" x14ac:dyDescent="0.3">
      <c r="B696" s="52">
        <v>693</v>
      </c>
      <c r="C696" s="54">
        <v>0.21985403958458538</v>
      </c>
      <c r="D696" s="54">
        <v>0.68830427914093195</v>
      </c>
      <c r="E696" s="54">
        <v>51263.509231423013</v>
      </c>
      <c r="F696" s="54">
        <v>11.687425155799055</v>
      </c>
      <c r="G696" s="54">
        <v>0.87603312383373555</v>
      </c>
      <c r="H696" s="54">
        <v>24253.437636293136</v>
      </c>
      <c r="I696" s="54">
        <v>9</v>
      </c>
      <c r="J696" s="54">
        <v>7</v>
      </c>
      <c r="K696" s="54">
        <v>830</v>
      </c>
      <c r="L696" s="54">
        <v>789</v>
      </c>
      <c r="M696" s="54">
        <v>0.15132647623248996</v>
      </c>
      <c r="N696" s="54">
        <v>11270.489587810032</v>
      </c>
      <c r="O696" s="54">
        <v>35284.892767769124</v>
      </c>
      <c r="P696" s="54">
        <v>10.238571568807629</v>
      </c>
      <c r="Q696" s="54">
        <v>283460.23714501597</v>
      </c>
      <c r="R696" s="54">
        <v>21246.814736228567</v>
      </c>
      <c r="S696" s="54">
        <v>0</v>
      </c>
      <c r="T696" s="54">
        <v>0</v>
      </c>
      <c r="U696" s="54">
        <v>0.58334244502897747</v>
      </c>
      <c r="V696" s="54">
        <v>4.0757538347176707</v>
      </c>
      <c r="W696" s="54">
        <v>3.9176599096718645</v>
      </c>
      <c r="X696" s="54">
        <v>0</v>
      </c>
      <c r="Y696" s="54">
        <v>0</v>
      </c>
      <c r="Z696" s="54">
        <v>0</v>
      </c>
      <c r="AA696" s="54">
        <v>0</v>
      </c>
      <c r="AB696" s="54">
        <v>0</v>
      </c>
      <c r="AC696" s="54">
        <v>0</v>
      </c>
      <c r="AD696" s="54" t="e">
        <v>#REF!</v>
      </c>
      <c r="AE696" s="63" t="e">
        <v>#REF!</v>
      </c>
      <c r="AF696" s="63" t="e">
        <v>#REF!</v>
      </c>
      <c r="AG696" s="63" t="e">
        <v>#REF!</v>
      </c>
      <c r="AH696" s="54" t="e">
        <v>#REF!</v>
      </c>
      <c r="AI696" s="63" t="e">
        <v>#REF!</v>
      </c>
      <c r="AJ696" s="63" t="e">
        <v>#REF!</v>
      </c>
      <c r="AK696" s="63" t="e">
        <v>#REF!</v>
      </c>
      <c r="AL696" s="63" t="e">
        <v>#REF!</v>
      </c>
      <c r="AM696" s="63" t="e">
        <v>#REF!</v>
      </c>
      <c r="AN696" s="54" t="e">
        <v>#REF!</v>
      </c>
      <c r="AO696" s="54">
        <v>0.15513771991398465</v>
      </c>
      <c r="AP696" s="54">
        <v>0.72350789919200065</v>
      </c>
      <c r="AQ696" s="54">
        <v>0.11224336582040403</v>
      </c>
    </row>
    <row r="697" spans="2:43" x14ac:dyDescent="0.3">
      <c r="B697" s="52">
        <v>694</v>
      </c>
      <c r="C697" s="54">
        <v>0.19934247683027317</v>
      </c>
      <c r="D697" s="54">
        <v>0.70561343300599955</v>
      </c>
      <c r="E697" s="54">
        <v>51479.710741616916</v>
      </c>
      <c r="F697" s="54">
        <v>13.666178599806045</v>
      </c>
      <c r="G697" s="54">
        <v>0.88438654299099206</v>
      </c>
      <c r="H697" s="54">
        <v>16745.935272820796</v>
      </c>
      <c r="I697" s="54">
        <v>12</v>
      </c>
      <c r="J697" s="54">
        <v>9</v>
      </c>
      <c r="K697" s="54">
        <v>857</v>
      </c>
      <c r="L697" s="54">
        <v>822</v>
      </c>
      <c r="M697" s="54">
        <v>0.14065872942012797</v>
      </c>
      <c r="N697" s="54">
        <v>10262.093045739935</v>
      </c>
      <c r="O697" s="54">
        <v>36324.775426548142</v>
      </c>
      <c r="P697" s="54">
        <v>12.086184447779944</v>
      </c>
      <c r="Q697" s="54">
        <v>228852.94225916077</v>
      </c>
      <c r="R697" s="54">
        <v>14809.8798050809</v>
      </c>
      <c r="S697" s="54">
        <v>0</v>
      </c>
      <c r="T697" s="54">
        <v>0</v>
      </c>
      <c r="U697" s="54">
        <v>0.33397902030733845</v>
      </c>
      <c r="V697" s="54">
        <v>5.5796341722396665</v>
      </c>
      <c r="W697" s="54">
        <v>3.6112773598972625</v>
      </c>
      <c r="X697" s="54">
        <v>0</v>
      </c>
      <c r="Y697" s="54">
        <v>0</v>
      </c>
      <c r="Z697" s="54">
        <v>0</v>
      </c>
      <c r="AA697" s="54">
        <v>0</v>
      </c>
      <c r="AB697" s="54">
        <v>0</v>
      </c>
      <c r="AC697" s="54">
        <v>0</v>
      </c>
      <c r="AD697" s="54" t="e">
        <v>#REF!</v>
      </c>
      <c r="AE697" s="63" t="e">
        <v>#REF!</v>
      </c>
      <c r="AF697" s="63" t="e">
        <v>#REF!</v>
      </c>
      <c r="AG697" s="63" t="e">
        <v>#REF!</v>
      </c>
      <c r="AH697" s="54" t="e">
        <v>#REF!</v>
      </c>
      <c r="AI697" s="63" t="e">
        <v>#REF!</v>
      </c>
      <c r="AJ697" s="63" t="e">
        <v>#REF!</v>
      </c>
      <c r="AK697" s="63" t="e">
        <v>#REF!</v>
      </c>
      <c r="AL697" s="63" t="e">
        <v>#REF!</v>
      </c>
      <c r="AM697" s="63" t="e">
        <v>#REF!</v>
      </c>
      <c r="AN697" s="54" t="e">
        <v>#REF!</v>
      </c>
      <c r="AO697" s="54">
        <v>0.13868582764620585</v>
      </c>
      <c r="AP697" s="54">
        <v>0.67934596925837565</v>
      </c>
      <c r="AQ697" s="54">
        <v>9.4215658004711739E-2</v>
      </c>
    </row>
    <row r="698" spans="2:43" x14ac:dyDescent="0.3">
      <c r="B698" s="52">
        <v>695</v>
      </c>
      <c r="C698" s="54">
        <v>0.17723506462642344</v>
      </c>
      <c r="D698" s="54">
        <v>0.69420113052381416</v>
      </c>
      <c r="E698" s="54">
        <v>50551.700954219647</v>
      </c>
      <c r="F698" s="54">
        <v>12.870556184662256</v>
      </c>
      <c r="G698" s="54">
        <v>0.91416149084331844</v>
      </c>
      <c r="H698" s="54">
        <v>15592.336359764457</v>
      </c>
      <c r="I698" s="54">
        <v>7</v>
      </c>
      <c r="J698" s="54">
        <v>2</v>
      </c>
      <c r="K698" s="54">
        <v>856</v>
      </c>
      <c r="L698" s="54">
        <v>781</v>
      </c>
      <c r="M698" s="54">
        <v>0.12303678223212441</v>
      </c>
      <c r="N698" s="54">
        <v>8959.5339855967504</v>
      </c>
      <c r="O698" s="54">
        <v>35093.047952321052</v>
      </c>
      <c r="P698" s="54">
        <v>11.76576682975354</v>
      </c>
      <c r="Q698" s="54">
        <v>200682.04116850058</v>
      </c>
      <c r="R698" s="54">
        <v>14253.913452372757</v>
      </c>
      <c r="S698" s="54">
        <v>0</v>
      </c>
      <c r="T698" s="54">
        <v>0</v>
      </c>
      <c r="U698" s="54">
        <v>0.28281163214998101</v>
      </c>
      <c r="V698" s="54">
        <v>4.383567205053339</v>
      </c>
      <c r="W698" s="54">
        <v>2.1169836587934494</v>
      </c>
      <c r="X698" s="54">
        <v>0</v>
      </c>
      <c r="Y698" s="54">
        <v>0</v>
      </c>
      <c r="Z698" s="54">
        <v>0</v>
      </c>
      <c r="AA698" s="54">
        <v>0</v>
      </c>
      <c r="AB698" s="54">
        <v>0</v>
      </c>
      <c r="AC698" s="54">
        <v>0</v>
      </c>
      <c r="AD698" s="54" t="e">
        <v>#REF!</v>
      </c>
      <c r="AE698" s="63" t="e">
        <v>#REF!</v>
      </c>
      <c r="AF698" s="63" t="e">
        <v>#REF!</v>
      </c>
      <c r="AG698" s="63" t="e">
        <v>#REF!</v>
      </c>
      <c r="AH698" s="54" t="e">
        <v>#REF!</v>
      </c>
      <c r="AI698" s="63" t="e">
        <v>#REF!</v>
      </c>
      <c r="AJ698" s="63" t="e">
        <v>#REF!</v>
      </c>
      <c r="AK698" s="63" t="e">
        <v>#REF!</v>
      </c>
      <c r="AL698" s="63" t="e">
        <v>#REF!</v>
      </c>
      <c r="AM698" s="63" t="e">
        <v>#REF!</v>
      </c>
      <c r="AN698" s="54" t="e">
        <v>#REF!</v>
      </c>
      <c r="AO698" s="54">
        <v>0.22618993544536148</v>
      </c>
      <c r="AP698" s="54">
        <v>0.7069277056853438</v>
      </c>
      <c r="AQ698" s="54">
        <v>0.15989993211350542</v>
      </c>
    </row>
    <row r="699" spans="2:43" x14ac:dyDescent="0.3">
      <c r="B699" s="52">
        <v>696</v>
      </c>
      <c r="C699" s="54">
        <v>0.20540836090523154</v>
      </c>
      <c r="D699" s="54">
        <v>0.68492004316061994</v>
      </c>
      <c r="E699" s="54">
        <v>48094.221680658193</v>
      </c>
      <c r="F699" s="54">
        <v>22.740913417661218</v>
      </c>
      <c r="G699" s="54">
        <v>0.84726622664672457</v>
      </c>
      <c r="H699" s="54">
        <v>19174.013473215211</v>
      </c>
      <c r="I699" s="54">
        <v>14</v>
      </c>
      <c r="J699" s="54">
        <v>3</v>
      </c>
      <c r="K699" s="54">
        <v>848</v>
      </c>
      <c r="L699" s="54">
        <v>812</v>
      </c>
      <c r="M699" s="54">
        <v>0.14068830341676339</v>
      </c>
      <c r="N699" s="54">
        <v>9878.9552444368492</v>
      </c>
      <c r="O699" s="54">
        <v>32940.696389292832</v>
      </c>
      <c r="P699" s="54">
        <v>19.267607901881689</v>
      </c>
      <c r="Q699" s="54">
        <v>436034.5802634568</v>
      </c>
      <c r="R699" s="54">
        <v>16245.494045124509</v>
      </c>
      <c r="S699" s="54">
        <v>0</v>
      </c>
      <c r="T699" s="54">
        <v>0</v>
      </c>
      <c r="U699" s="54">
        <v>0.39468627710925314</v>
      </c>
      <c r="V699" s="54">
        <v>5.6588163609330779</v>
      </c>
      <c r="W699" s="54">
        <v>1.1035731182503417</v>
      </c>
      <c r="X699" s="54">
        <v>0</v>
      </c>
      <c r="Y699" s="54">
        <v>0</v>
      </c>
      <c r="Z699" s="54">
        <v>0</v>
      </c>
      <c r="AA699" s="54">
        <v>0</v>
      </c>
      <c r="AB699" s="54">
        <v>0</v>
      </c>
      <c r="AC699" s="54">
        <v>0</v>
      </c>
      <c r="AD699" s="54" t="e">
        <v>#REF!</v>
      </c>
      <c r="AE699" s="63" t="e">
        <v>#REF!</v>
      </c>
      <c r="AF699" s="63" t="e">
        <v>#REF!</v>
      </c>
      <c r="AG699" s="63" t="e">
        <v>#REF!</v>
      </c>
      <c r="AH699" s="54" t="e">
        <v>#REF!</v>
      </c>
      <c r="AI699" s="63" t="e">
        <v>#REF!</v>
      </c>
      <c r="AJ699" s="63" t="e">
        <v>#REF!</v>
      </c>
      <c r="AK699" s="63" t="e">
        <v>#REF!</v>
      </c>
      <c r="AL699" s="63" t="e">
        <v>#REF!</v>
      </c>
      <c r="AM699" s="63" t="e">
        <v>#REF!</v>
      </c>
      <c r="AN699" s="54" t="e">
        <v>#REF!</v>
      </c>
      <c r="AO699" s="54">
        <v>0.2526983283047019</v>
      </c>
      <c r="AP699" s="54">
        <v>0.6663503151295711</v>
      </c>
      <c r="AQ699" s="54">
        <v>0.16838561069855393</v>
      </c>
    </row>
    <row r="700" spans="2:43" x14ac:dyDescent="0.3">
      <c r="B700" s="52">
        <v>697</v>
      </c>
      <c r="C700" s="54">
        <v>0.20856320908451703</v>
      </c>
      <c r="D700" s="54">
        <v>0.67206629382342387</v>
      </c>
      <c r="E700" s="54">
        <v>54080.51927591602</v>
      </c>
      <c r="F700" s="54">
        <v>30.33757032876299</v>
      </c>
      <c r="G700" s="54">
        <v>0.89382707148665619</v>
      </c>
      <c r="H700" s="54">
        <v>9635.4768911201863</v>
      </c>
      <c r="I700" s="54">
        <v>14</v>
      </c>
      <c r="J700" s="54">
        <v>3</v>
      </c>
      <c r="K700" s="54">
        <v>877</v>
      </c>
      <c r="L700" s="54">
        <v>792</v>
      </c>
      <c r="M700" s="54">
        <v>0.14016830295735122</v>
      </c>
      <c r="N700" s="54">
        <v>11279.206649142126</v>
      </c>
      <c r="O700" s="54">
        <v>36345.694157811115</v>
      </c>
      <c r="P700" s="54">
        <v>27.116541642978696</v>
      </c>
      <c r="Q700" s="54">
        <v>292316.95783552923</v>
      </c>
      <c r="R700" s="54">
        <v>8612.4500919673064</v>
      </c>
      <c r="S700" s="54">
        <v>0</v>
      </c>
      <c r="T700" s="54">
        <v>0</v>
      </c>
      <c r="U700" s="54">
        <v>0.51396109394099043</v>
      </c>
      <c r="V700" s="54">
        <v>5.5964610082009454</v>
      </c>
      <c r="W700" s="54">
        <v>2.3368939670609192</v>
      </c>
      <c r="X700" s="54">
        <v>0</v>
      </c>
      <c r="Y700" s="54">
        <v>0</v>
      </c>
      <c r="Z700" s="54">
        <v>0</v>
      </c>
      <c r="AA700" s="54">
        <v>0</v>
      </c>
      <c r="AB700" s="54">
        <v>0</v>
      </c>
      <c r="AC700" s="54">
        <v>0</v>
      </c>
      <c r="AD700" s="54" t="e">
        <v>#REF!</v>
      </c>
      <c r="AE700" s="63" t="e">
        <v>#REF!</v>
      </c>
      <c r="AF700" s="63" t="e">
        <v>#REF!</v>
      </c>
      <c r="AG700" s="63" t="e">
        <v>#REF!</v>
      </c>
      <c r="AH700" s="54" t="e">
        <v>#REF!</v>
      </c>
      <c r="AI700" s="63" t="e">
        <v>#REF!</v>
      </c>
      <c r="AJ700" s="63" t="e">
        <v>#REF!</v>
      </c>
      <c r="AK700" s="63" t="e">
        <v>#REF!</v>
      </c>
      <c r="AL700" s="63" t="e">
        <v>#REF!</v>
      </c>
      <c r="AM700" s="63" t="e">
        <v>#REF!</v>
      </c>
      <c r="AN700" s="54" t="e">
        <v>#REF!</v>
      </c>
      <c r="AO700" s="54">
        <v>0.28655285807273762</v>
      </c>
      <c r="AP700" s="54">
        <v>0.67016857336010838</v>
      </c>
      <c r="AQ700" s="54">
        <v>0.19203872008686818</v>
      </c>
    </row>
    <row r="701" spans="2:43" x14ac:dyDescent="0.3">
      <c r="B701" s="52">
        <v>698</v>
      </c>
      <c r="C701" s="54">
        <v>0.24654797816951457</v>
      </c>
      <c r="D701" s="54">
        <v>0.65594327931993868</v>
      </c>
      <c r="E701" s="54">
        <v>51295.622285756064</v>
      </c>
      <c r="F701" s="54">
        <v>18.412819930621296</v>
      </c>
      <c r="G701" s="54">
        <v>0.87009568689889827</v>
      </c>
      <c r="H701" s="54">
        <v>29165.644206658002</v>
      </c>
      <c r="I701" s="54">
        <v>18</v>
      </c>
      <c r="J701" s="54">
        <v>4</v>
      </c>
      <c r="K701" s="54">
        <v>859</v>
      </c>
      <c r="L701" s="54">
        <v>810</v>
      </c>
      <c r="M701" s="54">
        <v>0.16172148931021205</v>
      </c>
      <c r="N701" s="54">
        <v>12646.831963500252</v>
      </c>
      <c r="O701" s="54">
        <v>33647.018696875763</v>
      </c>
      <c r="P701" s="54">
        <v>16.02091520527966</v>
      </c>
      <c r="Q701" s="54">
        <v>537021.75493776205</v>
      </c>
      <c r="R701" s="54">
        <v>25376.901229840969</v>
      </c>
      <c r="S701" s="54">
        <v>0</v>
      </c>
      <c r="T701" s="54">
        <v>0</v>
      </c>
      <c r="U701" s="54">
        <v>0.36284336917051963</v>
      </c>
      <c r="V701" s="54">
        <v>4.3844204617010076</v>
      </c>
      <c r="W701" s="54">
        <v>4.3778091982396994</v>
      </c>
      <c r="X701" s="54">
        <v>0</v>
      </c>
      <c r="Y701" s="54">
        <v>0</v>
      </c>
      <c r="Z701" s="54">
        <v>0</v>
      </c>
      <c r="AA701" s="54">
        <v>0</v>
      </c>
      <c r="AB701" s="54">
        <v>0</v>
      </c>
      <c r="AC701" s="54">
        <v>0</v>
      </c>
      <c r="AD701" s="54" t="e">
        <v>#REF!</v>
      </c>
      <c r="AE701" s="63" t="e">
        <v>#REF!</v>
      </c>
      <c r="AF701" s="63" t="e">
        <v>#REF!</v>
      </c>
      <c r="AG701" s="63" t="e">
        <v>#REF!</v>
      </c>
      <c r="AH701" s="54" t="e">
        <v>#REF!</v>
      </c>
      <c r="AI701" s="63" t="e">
        <v>#REF!</v>
      </c>
      <c r="AJ701" s="63" t="e">
        <v>#REF!</v>
      </c>
      <c r="AK701" s="63" t="e">
        <v>#REF!</v>
      </c>
      <c r="AL701" s="63" t="e">
        <v>#REF!</v>
      </c>
      <c r="AM701" s="63" t="e">
        <v>#REF!</v>
      </c>
      <c r="AN701" s="54" t="e">
        <v>#REF!</v>
      </c>
      <c r="AO701" s="54">
        <v>0.10866671857267644</v>
      </c>
      <c r="AP701" s="54">
        <v>0.74442433485078807</v>
      </c>
      <c r="AQ701" s="54">
        <v>8.0894149693882436E-2</v>
      </c>
    </row>
    <row r="702" spans="2:43" x14ac:dyDescent="0.3">
      <c r="B702" s="52">
        <v>699</v>
      </c>
      <c r="C702" s="54">
        <v>0.21026024510029764</v>
      </c>
      <c r="D702" s="54">
        <v>0.6753833612064406</v>
      </c>
      <c r="E702" s="54">
        <v>50498.52492381414</v>
      </c>
      <c r="F702" s="54">
        <v>21.395401099316597</v>
      </c>
      <c r="G702" s="54">
        <v>0.92163868195560039</v>
      </c>
      <c r="H702" s="54">
        <v>16725.226779926881</v>
      </c>
      <c r="I702" s="54">
        <v>13</v>
      </c>
      <c r="J702" s="54">
        <v>6</v>
      </c>
      <c r="K702" s="54">
        <v>840</v>
      </c>
      <c r="L702" s="54">
        <v>818</v>
      </c>
      <c r="M702" s="54">
        <v>0.14200627106392905</v>
      </c>
      <c r="N702" s="54">
        <v>10617.83222768465</v>
      </c>
      <c r="O702" s="54">
        <v>34105.863499012812</v>
      </c>
      <c r="P702" s="54">
        <v>19.718829269085553</v>
      </c>
      <c r="Q702" s="54">
        <v>357842.93543356698</v>
      </c>
      <c r="R702" s="54">
        <v>15414.615964860321</v>
      </c>
      <c r="S702" s="54">
        <v>0</v>
      </c>
      <c r="T702" s="54">
        <v>0</v>
      </c>
      <c r="U702" s="54">
        <v>0.35159470532952486</v>
      </c>
      <c r="V702" s="54">
        <v>4.2432041285629314</v>
      </c>
      <c r="W702" s="54">
        <v>2.6834245348617234</v>
      </c>
      <c r="X702" s="54">
        <v>0</v>
      </c>
      <c r="Y702" s="54">
        <v>0</v>
      </c>
      <c r="Z702" s="54">
        <v>0</v>
      </c>
      <c r="AA702" s="54">
        <v>0</v>
      </c>
      <c r="AB702" s="54">
        <v>0</v>
      </c>
      <c r="AC702" s="54">
        <v>0</v>
      </c>
      <c r="AD702" s="54" t="e">
        <v>#REF!</v>
      </c>
      <c r="AE702" s="63" t="e">
        <v>#REF!</v>
      </c>
      <c r="AF702" s="63" t="e">
        <v>#REF!</v>
      </c>
      <c r="AG702" s="63" t="e">
        <v>#REF!</v>
      </c>
      <c r="AH702" s="54" t="e">
        <v>#REF!</v>
      </c>
      <c r="AI702" s="63" t="e">
        <v>#REF!</v>
      </c>
      <c r="AJ702" s="63" t="e">
        <v>#REF!</v>
      </c>
      <c r="AK702" s="63" t="e">
        <v>#REF!</v>
      </c>
      <c r="AL702" s="63" t="e">
        <v>#REF!</v>
      </c>
      <c r="AM702" s="63" t="e">
        <v>#REF!</v>
      </c>
      <c r="AN702" s="54" t="e">
        <v>#REF!</v>
      </c>
      <c r="AO702" s="54">
        <v>0.24435084912863661</v>
      </c>
      <c r="AP702" s="54">
        <v>0.78133095040160661</v>
      </c>
      <c r="AQ702" s="54">
        <v>0.19091888118111722</v>
      </c>
    </row>
    <row r="703" spans="2:43" x14ac:dyDescent="0.3">
      <c r="B703" s="52">
        <v>700</v>
      </c>
      <c r="C703" s="54">
        <v>0.20555429493136237</v>
      </c>
      <c r="D703" s="54">
        <v>0.66156195292148068</v>
      </c>
      <c r="E703" s="54">
        <v>52161.571803956504</v>
      </c>
      <c r="F703" s="54">
        <v>28.111747022756763</v>
      </c>
      <c r="G703" s="54">
        <v>0.91627061462688053</v>
      </c>
      <c r="H703" s="54">
        <v>12265.667100541088</v>
      </c>
      <c r="I703" s="54">
        <v>12</v>
      </c>
      <c r="J703" s="54">
        <v>4</v>
      </c>
      <c r="K703" s="54">
        <v>851</v>
      </c>
      <c r="L703" s="54">
        <v>797</v>
      </c>
      <c r="M703" s="54">
        <v>0.13598690078619011</v>
      </c>
      <c r="N703" s="54">
        <v>10722.03511467391</v>
      </c>
      <c r="O703" s="54">
        <v>34508.111310079505</v>
      </c>
      <c r="P703" s="54">
        <v>25.757967722776719</v>
      </c>
      <c r="Q703" s="54">
        <v>344809.33059576154</v>
      </c>
      <c r="R703" s="54">
        <v>11238.67033302149</v>
      </c>
      <c r="S703" s="54">
        <v>0</v>
      </c>
      <c r="T703" s="54">
        <v>0</v>
      </c>
      <c r="U703" s="54">
        <v>0.34600534727845345</v>
      </c>
      <c r="V703" s="54">
        <v>5.4635590590408736</v>
      </c>
      <c r="W703" s="54">
        <v>4.2923565188863746</v>
      </c>
      <c r="X703" s="54">
        <v>0</v>
      </c>
      <c r="Y703" s="54">
        <v>0</v>
      </c>
      <c r="Z703" s="54">
        <v>0</v>
      </c>
      <c r="AA703" s="54">
        <v>0</v>
      </c>
      <c r="AB703" s="54">
        <v>0</v>
      </c>
      <c r="AC703" s="54">
        <v>0</v>
      </c>
      <c r="AD703" s="54" t="e">
        <v>#REF!</v>
      </c>
      <c r="AE703" s="63" t="e">
        <v>#REF!</v>
      </c>
      <c r="AF703" s="63" t="e">
        <v>#REF!</v>
      </c>
      <c r="AG703" s="63" t="e">
        <v>#REF!</v>
      </c>
      <c r="AH703" s="54" t="e">
        <v>#REF!</v>
      </c>
      <c r="AI703" s="63" t="e">
        <v>#REF!</v>
      </c>
      <c r="AJ703" s="63" t="e">
        <v>#REF!</v>
      </c>
      <c r="AK703" s="63" t="e">
        <v>#REF!</v>
      </c>
      <c r="AL703" s="63" t="e">
        <v>#REF!</v>
      </c>
      <c r="AM703" s="63" t="e">
        <v>#REF!</v>
      </c>
      <c r="AN703" s="54" t="e">
        <v>#REF!</v>
      </c>
      <c r="AO703" s="54">
        <v>0.24776935513904605</v>
      </c>
      <c r="AP703" s="54">
        <v>0.69899910623427008</v>
      </c>
      <c r="AQ703" s="54">
        <v>0.17319055779443465</v>
      </c>
    </row>
    <row r="704" spans="2:43" x14ac:dyDescent="0.3">
      <c r="B704" s="52">
        <v>701</v>
      </c>
      <c r="C704" s="54">
        <v>0.18870700732832654</v>
      </c>
      <c r="D704" s="54">
        <v>0.61395289061241065</v>
      </c>
      <c r="E704" s="54">
        <v>50296.436004333569</v>
      </c>
      <c r="F704" s="54">
        <v>13.635735420563265</v>
      </c>
      <c r="G704" s="54">
        <v>0.89734165916535746</v>
      </c>
      <c r="H704" s="54">
        <v>23782.917840598766</v>
      </c>
      <c r="I704" s="54">
        <v>15</v>
      </c>
      <c r="J704" s="54">
        <v>9</v>
      </c>
      <c r="K704" s="54">
        <v>851</v>
      </c>
      <c r="L704" s="54">
        <v>823</v>
      </c>
      <c r="M704" s="54">
        <v>0.11585721262804344</v>
      </c>
      <c r="N704" s="54">
        <v>9491.2899176584815</v>
      </c>
      <c r="O704" s="54">
        <v>30879.642272362722</v>
      </c>
      <c r="P704" s="54">
        <v>12.235913446228073</v>
      </c>
      <c r="Q704" s="54">
        <v>324297.57520339859</v>
      </c>
      <c r="R704" s="54">
        <v>21341.402954876277</v>
      </c>
      <c r="S704" s="54">
        <v>0</v>
      </c>
      <c r="T704" s="54">
        <v>0</v>
      </c>
      <c r="U704" s="54">
        <v>0.34310131183089143</v>
      </c>
      <c r="V704" s="54">
        <v>4.0876654393385028</v>
      </c>
      <c r="W704" s="54">
        <v>0.56495851266727715</v>
      </c>
      <c r="X704" s="54">
        <v>0</v>
      </c>
      <c r="Y704" s="54">
        <v>0</v>
      </c>
      <c r="Z704" s="54">
        <v>0</v>
      </c>
      <c r="AA704" s="54">
        <v>0</v>
      </c>
      <c r="AB704" s="54">
        <v>0</v>
      </c>
      <c r="AC704" s="54">
        <v>0</v>
      </c>
      <c r="AD704" s="54" t="e">
        <v>#REF!</v>
      </c>
      <c r="AE704" s="63" t="e">
        <v>#REF!</v>
      </c>
      <c r="AF704" s="63" t="e">
        <v>#REF!</v>
      </c>
      <c r="AG704" s="63" t="e">
        <v>#REF!</v>
      </c>
      <c r="AH704" s="54" t="e">
        <v>#REF!</v>
      </c>
      <c r="AI704" s="63" t="e">
        <v>#REF!</v>
      </c>
      <c r="AJ704" s="63" t="e">
        <v>#REF!</v>
      </c>
      <c r="AK704" s="63" t="e">
        <v>#REF!</v>
      </c>
      <c r="AL704" s="63" t="e">
        <v>#REF!</v>
      </c>
      <c r="AM704" s="63" t="e">
        <v>#REF!</v>
      </c>
      <c r="AN704" s="54" t="e">
        <v>#REF!</v>
      </c>
      <c r="AO704" s="54">
        <v>0.15370764338622206</v>
      </c>
      <c r="AP704" s="54">
        <v>0.64947531815617854</v>
      </c>
      <c r="AQ704" s="54">
        <v>9.9829320591303006E-2</v>
      </c>
    </row>
    <row r="705" spans="2:43" x14ac:dyDescent="0.3">
      <c r="B705" s="52">
        <v>702</v>
      </c>
      <c r="C705" s="54">
        <v>0.22628933558327641</v>
      </c>
      <c r="D705" s="54">
        <v>0.68461920777564178</v>
      </c>
      <c r="E705" s="54">
        <v>49765.811979644663</v>
      </c>
      <c r="F705" s="54">
        <v>17.969509843626092</v>
      </c>
      <c r="G705" s="54">
        <v>0.88338528884913647</v>
      </c>
      <c r="H705" s="54">
        <v>5615.773780959702</v>
      </c>
      <c r="I705" s="54">
        <v>14</v>
      </c>
      <c r="J705" s="54">
        <v>5</v>
      </c>
      <c r="K705" s="54">
        <v>877</v>
      </c>
      <c r="L705" s="54">
        <v>804</v>
      </c>
      <c r="M705" s="54">
        <v>0.15492202565509905</v>
      </c>
      <c r="N705" s="54">
        <v>11261.472527636048</v>
      </c>
      <c r="O705" s="54">
        <v>34070.630771815871</v>
      </c>
      <c r="P705" s="54">
        <v>15.874000643689037</v>
      </c>
      <c r="Q705" s="54">
        <v>100912.70223653268</v>
      </c>
      <c r="R705" s="54">
        <v>4960.8919436044935</v>
      </c>
      <c r="S705" s="54">
        <v>0</v>
      </c>
      <c r="T705" s="54">
        <v>0</v>
      </c>
      <c r="U705" s="54">
        <v>0.29316812843001605</v>
      </c>
      <c r="V705" s="54">
        <v>5.8311276497772297</v>
      </c>
      <c r="W705" s="54">
        <v>1.529455683729344</v>
      </c>
      <c r="X705" s="54">
        <v>0</v>
      </c>
      <c r="Y705" s="54">
        <v>0</v>
      </c>
      <c r="Z705" s="54">
        <v>0</v>
      </c>
      <c r="AA705" s="54">
        <v>0</v>
      </c>
      <c r="AB705" s="54">
        <v>0</v>
      </c>
      <c r="AC705" s="54">
        <v>0</v>
      </c>
      <c r="AD705" s="54" t="e">
        <v>#REF!</v>
      </c>
      <c r="AE705" s="63" t="e">
        <v>#REF!</v>
      </c>
      <c r="AF705" s="63" t="e">
        <v>#REF!</v>
      </c>
      <c r="AG705" s="63" t="e">
        <v>#REF!</v>
      </c>
      <c r="AH705" s="54" t="e">
        <v>#REF!</v>
      </c>
      <c r="AI705" s="63" t="e">
        <v>#REF!</v>
      </c>
      <c r="AJ705" s="63" t="e">
        <v>#REF!</v>
      </c>
      <c r="AK705" s="63" t="e">
        <v>#REF!</v>
      </c>
      <c r="AL705" s="63" t="e">
        <v>#REF!</v>
      </c>
      <c r="AM705" s="63" t="e">
        <v>#REF!</v>
      </c>
      <c r="AN705" s="54" t="e">
        <v>#REF!</v>
      </c>
      <c r="AO705" s="54">
        <v>0.24397672819530591</v>
      </c>
      <c r="AP705" s="54">
        <v>0.72301566209640589</v>
      </c>
      <c r="AQ705" s="54">
        <v>0.17639899567224396</v>
      </c>
    </row>
    <row r="706" spans="2:43" x14ac:dyDescent="0.3">
      <c r="B706" s="52">
        <v>703</v>
      </c>
      <c r="C706" s="54">
        <v>0.19226516669869764</v>
      </c>
      <c r="D706" s="54">
        <v>0.72928515208400324</v>
      </c>
      <c r="E706" s="54">
        <v>48680.71970580655</v>
      </c>
      <c r="F706" s="54">
        <v>24.443002553162067</v>
      </c>
      <c r="G706" s="54">
        <v>0.84133746216331096</v>
      </c>
      <c r="H706" s="54">
        <v>27457.30931568817</v>
      </c>
      <c r="I706" s="54">
        <v>19</v>
      </c>
      <c r="J706" s="54">
        <v>5</v>
      </c>
      <c r="K706" s="54">
        <v>855</v>
      </c>
      <c r="L706" s="54">
        <v>814</v>
      </c>
      <c r="M706" s="54">
        <v>0.14021613133631594</v>
      </c>
      <c r="N706" s="54">
        <v>9359.6066892494709</v>
      </c>
      <c r="O706" s="54">
        <v>35502.126074207867</v>
      </c>
      <c r="P706" s="54">
        <v>20.564813735728706</v>
      </c>
      <c r="Q706" s="54">
        <v>671139.08170632657</v>
      </c>
      <c r="R706" s="54">
        <v>23100.862937494119</v>
      </c>
      <c r="S706" s="54">
        <v>0</v>
      </c>
      <c r="T706" s="54">
        <v>0</v>
      </c>
      <c r="U706" s="54">
        <v>0.41939138086177874</v>
      </c>
      <c r="V706" s="54">
        <v>4.3315855424255387</v>
      </c>
      <c r="W706" s="54">
        <v>1.1976221690950946</v>
      </c>
      <c r="X706" s="54">
        <v>0</v>
      </c>
      <c r="Y706" s="54">
        <v>0</v>
      </c>
      <c r="Z706" s="54">
        <v>0</v>
      </c>
      <c r="AA706" s="54">
        <v>0</v>
      </c>
      <c r="AB706" s="54">
        <v>0</v>
      </c>
      <c r="AC706" s="54">
        <v>0</v>
      </c>
      <c r="AD706" s="54" t="e">
        <v>#REF!</v>
      </c>
      <c r="AE706" s="63" t="e">
        <v>#REF!</v>
      </c>
      <c r="AF706" s="63" t="e">
        <v>#REF!</v>
      </c>
      <c r="AG706" s="63" t="e">
        <v>#REF!</v>
      </c>
      <c r="AH706" s="54" t="e">
        <v>#REF!</v>
      </c>
      <c r="AI706" s="63" t="e">
        <v>#REF!</v>
      </c>
      <c r="AJ706" s="63" t="e">
        <v>#REF!</v>
      </c>
      <c r="AK706" s="63" t="e">
        <v>#REF!</v>
      </c>
      <c r="AL706" s="63" t="e">
        <v>#REF!</v>
      </c>
      <c r="AM706" s="63" t="e">
        <v>#REF!</v>
      </c>
      <c r="AN706" s="54" t="e">
        <v>#REF!</v>
      </c>
      <c r="AO706" s="54">
        <v>0.16454786928551401</v>
      </c>
      <c r="AP706" s="54">
        <v>0.66419227206736076</v>
      </c>
      <c r="AQ706" s="54">
        <v>0.10929142316458863</v>
      </c>
    </row>
    <row r="707" spans="2:43" x14ac:dyDescent="0.3">
      <c r="B707" s="52">
        <v>704</v>
      </c>
      <c r="C707" s="54">
        <v>0.15974499494044742</v>
      </c>
      <c r="D707" s="54">
        <v>0.71968222153799521</v>
      </c>
      <c r="E707" s="54">
        <v>48471.678432532783</v>
      </c>
      <c r="F707" s="54">
        <v>17.354219549998277</v>
      </c>
      <c r="G707" s="54">
        <v>0.9279955368973638</v>
      </c>
      <c r="H707" s="54">
        <v>5250.6218536088872</v>
      </c>
      <c r="I707" s="54">
        <v>17</v>
      </c>
      <c r="J707" s="54">
        <v>4</v>
      </c>
      <c r="K707" s="54">
        <v>831</v>
      </c>
      <c r="L707" s="54">
        <v>808</v>
      </c>
      <c r="M707" s="54">
        <v>0.114965632838317</v>
      </c>
      <c r="N707" s="54">
        <v>7743.1080259599439</v>
      </c>
      <c r="O707" s="54">
        <v>34884.205216000526</v>
      </c>
      <c r="P707" s="54">
        <v>16.104638288735377</v>
      </c>
      <c r="Q707" s="54">
        <v>91120.444421547538</v>
      </c>
      <c r="R707" s="54">
        <v>4872.5536460848107</v>
      </c>
      <c r="S707" s="54">
        <v>0</v>
      </c>
      <c r="T707" s="54">
        <v>0</v>
      </c>
      <c r="U707" s="54">
        <v>0.36066523962419139</v>
      </c>
      <c r="V707" s="54">
        <v>5.3811037980511252</v>
      </c>
      <c r="W707" s="54">
        <v>1.5107411079738873</v>
      </c>
      <c r="X707" s="54">
        <v>0</v>
      </c>
      <c r="Y707" s="54">
        <v>0</v>
      </c>
      <c r="Z707" s="54">
        <v>0</v>
      </c>
      <c r="AA707" s="54">
        <v>0</v>
      </c>
      <c r="AB707" s="54">
        <v>0</v>
      </c>
      <c r="AC707" s="54">
        <v>0</v>
      </c>
      <c r="AD707" s="54" t="e">
        <v>#REF!</v>
      </c>
      <c r="AE707" s="63" t="e">
        <v>#REF!</v>
      </c>
      <c r="AF707" s="63" t="e">
        <v>#REF!</v>
      </c>
      <c r="AG707" s="63" t="e">
        <v>#REF!</v>
      </c>
      <c r="AH707" s="54" t="e">
        <v>#REF!</v>
      </c>
      <c r="AI707" s="63" t="e">
        <v>#REF!</v>
      </c>
      <c r="AJ707" s="63" t="e">
        <v>#REF!</v>
      </c>
      <c r="AK707" s="63" t="e">
        <v>#REF!</v>
      </c>
      <c r="AL707" s="63" t="e">
        <v>#REF!</v>
      </c>
      <c r="AM707" s="63" t="e">
        <v>#REF!</v>
      </c>
      <c r="AN707" s="54" t="e">
        <v>#REF!</v>
      </c>
      <c r="AO707" s="54">
        <v>0.197445650648161</v>
      </c>
      <c r="AP707" s="54">
        <v>0.69797300146761188</v>
      </c>
      <c r="AQ707" s="54">
        <v>0.13781173340962247</v>
      </c>
    </row>
    <row r="708" spans="2:43" x14ac:dyDescent="0.3">
      <c r="B708" s="52">
        <v>705</v>
      </c>
      <c r="C708" s="54">
        <v>0.26581833998377302</v>
      </c>
      <c r="D708" s="54">
        <v>0.79752965954287292</v>
      </c>
      <c r="E708" s="54">
        <v>49744.747160563311</v>
      </c>
      <c r="F708" s="54">
        <v>28.789457740734758</v>
      </c>
      <c r="G708" s="54">
        <v>0.88293505771950909</v>
      </c>
      <c r="H708" s="54">
        <v>24272.799886188172</v>
      </c>
      <c r="I708" s="54">
        <v>14</v>
      </c>
      <c r="J708" s="54">
        <v>5</v>
      </c>
      <c r="K708" s="54">
        <v>831</v>
      </c>
      <c r="L708" s="54">
        <v>794</v>
      </c>
      <c r="M708" s="54">
        <v>0.21199801018751013</v>
      </c>
      <c r="N708" s="54">
        <v>13223.066113133445</v>
      </c>
      <c r="O708" s="54">
        <v>39672.91126701035</v>
      </c>
      <c r="P708" s="54">
        <v>25.41922153202901</v>
      </c>
      <c r="Q708" s="54">
        <v>698800.74657272582</v>
      </c>
      <c r="R708" s="54">
        <v>21431.305968525648</v>
      </c>
      <c r="S708" s="54">
        <v>0</v>
      </c>
      <c r="T708" s="54">
        <v>0</v>
      </c>
      <c r="U708" s="54">
        <v>0.56844842162811782</v>
      </c>
      <c r="V708" s="54">
        <v>5.8926323276696495</v>
      </c>
      <c r="W708" s="54">
        <v>1.951110274742756</v>
      </c>
      <c r="X708" s="54">
        <v>0</v>
      </c>
      <c r="Y708" s="54">
        <v>0</v>
      </c>
      <c r="Z708" s="54">
        <v>0</v>
      </c>
      <c r="AA708" s="54">
        <v>0</v>
      </c>
      <c r="AB708" s="54">
        <v>0</v>
      </c>
      <c r="AC708" s="54">
        <v>0</v>
      </c>
      <c r="AD708" s="54" t="e">
        <v>#REF!</v>
      </c>
      <c r="AE708" s="63" t="e">
        <v>#REF!</v>
      </c>
      <c r="AF708" s="63" t="e">
        <v>#REF!</v>
      </c>
      <c r="AG708" s="63" t="e">
        <v>#REF!</v>
      </c>
      <c r="AH708" s="54" t="e">
        <v>#REF!</v>
      </c>
      <c r="AI708" s="63" t="e">
        <v>#REF!</v>
      </c>
      <c r="AJ708" s="63" t="e">
        <v>#REF!</v>
      </c>
      <c r="AK708" s="63" t="e">
        <v>#REF!</v>
      </c>
      <c r="AL708" s="63" t="e">
        <v>#REF!</v>
      </c>
      <c r="AM708" s="63" t="e">
        <v>#REF!</v>
      </c>
      <c r="AN708" s="54" t="e">
        <v>#REF!</v>
      </c>
      <c r="AO708" s="54">
        <v>0.20341142267024231</v>
      </c>
      <c r="AP708" s="54">
        <v>0.75092335243716002</v>
      </c>
      <c r="AQ708" s="54">
        <v>0.1527463874355505</v>
      </c>
    </row>
    <row r="709" spans="2:43" x14ac:dyDescent="0.3">
      <c r="B709" s="52">
        <v>706</v>
      </c>
      <c r="C709" s="54">
        <v>0.16891662469207985</v>
      </c>
      <c r="D709" s="54">
        <v>0.72372784449650929</v>
      </c>
      <c r="E709" s="54">
        <v>53346.97041889168</v>
      </c>
      <c r="F709" s="54">
        <v>26.063173010611727</v>
      </c>
      <c r="G709" s="54">
        <v>0.85480663567512738</v>
      </c>
      <c r="H709" s="54">
        <v>15200.317988243387</v>
      </c>
      <c r="I709" s="54">
        <v>15</v>
      </c>
      <c r="J709" s="54">
        <v>4</v>
      </c>
      <c r="K709" s="54">
        <v>835</v>
      </c>
      <c r="L709" s="54">
        <v>784</v>
      </c>
      <c r="M709" s="54">
        <v>0.12224966468802478</v>
      </c>
      <c r="N709" s="54">
        <v>9011.1901807074119</v>
      </c>
      <c r="O709" s="54">
        <v>38608.687911683519</v>
      </c>
      <c r="P709" s="54">
        <v>22.278973236219791</v>
      </c>
      <c r="Q709" s="54">
        <v>396168.51754390099</v>
      </c>
      <c r="R709" s="54">
        <v>12993.332680722449</v>
      </c>
      <c r="S709" s="54">
        <v>0</v>
      </c>
      <c r="T709" s="54">
        <v>0</v>
      </c>
      <c r="U709" s="54">
        <v>0.42438811769115214</v>
      </c>
      <c r="V709" s="54">
        <v>6.7543989525626342</v>
      </c>
      <c r="W709" s="54">
        <v>3.0635599261677422</v>
      </c>
      <c r="X709" s="54">
        <v>0</v>
      </c>
      <c r="Y709" s="54">
        <v>0</v>
      </c>
      <c r="Z709" s="54">
        <v>0</v>
      </c>
      <c r="AA709" s="54">
        <v>0</v>
      </c>
      <c r="AB709" s="54">
        <v>0</v>
      </c>
      <c r="AC709" s="54">
        <v>0</v>
      </c>
      <c r="AD709" s="54" t="e">
        <v>#REF!</v>
      </c>
      <c r="AE709" s="63" t="e">
        <v>#REF!</v>
      </c>
      <c r="AF709" s="63" t="e">
        <v>#REF!</v>
      </c>
      <c r="AG709" s="63" t="e">
        <v>#REF!</v>
      </c>
      <c r="AH709" s="54" t="e">
        <v>#REF!</v>
      </c>
      <c r="AI709" s="63" t="e">
        <v>#REF!</v>
      </c>
      <c r="AJ709" s="63" t="e">
        <v>#REF!</v>
      </c>
      <c r="AK709" s="63" t="e">
        <v>#REF!</v>
      </c>
      <c r="AL709" s="63" t="e">
        <v>#REF!</v>
      </c>
      <c r="AM709" s="63" t="e">
        <v>#REF!</v>
      </c>
      <c r="AN709" s="54" t="e">
        <v>#REF!</v>
      </c>
      <c r="AO709" s="54">
        <v>0.24312632163291056</v>
      </c>
      <c r="AP709" s="54">
        <v>0.75501728091545783</v>
      </c>
      <c r="AQ709" s="54">
        <v>0.18356457427825718</v>
      </c>
    </row>
    <row r="710" spans="2:43" x14ac:dyDescent="0.3">
      <c r="B710" s="52">
        <v>707</v>
      </c>
      <c r="C710" s="54">
        <v>0.22517567889437884</v>
      </c>
      <c r="D710" s="54">
        <v>0.77275391210364675</v>
      </c>
      <c r="E710" s="54">
        <v>49693.163889000847</v>
      </c>
      <c r="F710" s="54">
        <v>20.796956606889491</v>
      </c>
      <c r="G710" s="54">
        <v>0.855861785841735</v>
      </c>
      <c r="H710" s="54">
        <v>15375.35888594676</v>
      </c>
      <c r="I710" s="54">
        <v>11</v>
      </c>
      <c r="J710" s="54">
        <v>2</v>
      </c>
      <c r="K710" s="54">
        <v>869</v>
      </c>
      <c r="L710" s="54">
        <v>811</v>
      </c>
      <c r="M710" s="54">
        <v>0.17400538677622582</v>
      </c>
      <c r="N710" s="54">
        <v>11189.691915115396</v>
      </c>
      <c r="O710" s="54">
        <v>38400.586800033074</v>
      </c>
      <c r="P710" s="54">
        <v>17.799320421645511</v>
      </c>
      <c r="Q710" s="54">
        <v>319760.67156638752</v>
      </c>
      <c r="R710" s="54">
        <v>13159.182114083984</v>
      </c>
      <c r="S710" s="54">
        <v>0</v>
      </c>
      <c r="T710" s="54">
        <v>0</v>
      </c>
      <c r="U710" s="54">
        <v>0.42273583050040181</v>
      </c>
      <c r="V710" s="54">
        <v>5.5468484340072433</v>
      </c>
      <c r="W710" s="54">
        <v>2.6338941659111694</v>
      </c>
      <c r="X710" s="54">
        <v>0</v>
      </c>
      <c r="Y710" s="54">
        <v>0</v>
      </c>
      <c r="Z710" s="54">
        <v>0</v>
      </c>
      <c r="AA710" s="54">
        <v>0</v>
      </c>
      <c r="AB710" s="54">
        <v>0</v>
      </c>
      <c r="AC710" s="54">
        <v>0</v>
      </c>
      <c r="AD710" s="54" t="e">
        <v>#REF!</v>
      </c>
      <c r="AE710" s="63" t="e">
        <v>#REF!</v>
      </c>
      <c r="AF710" s="63" t="e">
        <v>#REF!</v>
      </c>
      <c r="AG710" s="63" t="e">
        <v>#REF!</v>
      </c>
      <c r="AH710" s="54" t="e">
        <v>#REF!</v>
      </c>
      <c r="AI710" s="63" t="e">
        <v>#REF!</v>
      </c>
      <c r="AJ710" s="63" t="e">
        <v>#REF!</v>
      </c>
      <c r="AK710" s="63" t="e">
        <v>#REF!</v>
      </c>
      <c r="AL710" s="63" t="e">
        <v>#REF!</v>
      </c>
      <c r="AM710" s="63" t="e">
        <v>#REF!</v>
      </c>
      <c r="AN710" s="54" t="e">
        <v>#REF!</v>
      </c>
      <c r="AO710" s="54">
        <v>0.14533428018609107</v>
      </c>
      <c r="AP710" s="54">
        <v>0.6114792060775831</v>
      </c>
      <c r="AQ710" s="54">
        <v>8.8868890264047984E-2</v>
      </c>
    </row>
    <row r="711" spans="2:43" x14ac:dyDescent="0.3">
      <c r="B711" s="52">
        <v>708</v>
      </c>
      <c r="C711" s="54">
        <v>0.22962563049533094</v>
      </c>
      <c r="D711" s="54">
        <v>0.69907281361019891</v>
      </c>
      <c r="E711" s="54">
        <v>49567.267796925036</v>
      </c>
      <c r="F711" s="54">
        <v>18.354066084741994</v>
      </c>
      <c r="G711" s="54">
        <v>0.86943498007104647</v>
      </c>
      <c r="H711" s="54">
        <v>5273.9103221226123</v>
      </c>
      <c r="I711" s="54">
        <v>10</v>
      </c>
      <c r="J711" s="54">
        <v>3</v>
      </c>
      <c r="K711" s="54">
        <v>848</v>
      </c>
      <c r="L711" s="54">
        <v>801</v>
      </c>
      <c r="M711" s="54">
        <v>0.1605250355873869</v>
      </c>
      <c r="N711" s="54">
        <v>11381.915119799825</v>
      </c>
      <c r="O711" s="54">
        <v>34651.129361766587</v>
      </c>
      <c r="P711" s="54">
        <v>15.957667080610326</v>
      </c>
      <c r="Q711" s="54">
        <v>96797.698577241361</v>
      </c>
      <c r="R711" s="54">
        <v>4585.3221158111601</v>
      </c>
      <c r="S711" s="54">
        <v>0</v>
      </c>
      <c r="T711" s="54">
        <v>0</v>
      </c>
      <c r="U711" s="54">
        <v>0.49150689047082791</v>
      </c>
      <c r="V711" s="54">
        <v>5.6251052841597406</v>
      </c>
      <c r="W711" s="54">
        <v>2.6911762329297058</v>
      </c>
      <c r="X711" s="54">
        <v>0</v>
      </c>
      <c r="Y711" s="54">
        <v>0</v>
      </c>
      <c r="Z711" s="54">
        <v>0</v>
      </c>
      <c r="AA711" s="54">
        <v>0</v>
      </c>
      <c r="AB711" s="54">
        <v>0</v>
      </c>
      <c r="AC711" s="54">
        <v>0</v>
      </c>
      <c r="AD711" s="54" t="e">
        <v>#REF!</v>
      </c>
      <c r="AE711" s="63" t="e">
        <v>#REF!</v>
      </c>
      <c r="AF711" s="63" t="e">
        <v>#REF!</v>
      </c>
      <c r="AG711" s="63" t="e">
        <v>#REF!</v>
      </c>
      <c r="AH711" s="54" t="e">
        <v>#REF!</v>
      </c>
      <c r="AI711" s="63" t="e">
        <v>#REF!</v>
      </c>
      <c r="AJ711" s="63" t="e">
        <v>#REF!</v>
      </c>
      <c r="AK711" s="63" t="e">
        <v>#REF!</v>
      </c>
      <c r="AL711" s="63" t="e">
        <v>#REF!</v>
      </c>
      <c r="AM711" s="63" t="e">
        <v>#REF!</v>
      </c>
      <c r="AN711" s="54" t="e">
        <v>#REF!</v>
      </c>
      <c r="AO711" s="54">
        <v>0.19720877668683107</v>
      </c>
      <c r="AP711" s="54">
        <v>0.66324397112341038</v>
      </c>
      <c r="AQ711" s="54">
        <v>0.13079753219016366</v>
      </c>
    </row>
    <row r="712" spans="2:43" x14ac:dyDescent="0.3">
      <c r="B712" s="52">
        <v>709</v>
      </c>
      <c r="C712" s="54">
        <v>0.26797223179103152</v>
      </c>
      <c r="D712" s="54">
        <v>0.68551650462152536</v>
      </c>
      <c r="E712" s="54">
        <v>49894.310734033854</v>
      </c>
      <c r="F712" s="54">
        <v>19.174298074520891</v>
      </c>
      <c r="G712" s="54">
        <v>0.87651801436471188</v>
      </c>
      <c r="H712" s="54">
        <v>23346.626165247853</v>
      </c>
      <c r="I712" s="54">
        <v>10</v>
      </c>
      <c r="J712" s="54">
        <v>9</v>
      </c>
      <c r="K712" s="54">
        <v>849</v>
      </c>
      <c r="L712" s="54">
        <v>801</v>
      </c>
      <c r="M712" s="54">
        <v>0.18369938767301713</v>
      </c>
      <c r="N712" s="54">
        <v>13370.289801074272</v>
      </c>
      <c r="O712" s="54">
        <v>34203.373494895139</v>
      </c>
      <c r="P712" s="54">
        <v>16.806617675116168</v>
      </c>
      <c r="Q712" s="54">
        <v>447655.16912687098</v>
      </c>
      <c r="R712" s="54">
        <v>20463.738408478275</v>
      </c>
      <c r="S712" s="54">
        <v>0</v>
      </c>
      <c r="T712" s="54">
        <v>0</v>
      </c>
      <c r="U712" s="54">
        <v>0.3581821560251689</v>
      </c>
      <c r="V712" s="54">
        <v>3.3844706151158093</v>
      </c>
      <c r="W712" s="54">
        <v>4.4078799883625539</v>
      </c>
      <c r="X712" s="54">
        <v>0</v>
      </c>
      <c r="Y712" s="54">
        <v>0</v>
      </c>
      <c r="Z712" s="54">
        <v>0</v>
      </c>
      <c r="AA712" s="54">
        <v>0</v>
      </c>
      <c r="AB712" s="54">
        <v>0</v>
      </c>
      <c r="AC712" s="54">
        <v>0</v>
      </c>
      <c r="AD712" s="54" t="e">
        <v>#REF!</v>
      </c>
      <c r="AE712" s="63" t="e">
        <v>#REF!</v>
      </c>
      <c r="AF712" s="63" t="e">
        <v>#REF!</v>
      </c>
      <c r="AG712" s="63" t="e">
        <v>#REF!</v>
      </c>
      <c r="AH712" s="54" t="e">
        <v>#REF!</v>
      </c>
      <c r="AI712" s="63" t="e">
        <v>#REF!</v>
      </c>
      <c r="AJ712" s="63" t="e">
        <v>#REF!</v>
      </c>
      <c r="AK712" s="63" t="e">
        <v>#REF!</v>
      </c>
      <c r="AL712" s="63" t="e">
        <v>#REF!</v>
      </c>
      <c r="AM712" s="63" t="e">
        <v>#REF!</v>
      </c>
      <c r="AN712" s="54" t="e">
        <v>#REF!</v>
      </c>
      <c r="AO712" s="54">
        <v>0.22733632477829271</v>
      </c>
      <c r="AP712" s="54">
        <v>0.6914211053397179</v>
      </c>
      <c r="AQ712" s="54">
        <v>0.15718513296207626</v>
      </c>
    </row>
    <row r="713" spans="2:43" x14ac:dyDescent="0.3">
      <c r="B713" s="52">
        <v>710</v>
      </c>
      <c r="C713" s="54">
        <v>0.19166871350315803</v>
      </c>
      <c r="D713" s="54">
        <v>0.70578451621371729</v>
      </c>
      <c r="E713" s="54">
        <v>49664.51265880448</v>
      </c>
      <c r="F713" s="54">
        <v>16.688502964606961</v>
      </c>
      <c r="G713" s="54">
        <v>0.8528949082813807</v>
      </c>
      <c r="H713" s="54">
        <v>24141.336583325807</v>
      </c>
      <c r="I713" s="54">
        <v>8</v>
      </c>
      <c r="J713" s="54">
        <v>5</v>
      </c>
      <c r="K713" s="54">
        <v>863</v>
      </c>
      <c r="L713" s="54">
        <v>798</v>
      </c>
      <c r="M713" s="54">
        <v>0.13527681023313198</v>
      </c>
      <c r="N713" s="54">
        <v>9519.1332480743622</v>
      </c>
      <c r="O713" s="54">
        <v>35052.444039884358</v>
      </c>
      <c r="P713" s="54">
        <v>14.233539205352004</v>
      </c>
      <c r="Q713" s="54">
        <v>402882.76714040723</v>
      </c>
      <c r="R713" s="54">
        <v>20590.023051025604</v>
      </c>
      <c r="S713" s="54">
        <v>0</v>
      </c>
      <c r="T713" s="54">
        <v>0</v>
      </c>
      <c r="U713" s="54">
        <v>0.58641790616709188</v>
      </c>
      <c r="V713" s="54">
        <v>3.8507495502703328</v>
      </c>
      <c r="W713" s="54">
        <v>2.5734997080704365</v>
      </c>
      <c r="X713" s="54">
        <v>0</v>
      </c>
      <c r="Y713" s="54">
        <v>0</v>
      </c>
      <c r="Z713" s="54">
        <v>0</v>
      </c>
      <c r="AA713" s="54">
        <v>0</v>
      </c>
      <c r="AB713" s="54">
        <v>0</v>
      </c>
      <c r="AC713" s="54">
        <v>0</v>
      </c>
      <c r="AD713" s="54" t="e">
        <v>#REF!</v>
      </c>
      <c r="AE713" s="63" t="e">
        <v>#REF!</v>
      </c>
      <c r="AF713" s="63" t="e">
        <v>#REF!</v>
      </c>
      <c r="AG713" s="63" t="e">
        <v>#REF!</v>
      </c>
      <c r="AH713" s="54" t="e">
        <v>#REF!</v>
      </c>
      <c r="AI713" s="63" t="e">
        <v>#REF!</v>
      </c>
      <c r="AJ713" s="63" t="e">
        <v>#REF!</v>
      </c>
      <c r="AK713" s="63" t="e">
        <v>#REF!</v>
      </c>
      <c r="AL713" s="63" t="e">
        <v>#REF!</v>
      </c>
      <c r="AM713" s="63" t="e">
        <v>#REF!</v>
      </c>
      <c r="AN713" s="54" t="e">
        <v>#REF!</v>
      </c>
      <c r="AO713" s="54">
        <v>0.10705008054854874</v>
      </c>
      <c r="AP713" s="54">
        <v>0.65413983315639457</v>
      </c>
      <c r="AQ713" s="54">
        <v>7.0025721829406279E-2</v>
      </c>
    </row>
    <row r="714" spans="2:43" x14ac:dyDescent="0.3">
      <c r="B714" s="52">
        <v>711</v>
      </c>
      <c r="C714" s="54">
        <v>0.24834964650051408</v>
      </c>
      <c r="D714" s="54">
        <v>0.73533430281264733</v>
      </c>
      <c r="E714" s="54">
        <v>46750.655540352302</v>
      </c>
      <c r="F714" s="54">
        <v>28.122132692986057</v>
      </c>
      <c r="G714" s="54">
        <v>0.84518899560175276</v>
      </c>
      <c r="H714" s="54">
        <v>34154.515775303444</v>
      </c>
      <c r="I714" s="54">
        <v>13</v>
      </c>
      <c r="J714" s="54">
        <v>4</v>
      </c>
      <c r="K714" s="54">
        <v>847</v>
      </c>
      <c r="L714" s="54">
        <v>797</v>
      </c>
      <c r="M714" s="54">
        <v>0.18262001416322293</v>
      </c>
      <c r="N714" s="54">
        <v>11610.508777113795</v>
      </c>
      <c r="O714" s="54">
        <v>34377.360697799188</v>
      </c>
      <c r="P714" s="54">
        <v>23.768517084964099</v>
      </c>
      <c r="Q714" s="54">
        <v>960497.82469776901</v>
      </c>
      <c r="R714" s="54">
        <v>28867.020883392939</v>
      </c>
      <c r="S714" s="54">
        <v>0</v>
      </c>
      <c r="T714" s="54">
        <v>0</v>
      </c>
      <c r="U714" s="54">
        <v>0.38359661315122928</v>
      </c>
      <c r="V714" s="54">
        <v>5.4868784831870876</v>
      </c>
      <c r="W714" s="54">
        <v>3.8034224063965736</v>
      </c>
      <c r="X714" s="54">
        <v>0</v>
      </c>
      <c r="Y714" s="54">
        <v>0</v>
      </c>
      <c r="Z714" s="54">
        <v>0</v>
      </c>
      <c r="AA714" s="54">
        <v>0</v>
      </c>
      <c r="AB714" s="54">
        <v>0</v>
      </c>
      <c r="AC714" s="54">
        <v>0</v>
      </c>
      <c r="AD714" s="54" t="e">
        <v>#REF!</v>
      </c>
      <c r="AE714" s="63" t="e">
        <v>#REF!</v>
      </c>
      <c r="AF714" s="63" t="e">
        <v>#REF!</v>
      </c>
      <c r="AG714" s="63" t="e">
        <v>#REF!</v>
      </c>
      <c r="AH714" s="54" t="e">
        <v>#REF!</v>
      </c>
      <c r="AI714" s="63" t="e">
        <v>#REF!</v>
      </c>
      <c r="AJ714" s="63" t="e">
        <v>#REF!</v>
      </c>
      <c r="AK714" s="63" t="e">
        <v>#REF!</v>
      </c>
      <c r="AL714" s="63" t="e">
        <v>#REF!</v>
      </c>
      <c r="AM714" s="63" t="e">
        <v>#REF!</v>
      </c>
      <c r="AN714" s="54" t="e">
        <v>#REF!</v>
      </c>
      <c r="AO714" s="54">
        <v>0.21144702480313737</v>
      </c>
      <c r="AP714" s="54">
        <v>0.63073680879557981</v>
      </c>
      <c r="AQ714" s="54">
        <v>0.13336742165365068</v>
      </c>
    </row>
    <row r="715" spans="2:43" x14ac:dyDescent="0.3">
      <c r="B715" s="52">
        <v>712</v>
      </c>
      <c r="C715" s="54">
        <v>0.16159165451093233</v>
      </c>
      <c r="D715" s="54">
        <v>0.6877561965725647</v>
      </c>
      <c r="E715" s="54">
        <v>45872.83771618185</v>
      </c>
      <c r="F715" s="54">
        <v>14.123416026515285</v>
      </c>
      <c r="G715" s="54">
        <v>0.87737489402549884</v>
      </c>
      <c r="H715" s="54">
        <v>26731.557374305194</v>
      </c>
      <c r="I715" s="54">
        <v>14</v>
      </c>
      <c r="J715" s="54">
        <v>4</v>
      </c>
      <c r="K715" s="54">
        <v>843</v>
      </c>
      <c r="L715" s="54">
        <v>786</v>
      </c>
      <c r="M715" s="54">
        <v>0.11113566170430673</v>
      </c>
      <c r="N715" s="54">
        <v>7412.6677436693235</v>
      </c>
      <c r="O715" s="54">
        <v>31549.328393671723</v>
      </c>
      <c r="P715" s="54">
        <v>12.39153063954188</v>
      </c>
      <c r="Q715" s="54">
        <v>377540.90583397483</v>
      </c>
      <c r="R715" s="54">
        <v>23453.59731841756</v>
      </c>
      <c r="S715" s="54">
        <v>0</v>
      </c>
      <c r="T715" s="54">
        <v>0</v>
      </c>
      <c r="U715" s="54">
        <v>0.46691576724851774</v>
      </c>
      <c r="V715" s="54">
        <v>5.2624701754092387</v>
      </c>
      <c r="W715" s="54">
        <v>1.8971866922613503</v>
      </c>
      <c r="X715" s="54">
        <v>0</v>
      </c>
      <c r="Y715" s="54">
        <v>0</v>
      </c>
      <c r="Z715" s="54">
        <v>0</v>
      </c>
      <c r="AA715" s="54">
        <v>0</v>
      </c>
      <c r="AB715" s="54">
        <v>0</v>
      </c>
      <c r="AC715" s="54">
        <v>0</v>
      </c>
      <c r="AD715" s="54" t="e">
        <v>#REF!</v>
      </c>
      <c r="AE715" s="63" t="e">
        <v>#REF!</v>
      </c>
      <c r="AF715" s="63" t="e">
        <v>#REF!</v>
      </c>
      <c r="AG715" s="63" t="e">
        <v>#REF!</v>
      </c>
      <c r="AH715" s="54" t="e">
        <v>#REF!</v>
      </c>
      <c r="AI715" s="63" t="e">
        <v>#REF!</v>
      </c>
      <c r="AJ715" s="63" t="e">
        <v>#REF!</v>
      </c>
      <c r="AK715" s="63" t="e">
        <v>#REF!</v>
      </c>
      <c r="AL715" s="63" t="e">
        <v>#REF!</v>
      </c>
      <c r="AM715" s="63" t="e">
        <v>#REF!</v>
      </c>
      <c r="AN715" s="54" t="e">
        <v>#REF!</v>
      </c>
      <c r="AO715" s="54">
        <v>0.22995485446092778</v>
      </c>
      <c r="AP715" s="54">
        <v>0.64015511177751472</v>
      </c>
      <c r="AQ715" s="54">
        <v>0.14720677556121736</v>
      </c>
    </row>
    <row r="716" spans="2:43" x14ac:dyDescent="0.3">
      <c r="B716" s="52">
        <v>713</v>
      </c>
      <c r="C716" s="54">
        <v>0.20601760604491526</v>
      </c>
      <c r="D716" s="54">
        <v>0.68962585479301353</v>
      </c>
      <c r="E716" s="54">
        <v>49420.889959359847</v>
      </c>
      <c r="F716" s="54">
        <v>14.94905319366123</v>
      </c>
      <c r="G716" s="54">
        <v>0.88775527761189987</v>
      </c>
      <c r="H716" s="54">
        <v>23930.348943938956</v>
      </c>
      <c r="I716" s="54">
        <v>10</v>
      </c>
      <c r="J716" s="54">
        <v>5</v>
      </c>
      <c r="K716" s="54">
        <v>845</v>
      </c>
      <c r="L716" s="54">
        <v>812</v>
      </c>
      <c r="M716" s="54">
        <v>0.14207506767113501</v>
      </c>
      <c r="N716" s="54">
        <v>10181.573438036505</v>
      </c>
      <c r="O716" s="54">
        <v>34081.923482854996</v>
      </c>
      <c r="P716" s="54">
        <v>13.271100867973784</v>
      </c>
      <c r="Q716" s="54">
        <v>357736.05930581829</v>
      </c>
      <c r="R716" s="54">
        <v>21244.293570076163</v>
      </c>
      <c r="S716" s="54">
        <v>0</v>
      </c>
      <c r="T716" s="54">
        <v>0</v>
      </c>
      <c r="U716" s="54">
        <v>0.24629687644219406</v>
      </c>
      <c r="V716" s="54">
        <v>7.2095108638610697</v>
      </c>
      <c r="W716" s="54">
        <v>2.8160423711203197</v>
      </c>
      <c r="X716" s="54">
        <v>0</v>
      </c>
      <c r="Y716" s="54">
        <v>0</v>
      </c>
      <c r="Z716" s="54">
        <v>0</v>
      </c>
      <c r="AA716" s="54">
        <v>0</v>
      </c>
      <c r="AB716" s="54">
        <v>0</v>
      </c>
      <c r="AC716" s="54">
        <v>0</v>
      </c>
      <c r="AD716" s="54" t="e">
        <v>#REF!</v>
      </c>
      <c r="AE716" s="63" t="e">
        <v>#REF!</v>
      </c>
      <c r="AF716" s="63" t="e">
        <v>#REF!</v>
      </c>
      <c r="AG716" s="63" t="e">
        <v>#REF!</v>
      </c>
      <c r="AH716" s="54" t="e">
        <v>#REF!</v>
      </c>
      <c r="AI716" s="63" t="e">
        <v>#REF!</v>
      </c>
      <c r="AJ716" s="63" t="e">
        <v>#REF!</v>
      </c>
      <c r="AK716" s="63" t="e">
        <v>#REF!</v>
      </c>
      <c r="AL716" s="63" t="e">
        <v>#REF!</v>
      </c>
      <c r="AM716" s="63" t="e">
        <v>#REF!</v>
      </c>
      <c r="AN716" s="54" t="e">
        <v>#REF!</v>
      </c>
      <c r="AO716" s="54">
        <v>0.25771282222351266</v>
      </c>
      <c r="AP716" s="54">
        <v>0.68486523569740521</v>
      </c>
      <c r="AQ716" s="54">
        <v>0.17649855273434947</v>
      </c>
    </row>
    <row r="717" spans="2:43" x14ac:dyDescent="0.3">
      <c r="B717" s="52">
        <v>714</v>
      </c>
      <c r="C717" s="54">
        <v>0.26774368637114937</v>
      </c>
      <c r="D717" s="54">
        <v>0.7158476078730327</v>
      </c>
      <c r="E717" s="54">
        <v>47602.729066896369</v>
      </c>
      <c r="F717" s="54">
        <v>13.606219922949458</v>
      </c>
      <c r="G717" s="54">
        <v>0.86835362366452595</v>
      </c>
      <c r="H717" s="54">
        <v>15480.106073289864</v>
      </c>
      <c r="I717" s="54">
        <v>7</v>
      </c>
      <c r="J717" s="54">
        <v>6</v>
      </c>
      <c r="K717" s="54">
        <v>831</v>
      </c>
      <c r="L717" s="54">
        <v>795</v>
      </c>
      <c r="M717" s="54">
        <v>0.19166367741189477</v>
      </c>
      <c r="N717" s="54">
        <v>12745.330161697897</v>
      </c>
      <c r="O717" s="54">
        <v>34076.299730765844</v>
      </c>
      <c r="P717" s="54">
        <v>11.81501037446963</v>
      </c>
      <c r="Q717" s="54">
        <v>210625.72766376747</v>
      </c>
      <c r="R717" s="54">
        <v>13442.20620345249</v>
      </c>
      <c r="S717" s="54">
        <v>0</v>
      </c>
      <c r="T717" s="54">
        <v>0</v>
      </c>
      <c r="U717" s="54">
        <v>0.54536049865150915</v>
      </c>
      <c r="V717" s="54">
        <v>4.6719404119006835</v>
      </c>
      <c r="W717" s="54">
        <v>2.7122813889328885</v>
      </c>
      <c r="X717" s="54">
        <v>0</v>
      </c>
      <c r="Y717" s="54">
        <v>0</v>
      </c>
      <c r="Z717" s="54">
        <v>0</v>
      </c>
      <c r="AA717" s="54">
        <v>0</v>
      </c>
      <c r="AB717" s="54">
        <v>0</v>
      </c>
      <c r="AC717" s="54">
        <v>0</v>
      </c>
      <c r="AD717" s="54" t="e">
        <v>#REF!</v>
      </c>
      <c r="AE717" s="63" t="e">
        <v>#REF!</v>
      </c>
      <c r="AF717" s="63" t="e">
        <v>#REF!</v>
      </c>
      <c r="AG717" s="63" t="e">
        <v>#REF!</v>
      </c>
      <c r="AH717" s="54" t="e">
        <v>#REF!</v>
      </c>
      <c r="AI717" s="63" t="e">
        <v>#REF!</v>
      </c>
      <c r="AJ717" s="63" t="e">
        <v>#REF!</v>
      </c>
      <c r="AK717" s="63" t="e">
        <v>#REF!</v>
      </c>
      <c r="AL717" s="63" t="e">
        <v>#REF!</v>
      </c>
      <c r="AM717" s="63" t="e">
        <v>#REF!</v>
      </c>
      <c r="AN717" s="54" t="e">
        <v>#REF!</v>
      </c>
      <c r="AO717" s="54">
        <v>0.1674662849249865</v>
      </c>
      <c r="AP717" s="54">
        <v>0.65994136046879881</v>
      </c>
      <c r="AQ717" s="54">
        <v>0.11051792790605108</v>
      </c>
    </row>
    <row r="718" spans="2:43" x14ac:dyDescent="0.3">
      <c r="B718" s="52">
        <v>715</v>
      </c>
      <c r="C718" s="54">
        <v>0.23342077367253133</v>
      </c>
      <c r="D718" s="54">
        <v>0.76076920235476497</v>
      </c>
      <c r="E718" s="54">
        <v>48639.852912023242</v>
      </c>
      <c r="F718" s="54">
        <v>24.49148510123219</v>
      </c>
      <c r="G718" s="54">
        <v>0.85740441113914467</v>
      </c>
      <c r="H718" s="54">
        <v>17887.547364909929</v>
      </c>
      <c r="I718" s="54">
        <v>15</v>
      </c>
      <c r="J718" s="54">
        <v>4</v>
      </c>
      <c r="K718" s="54">
        <v>857</v>
      </c>
      <c r="L718" s="54">
        <v>790</v>
      </c>
      <c r="M718" s="54">
        <v>0.17757933579988378</v>
      </c>
      <c r="N718" s="54">
        <v>11353.552098042592</v>
      </c>
      <c r="O718" s="54">
        <v>37003.70210253301</v>
      </c>
      <c r="P718" s="54">
        <v>20.999107361145121</v>
      </c>
      <c r="Q718" s="54">
        <v>438092.59978527663</v>
      </c>
      <c r="R718" s="54">
        <v>15336.862015134157</v>
      </c>
      <c r="S718" s="54">
        <v>0</v>
      </c>
      <c r="T718" s="54">
        <v>0</v>
      </c>
      <c r="U718" s="54">
        <v>0.42849611725985726</v>
      </c>
      <c r="V718" s="54">
        <v>7.2507970454191231</v>
      </c>
      <c r="W718" s="54">
        <v>2.2952754912296336</v>
      </c>
      <c r="X718" s="54">
        <v>0</v>
      </c>
      <c r="Y718" s="54">
        <v>0</v>
      </c>
      <c r="Z718" s="54">
        <v>0</v>
      </c>
      <c r="AA718" s="54">
        <v>0</v>
      </c>
      <c r="AB718" s="54">
        <v>0</v>
      </c>
      <c r="AC718" s="54">
        <v>0</v>
      </c>
      <c r="AD718" s="54" t="e">
        <v>#REF!</v>
      </c>
      <c r="AE718" s="63" t="e">
        <v>#REF!</v>
      </c>
      <c r="AF718" s="63" t="e">
        <v>#REF!</v>
      </c>
      <c r="AG718" s="63" t="e">
        <v>#REF!</v>
      </c>
      <c r="AH718" s="54" t="e">
        <v>#REF!</v>
      </c>
      <c r="AI718" s="63" t="e">
        <v>#REF!</v>
      </c>
      <c r="AJ718" s="63" t="e">
        <v>#REF!</v>
      </c>
      <c r="AK718" s="63" t="e">
        <v>#REF!</v>
      </c>
      <c r="AL718" s="63" t="e">
        <v>#REF!</v>
      </c>
      <c r="AM718" s="63" t="e">
        <v>#REF!</v>
      </c>
      <c r="AN718" s="54" t="e">
        <v>#REF!</v>
      </c>
      <c r="AO718" s="54">
        <v>0.19733226215283337</v>
      </c>
      <c r="AP718" s="54">
        <v>0.64662609128391613</v>
      </c>
      <c r="AQ718" s="54">
        <v>0.1276001893600997</v>
      </c>
    </row>
    <row r="719" spans="2:43" x14ac:dyDescent="0.3">
      <c r="B719" s="52">
        <v>716</v>
      </c>
      <c r="C719" s="54">
        <v>0.23339714916068588</v>
      </c>
      <c r="D719" s="54">
        <v>0.72912089429793014</v>
      </c>
      <c r="E719" s="54">
        <v>47348.922576050849</v>
      </c>
      <c r="F719" s="54">
        <v>23.220091853490832</v>
      </c>
      <c r="G719" s="54">
        <v>0.90653526649753635</v>
      </c>
      <c r="H719" s="54">
        <v>25183.161952091545</v>
      </c>
      <c r="I719" s="54">
        <v>11</v>
      </c>
      <c r="J719" s="54">
        <v>3</v>
      </c>
      <c r="K719" s="54">
        <v>871</v>
      </c>
      <c r="L719" s="54">
        <v>803</v>
      </c>
      <c r="M719" s="54">
        <v>0.17017473812262668</v>
      </c>
      <c r="N719" s="54">
        <v>11051.103545080307</v>
      </c>
      <c r="O719" s="54">
        <v>34523.088772693649</v>
      </c>
      <c r="P719" s="54">
        <v>21.049832156501584</v>
      </c>
      <c r="Q719" s="54">
        <v>584755.33368890116</v>
      </c>
      <c r="R719" s="54">
        <v>22829.424431489926</v>
      </c>
      <c r="S719" s="54">
        <v>0</v>
      </c>
      <c r="T719" s="54">
        <v>0</v>
      </c>
      <c r="U719" s="54">
        <v>0.29406962837067574</v>
      </c>
      <c r="V719" s="54">
        <v>1.5978569402050931</v>
      </c>
      <c r="W719" s="54">
        <v>2.0542001119542936</v>
      </c>
      <c r="X719" s="54">
        <v>0</v>
      </c>
      <c r="Y719" s="54">
        <v>0</v>
      </c>
      <c r="Z719" s="54">
        <v>0</v>
      </c>
      <c r="AA719" s="54">
        <v>0</v>
      </c>
      <c r="AB719" s="54">
        <v>0</v>
      </c>
      <c r="AC719" s="54">
        <v>0</v>
      </c>
      <c r="AD719" s="54" t="e">
        <v>#REF!</v>
      </c>
      <c r="AE719" s="63" t="e">
        <v>#REF!</v>
      </c>
      <c r="AF719" s="63" t="e">
        <v>#REF!</v>
      </c>
      <c r="AG719" s="63" t="e">
        <v>#REF!</v>
      </c>
      <c r="AH719" s="54" t="e">
        <v>#REF!</v>
      </c>
      <c r="AI719" s="63" t="e">
        <v>#REF!</v>
      </c>
      <c r="AJ719" s="63" t="e">
        <v>#REF!</v>
      </c>
      <c r="AK719" s="63" t="e">
        <v>#REF!</v>
      </c>
      <c r="AL719" s="63" t="e">
        <v>#REF!</v>
      </c>
      <c r="AM719" s="63" t="e">
        <v>#REF!</v>
      </c>
      <c r="AN719" s="54" t="e">
        <v>#REF!</v>
      </c>
      <c r="AO719" s="54">
        <v>0.15052519978142853</v>
      </c>
      <c r="AP719" s="54">
        <v>0.64835750081551102</v>
      </c>
      <c r="AQ719" s="54">
        <v>9.7594142340042503E-2</v>
      </c>
    </row>
    <row r="720" spans="2:43" x14ac:dyDescent="0.3">
      <c r="B720" s="52">
        <v>717</v>
      </c>
      <c r="C720" s="54">
        <v>0.27039773500657655</v>
      </c>
      <c r="D720" s="54">
        <v>0.65320618963115062</v>
      </c>
      <c r="E720" s="54">
        <v>51059.108402099147</v>
      </c>
      <c r="F720" s="54">
        <v>26.755015137240875</v>
      </c>
      <c r="G720" s="54">
        <v>0.91298361079493306</v>
      </c>
      <c r="H720" s="54">
        <v>11712.615030655752</v>
      </c>
      <c r="I720" s="54">
        <v>10</v>
      </c>
      <c r="J720" s="54">
        <v>2</v>
      </c>
      <c r="K720" s="54">
        <v>862</v>
      </c>
      <c r="L720" s="54">
        <v>818</v>
      </c>
      <c r="M720" s="54">
        <v>0.17662547416853946</v>
      </c>
      <c r="N720" s="54">
        <v>13806.267263382872</v>
      </c>
      <c r="O720" s="54">
        <v>33352.125645299049</v>
      </c>
      <c r="P720" s="54">
        <v>24.426890326871266</v>
      </c>
      <c r="Q720" s="54">
        <v>313371.19244186964</v>
      </c>
      <c r="R720" s="54">
        <v>10693.425562539094</v>
      </c>
      <c r="S720" s="54">
        <v>0</v>
      </c>
      <c r="T720" s="54">
        <v>0</v>
      </c>
      <c r="U720" s="54">
        <v>0.40069979513482867</v>
      </c>
      <c r="V720" s="54">
        <v>5.6120433538640668</v>
      </c>
      <c r="W720" s="54">
        <v>2.3606554654964866</v>
      </c>
      <c r="X720" s="54">
        <v>0</v>
      </c>
      <c r="Y720" s="54">
        <v>0</v>
      </c>
      <c r="Z720" s="54">
        <v>0</v>
      </c>
      <c r="AA720" s="54">
        <v>0</v>
      </c>
      <c r="AB720" s="54">
        <v>0</v>
      </c>
      <c r="AC720" s="54">
        <v>0</v>
      </c>
      <c r="AD720" s="54" t="e">
        <v>#REF!</v>
      </c>
      <c r="AE720" s="63" t="e">
        <v>#REF!</v>
      </c>
      <c r="AF720" s="63" t="e">
        <v>#REF!</v>
      </c>
      <c r="AG720" s="63" t="e">
        <v>#REF!</v>
      </c>
      <c r="AH720" s="54" t="e">
        <v>#REF!</v>
      </c>
      <c r="AI720" s="63" t="e">
        <v>#REF!</v>
      </c>
      <c r="AJ720" s="63" t="e">
        <v>#REF!</v>
      </c>
      <c r="AK720" s="63" t="e">
        <v>#REF!</v>
      </c>
      <c r="AL720" s="63" t="e">
        <v>#REF!</v>
      </c>
      <c r="AM720" s="63" t="e">
        <v>#REF!</v>
      </c>
      <c r="AN720" s="54" t="e">
        <v>#REF!</v>
      </c>
      <c r="AO720" s="54">
        <v>0.19758693661152341</v>
      </c>
      <c r="AP720" s="54">
        <v>0.6553101189797601</v>
      </c>
      <c r="AQ720" s="54">
        <v>0.12948071893974372</v>
      </c>
    </row>
    <row r="721" spans="2:43" x14ac:dyDescent="0.3">
      <c r="B721" s="52">
        <v>718</v>
      </c>
      <c r="C721" s="54">
        <v>0.20130374410072432</v>
      </c>
      <c r="D721" s="54">
        <v>0.66921762461277556</v>
      </c>
      <c r="E721" s="54">
        <v>51675.174408270359</v>
      </c>
      <c r="F721" s="54">
        <v>31.880529465982857</v>
      </c>
      <c r="G721" s="54">
        <v>0.86222813318983949</v>
      </c>
      <c r="H721" s="54">
        <v>8011.837335097689</v>
      </c>
      <c r="I721" s="54">
        <v>7</v>
      </c>
      <c r="J721" s="54">
        <v>5</v>
      </c>
      <c r="K721" s="54">
        <v>835</v>
      </c>
      <c r="L721" s="54">
        <v>802</v>
      </c>
      <c r="M721" s="54">
        <v>0.13471601345274475</v>
      </c>
      <c r="N721" s="54">
        <v>10402.406085442755</v>
      </c>
      <c r="O721" s="54">
        <v>34581.937468953576</v>
      </c>
      <c r="P721" s="54">
        <v>27.488289406558071</v>
      </c>
      <c r="Q721" s="54">
        <v>255421.61623824344</v>
      </c>
      <c r="R721" s="54">
        <v>6908.031548861939</v>
      </c>
      <c r="S721" s="54">
        <v>0</v>
      </c>
      <c r="T721" s="54">
        <v>0</v>
      </c>
      <c r="U721" s="54">
        <v>0.32001177195678715</v>
      </c>
      <c r="V721" s="54">
        <v>7.4425848141557323</v>
      </c>
      <c r="W721" s="54">
        <v>4.7731112467536407</v>
      </c>
      <c r="X721" s="54">
        <v>0</v>
      </c>
      <c r="Y721" s="54">
        <v>0</v>
      </c>
      <c r="Z721" s="54">
        <v>0</v>
      </c>
      <c r="AA721" s="54">
        <v>0</v>
      </c>
      <c r="AB721" s="54">
        <v>0</v>
      </c>
      <c r="AC721" s="54">
        <v>0</v>
      </c>
      <c r="AD721" s="54" t="e">
        <v>#REF!</v>
      </c>
      <c r="AE721" s="63" t="e">
        <v>#REF!</v>
      </c>
      <c r="AF721" s="63" t="e">
        <v>#REF!</v>
      </c>
      <c r="AG721" s="63" t="e">
        <v>#REF!</v>
      </c>
      <c r="AH721" s="54" t="e">
        <v>#REF!</v>
      </c>
      <c r="AI721" s="63" t="e">
        <v>#REF!</v>
      </c>
      <c r="AJ721" s="63" t="e">
        <v>#REF!</v>
      </c>
      <c r="AK721" s="63" t="e">
        <v>#REF!</v>
      </c>
      <c r="AL721" s="63" t="e">
        <v>#REF!</v>
      </c>
      <c r="AM721" s="63" t="e">
        <v>#REF!</v>
      </c>
      <c r="AN721" s="54" t="e">
        <v>#REF!</v>
      </c>
      <c r="AO721" s="54">
        <v>0.21030176075771745</v>
      </c>
      <c r="AP721" s="54">
        <v>0.72407727655159926</v>
      </c>
      <c r="AQ721" s="54">
        <v>0.15227472618345403</v>
      </c>
    </row>
    <row r="722" spans="2:43" x14ac:dyDescent="0.3">
      <c r="B722" s="52">
        <v>719</v>
      </c>
      <c r="C722" s="54">
        <v>0.14897994635626866</v>
      </c>
      <c r="D722" s="54">
        <v>0.68894251652912597</v>
      </c>
      <c r="E722" s="54">
        <v>51692.212015339057</v>
      </c>
      <c r="F722" s="54">
        <v>24.493105758417549</v>
      </c>
      <c r="G722" s="54">
        <v>0.88925542768877386</v>
      </c>
      <c r="H722" s="54">
        <v>25721.013994492812</v>
      </c>
      <c r="I722" s="54">
        <v>18</v>
      </c>
      <c r="J722" s="54">
        <v>4</v>
      </c>
      <c r="K722" s="54">
        <v>859</v>
      </c>
      <c r="L722" s="54">
        <v>771</v>
      </c>
      <c r="M722" s="54">
        <v>0.10263861915506192</v>
      </c>
      <c r="N722" s="54">
        <v>7701.1029730820792</v>
      </c>
      <c r="O722" s="54">
        <v>35612.96263080481</v>
      </c>
      <c r="P722" s="54">
        <v>21.780627236627968</v>
      </c>
      <c r="Q722" s="54">
        <v>629987.51598085032</v>
      </c>
      <c r="R722" s="54">
        <v>22872.551300261643</v>
      </c>
      <c r="S722" s="54">
        <v>0</v>
      </c>
      <c r="T722" s="54">
        <v>0</v>
      </c>
      <c r="U722" s="54">
        <v>0.43044002475573401</v>
      </c>
      <c r="V722" s="54">
        <v>6.1999048900655884</v>
      </c>
      <c r="W722" s="54">
        <v>2.8945218788960254</v>
      </c>
      <c r="X722" s="54">
        <v>0</v>
      </c>
      <c r="Y722" s="54">
        <v>0</v>
      </c>
      <c r="Z722" s="54">
        <v>0</v>
      </c>
      <c r="AA722" s="54">
        <v>0</v>
      </c>
      <c r="AB722" s="54">
        <v>0</v>
      </c>
      <c r="AC722" s="54">
        <v>0</v>
      </c>
      <c r="AD722" s="54" t="e">
        <v>#REF!</v>
      </c>
      <c r="AE722" s="63" t="e">
        <v>#REF!</v>
      </c>
      <c r="AF722" s="63" t="e">
        <v>#REF!</v>
      </c>
      <c r="AG722" s="63" t="e">
        <v>#REF!</v>
      </c>
      <c r="AH722" s="54" t="e">
        <v>#REF!</v>
      </c>
      <c r="AI722" s="63" t="e">
        <v>#REF!</v>
      </c>
      <c r="AJ722" s="63" t="e">
        <v>#REF!</v>
      </c>
      <c r="AK722" s="63" t="e">
        <v>#REF!</v>
      </c>
      <c r="AL722" s="63" t="e">
        <v>#REF!</v>
      </c>
      <c r="AM722" s="63" t="e">
        <v>#REF!</v>
      </c>
      <c r="AN722" s="54" t="e">
        <v>#REF!</v>
      </c>
      <c r="AO722" s="54">
        <v>0.21759333690176619</v>
      </c>
      <c r="AP722" s="54">
        <v>0.68467656473338101</v>
      </c>
      <c r="AQ722" s="54">
        <v>0.14898105841877449</v>
      </c>
    </row>
    <row r="723" spans="2:43" x14ac:dyDescent="0.3">
      <c r="B723" s="52">
        <v>720</v>
      </c>
      <c r="C723" s="54">
        <v>0.1654223885486143</v>
      </c>
      <c r="D723" s="54">
        <v>0.67323153130576963</v>
      </c>
      <c r="E723" s="54">
        <v>47343.330448815534</v>
      </c>
      <c r="F723" s="54">
        <v>25.007878079555226</v>
      </c>
      <c r="G723" s="54">
        <v>0.8526913328036565</v>
      </c>
      <c r="H723" s="54">
        <v>19131.282147892751</v>
      </c>
      <c r="I723" s="54">
        <v>13</v>
      </c>
      <c r="J723" s="54">
        <v>5</v>
      </c>
      <c r="K723" s="54">
        <v>852</v>
      </c>
      <c r="L723" s="54">
        <v>794</v>
      </c>
      <c r="M723" s="54">
        <v>0.11136756795484161</v>
      </c>
      <c r="N723" s="54">
        <v>7831.6468046894051</v>
      </c>
      <c r="O723" s="54">
        <v>31873.022855171152</v>
      </c>
      <c r="P723" s="54">
        <v>21.324000890247291</v>
      </c>
      <c r="Q723" s="54">
        <v>478432.77146007336</v>
      </c>
      <c r="R723" s="54">
        <v>16313.07847292947</v>
      </c>
      <c r="S723" s="54">
        <v>0</v>
      </c>
      <c r="T723" s="54">
        <v>0</v>
      </c>
      <c r="U723" s="54">
        <v>0.50748358203142185</v>
      </c>
      <c r="V723" s="54">
        <v>5.6127076415139063</v>
      </c>
      <c r="W723" s="54">
        <v>0.82211395813975152</v>
      </c>
      <c r="X723" s="54">
        <v>0</v>
      </c>
      <c r="Y723" s="54">
        <v>0</v>
      </c>
      <c r="Z723" s="54">
        <v>0</v>
      </c>
      <c r="AA723" s="54">
        <v>0</v>
      </c>
      <c r="AB723" s="54">
        <v>0</v>
      </c>
      <c r="AC723" s="54">
        <v>0</v>
      </c>
      <c r="AD723" s="54" t="e">
        <v>#REF!</v>
      </c>
      <c r="AE723" s="63" t="e">
        <v>#REF!</v>
      </c>
      <c r="AF723" s="63" t="e">
        <v>#REF!</v>
      </c>
      <c r="AG723" s="63" t="e">
        <v>#REF!</v>
      </c>
      <c r="AH723" s="54" t="e">
        <v>#REF!</v>
      </c>
      <c r="AI723" s="63" t="e">
        <v>#REF!</v>
      </c>
      <c r="AJ723" s="63" t="e">
        <v>#REF!</v>
      </c>
      <c r="AK723" s="63" t="e">
        <v>#REF!</v>
      </c>
      <c r="AL723" s="63" t="e">
        <v>#REF!</v>
      </c>
      <c r="AM723" s="63" t="e">
        <v>#REF!</v>
      </c>
      <c r="AN723" s="54" t="e">
        <v>#REF!</v>
      </c>
      <c r="AO723" s="54">
        <v>0.22951388846579215</v>
      </c>
      <c r="AP723" s="54">
        <v>0.65297424015688921</v>
      </c>
      <c r="AQ723" s="54">
        <v>0.14986665692640366</v>
      </c>
    </row>
    <row r="724" spans="2:43" x14ac:dyDescent="0.3">
      <c r="B724" s="52">
        <v>721</v>
      </c>
      <c r="C724" s="54">
        <v>0.16012492639661413</v>
      </c>
      <c r="D724" s="54">
        <v>0.64722782766041365</v>
      </c>
      <c r="E724" s="54">
        <v>48753.485214128021</v>
      </c>
      <c r="F724" s="54">
        <v>23.305685600078558</v>
      </c>
      <c r="G724" s="54">
        <v>0.84532510543215711</v>
      </c>
      <c r="H724" s="54">
        <v>32125.530978972292</v>
      </c>
      <c r="I724" s="54">
        <v>16</v>
      </c>
      <c r="J724" s="54">
        <v>7</v>
      </c>
      <c r="K724" s="54">
        <v>859</v>
      </c>
      <c r="L724" s="54">
        <v>788</v>
      </c>
      <c r="M724" s="54">
        <v>0.10363730826596419</v>
      </c>
      <c r="N724" s="54">
        <v>7806.6482314906643</v>
      </c>
      <c r="O724" s="54">
        <v>31554.612326014176</v>
      </c>
      <c r="P724" s="54">
        <v>19.700881137055113</v>
      </c>
      <c r="Q724" s="54">
        <v>748707.52473151218</v>
      </c>
      <c r="R724" s="54">
        <v>27156.517861863784</v>
      </c>
      <c r="S724" s="54">
        <v>0</v>
      </c>
      <c r="T724" s="54">
        <v>0</v>
      </c>
      <c r="U724" s="54">
        <v>0.32687492101593763</v>
      </c>
      <c r="V724" s="54">
        <v>3.6361422451572936</v>
      </c>
      <c r="W724" s="54">
        <v>3.0944092226502966</v>
      </c>
      <c r="X724" s="54">
        <v>0</v>
      </c>
      <c r="Y724" s="54">
        <v>0</v>
      </c>
      <c r="Z724" s="54">
        <v>0</v>
      </c>
      <c r="AA724" s="54">
        <v>0</v>
      </c>
      <c r="AB724" s="54">
        <v>0</v>
      </c>
      <c r="AC724" s="54">
        <v>0</v>
      </c>
      <c r="AD724" s="54" t="e">
        <v>#REF!</v>
      </c>
      <c r="AE724" s="63" t="e">
        <v>#REF!</v>
      </c>
      <c r="AF724" s="63" t="e">
        <v>#REF!</v>
      </c>
      <c r="AG724" s="63" t="e">
        <v>#REF!</v>
      </c>
      <c r="AH724" s="54" t="e">
        <v>#REF!</v>
      </c>
      <c r="AI724" s="63" t="e">
        <v>#REF!</v>
      </c>
      <c r="AJ724" s="63" t="e">
        <v>#REF!</v>
      </c>
      <c r="AK724" s="63" t="e">
        <v>#REF!</v>
      </c>
      <c r="AL724" s="63" t="e">
        <v>#REF!</v>
      </c>
      <c r="AM724" s="63" t="e">
        <v>#REF!</v>
      </c>
      <c r="AN724" s="54" t="e">
        <v>#REF!</v>
      </c>
      <c r="AO724" s="54">
        <v>0.21128111804685684</v>
      </c>
      <c r="AP724" s="54">
        <v>0.75263697331782065</v>
      </c>
      <c r="AQ724" s="54">
        <v>0.1590179812059915</v>
      </c>
    </row>
    <row r="725" spans="2:43" x14ac:dyDescent="0.3">
      <c r="B725" s="52">
        <v>722</v>
      </c>
      <c r="C725" s="54">
        <v>0.24645803464135671</v>
      </c>
      <c r="D725" s="54">
        <v>0.69768878922758448</v>
      </c>
      <c r="E725" s="54">
        <v>49572.423149927927</v>
      </c>
      <c r="F725" s="54">
        <v>32.384114137635024</v>
      </c>
      <c r="G725" s="54">
        <v>0.86973996163774225</v>
      </c>
      <c r="H725" s="54">
        <v>10022.812287990229</v>
      </c>
      <c r="I725" s="54">
        <v>7</v>
      </c>
      <c r="J725" s="54">
        <v>3</v>
      </c>
      <c r="K725" s="54">
        <v>855</v>
      </c>
      <c r="L725" s="54">
        <v>819</v>
      </c>
      <c r="M725" s="54">
        <v>0.17195100778433825</v>
      </c>
      <c r="N725" s="54">
        <v>12217.52198194093</v>
      </c>
      <c r="O725" s="54">
        <v>34586.123886550697</v>
      </c>
      <c r="P725" s="54">
        <v>28.165758187738952</v>
      </c>
      <c r="Q725" s="54">
        <v>324579.89711436641</v>
      </c>
      <c r="R725" s="54">
        <v>8717.2403748589131</v>
      </c>
      <c r="S725" s="54">
        <v>0</v>
      </c>
      <c r="T725" s="54">
        <v>0</v>
      </c>
      <c r="U725" s="54">
        <v>0.34594894174207513</v>
      </c>
      <c r="V725" s="54">
        <v>3.2637253941955757</v>
      </c>
      <c r="W725" s="54">
        <v>4.3109440630155769</v>
      </c>
      <c r="X725" s="54">
        <v>0</v>
      </c>
      <c r="Y725" s="54">
        <v>0</v>
      </c>
      <c r="Z725" s="54">
        <v>0</v>
      </c>
      <c r="AA725" s="54">
        <v>0</v>
      </c>
      <c r="AB725" s="54">
        <v>0</v>
      </c>
      <c r="AC725" s="54">
        <v>0</v>
      </c>
      <c r="AD725" s="54" t="e">
        <v>#REF!</v>
      </c>
      <c r="AE725" s="63" t="e">
        <v>#REF!</v>
      </c>
      <c r="AF725" s="63" t="e">
        <v>#REF!</v>
      </c>
      <c r="AG725" s="63" t="e">
        <v>#REF!</v>
      </c>
      <c r="AH725" s="54" t="e">
        <v>#REF!</v>
      </c>
      <c r="AI725" s="63" t="e">
        <v>#REF!</v>
      </c>
      <c r="AJ725" s="63" t="e">
        <v>#REF!</v>
      </c>
      <c r="AK725" s="63" t="e">
        <v>#REF!</v>
      </c>
      <c r="AL725" s="63" t="e">
        <v>#REF!</v>
      </c>
      <c r="AM725" s="63" t="e">
        <v>#REF!</v>
      </c>
      <c r="AN725" s="54" t="e">
        <v>#REF!</v>
      </c>
      <c r="AO725" s="54">
        <v>0.17741233307308168</v>
      </c>
      <c r="AP725" s="54">
        <v>0.7482962164959327</v>
      </c>
      <c r="AQ725" s="54">
        <v>0.13275697759830327</v>
      </c>
    </row>
    <row r="726" spans="2:43" x14ac:dyDescent="0.3">
      <c r="B726" s="52">
        <v>723</v>
      </c>
      <c r="C726" s="54">
        <v>0.13582294826601732</v>
      </c>
      <c r="D726" s="54">
        <v>0.76655581053379584</v>
      </c>
      <c r="E726" s="54">
        <v>51374.691481984941</v>
      </c>
      <c r="F726" s="54">
        <v>23.234450537665133</v>
      </c>
      <c r="G726" s="54">
        <v>0.89503729010778377</v>
      </c>
      <c r="H726" s="54">
        <v>16105.261673660605</v>
      </c>
      <c r="I726" s="54">
        <v>12</v>
      </c>
      <c r="J726" s="54">
        <v>4</v>
      </c>
      <c r="K726" s="54">
        <v>834</v>
      </c>
      <c r="L726" s="54">
        <v>817</v>
      </c>
      <c r="M726" s="54">
        <v>0.10411587019714673</v>
      </c>
      <c r="N726" s="54">
        <v>6977.8620633402415</v>
      </c>
      <c r="O726" s="54">
        <v>39381.568269896663</v>
      </c>
      <c r="P726" s="54">
        <v>20.795699646375141</v>
      </c>
      <c r="Q726" s="54">
        <v>374196.9057528213</v>
      </c>
      <c r="R726" s="54">
        <v>14414.809764869939</v>
      </c>
      <c r="S726" s="54">
        <v>0</v>
      </c>
      <c r="T726" s="54">
        <v>0</v>
      </c>
      <c r="U726" s="54">
        <v>0.43639843035474229</v>
      </c>
      <c r="V726" s="54">
        <v>6.6971671035433644</v>
      </c>
      <c r="W726" s="54">
        <v>1.3698185419079496</v>
      </c>
      <c r="X726" s="54">
        <v>0</v>
      </c>
      <c r="Y726" s="54">
        <v>0</v>
      </c>
      <c r="Z726" s="54">
        <v>0</v>
      </c>
      <c r="AA726" s="54">
        <v>0</v>
      </c>
      <c r="AB726" s="54">
        <v>0</v>
      </c>
      <c r="AC726" s="54">
        <v>0</v>
      </c>
      <c r="AD726" s="54" t="e">
        <v>#REF!</v>
      </c>
      <c r="AE726" s="63" t="e">
        <v>#REF!</v>
      </c>
      <c r="AF726" s="63" t="e">
        <v>#REF!</v>
      </c>
      <c r="AG726" s="63" t="e">
        <v>#REF!</v>
      </c>
      <c r="AH726" s="54" t="e">
        <v>#REF!</v>
      </c>
      <c r="AI726" s="63" t="e">
        <v>#REF!</v>
      </c>
      <c r="AJ726" s="63" t="e">
        <v>#REF!</v>
      </c>
      <c r="AK726" s="63" t="e">
        <v>#REF!</v>
      </c>
      <c r="AL726" s="63" t="e">
        <v>#REF!</v>
      </c>
      <c r="AM726" s="63" t="e">
        <v>#REF!</v>
      </c>
      <c r="AN726" s="54" t="e">
        <v>#REF!</v>
      </c>
      <c r="AO726" s="54">
        <v>0.14361890404365102</v>
      </c>
      <c r="AP726" s="54">
        <v>0.78976342996902416</v>
      </c>
      <c r="AQ726" s="54">
        <v>0.11342495826590598</v>
      </c>
    </row>
    <row r="727" spans="2:43" x14ac:dyDescent="0.3">
      <c r="B727" s="52">
        <v>724</v>
      </c>
      <c r="C727" s="54">
        <v>0.15510374829727872</v>
      </c>
      <c r="D727" s="54">
        <v>0.66679348367104596</v>
      </c>
      <c r="E727" s="54">
        <v>53360.220065584501</v>
      </c>
      <c r="F727" s="54">
        <v>24.694523690669897</v>
      </c>
      <c r="G727" s="54">
        <v>0.90874961638795515</v>
      </c>
      <c r="H727" s="54">
        <v>8787.8132379278504</v>
      </c>
      <c r="I727" s="54">
        <v>11</v>
      </c>
      <c r="J727" s="54">
        <v>3</v>
      </c>
      <c r="K727" s="54">
        <v>858</v>
      </c>
      <c r="L727" s="54">
        <v>810</v>
      </c>
      <c r="M727" s="54">
        <v>0.10342216865757954</v>
      </c>
      <c r="N727" s="54">
        <v>8276.37014213982</v>
      </c>
      <c r="O727" s="54">
        <v>35580.24702698474</v>
      </c>
      <c r="P727" s="54">
        <v>22.441138930779537</v>
      </c>
      <c r="Q727" s="54">
        <v>217010.86219319183</v>
      </c>
      <c r="R727" s="54">
        <v>7985.9219088559285</v>
      </c>
      <c r="S727" s="54">
        <v>0</v>
      </c>
      <c r="T727" s="54">
        <v>0</v>
      </c>
      <c r="U727" s="54">
        <v>0.38312282025052913</v>
      </c>
      <c r="V727" s="54">
        <v>5.0050098129454526</v>
      </c>
      <c r="W727" s="54">
        <v>2.3157189569939667</v>
      </c>
      <c r="X727" s="54">
        <v>0</v>
      </c>
      <c r="Y727" s="54">
        <v>0</v>
      </c>
      <c r="Z727" s="54">
        <v>0</v>
      </c>
      <c r="AA727" s="54">
        <v>0</v>
      </c>
      <c r="AB727" s="54">
        <v>0</v>
      </c>
      <c r="AC727" s="54">
        <v>0</v>
      </c>
      <c r="AD727" s="54" t="e">
        <v>#REF!</v>
      </c>
      <c r="AE727" s="63" t="e">
        <v>#REF!</v>
      </c>
      <c r="AF727" s="63" t="e">
        <v>#REF!</v>
      </c>
      <c r="AG727" s="63" t="e">
        <v>#REF!</v>
      </c>
      <c r="AH727" s="54" t="e">
        <v>#REF!</v>
      </c>
      <c r="AI727" s="63" t="e">
        <v>#REF!</v>
      </c>
      <c r="AJ727" s="63" t="e">
        <v>#REF!</v>
      </c>
      <c r="AK727" s="63" t="e">
        <v>#REF!</v>
      </c>
      <c r="AL727" s="63" t="e">
        <v>#REF!</v>
      </c>
      <c r="AM727" s="63" t="e">
        <v>#REF!</v>
      </c>
      <c r="AN727" s="54" t="e">
        <v>#REF!</v>
      </c>
      <c r="AO727" s="54">
        <v>0.20763283015424916</v>
      </c>
      <c r="AP727" s="54">
        <v>0.67482997528175936</v>
      </c>
      <c r="AQ727" s="54">
        <v>0.14011685764067369</v>
      </c>
    </row>
    <row r="728" spans="2:43" x14ac:dyDescent="0.3">
      <c r="B728" s="52">
        <v>725</v>
      </c>
      <c r="C728" s="54">
        <v>0.25574268585760906</v>
      </c>
      <c r="D728" s="54">
        <v>0.64177799023832027</v>
      </c>
      <c r="E728" s="54">
        <v>47622.48228586583</v>
      </c>
      <c r="F728" s="54">
        <v>24.133365081349318</v>
      </c>
      <c r="G728" s="54">
        <v>0.8949659651456443</v>
      </c>
      <c r="H728" s="54">
        <v>24817.312880482728</v>
      </c>
      <c r="I728" s="54">
        <v>14</v>
      </c>
      <c r="J728" s="54">
        <v>7</v>
      </c>
      <c r="K728" s="54">
        <v>831</v>
      </c>
      <c r="L728" s="54">
        <v>792</v>
      </c>
      <c r="M728" s="54">
        <v>0.16413002694784642</v>
      </c>
      <c r="N728" s="54">
        <v>12179.101526993738</v>
      </c>
      <c r="O728" s="54">
        <v>30563.060971582981</v>
      </c>
      <c r="P728" s="54">
        <v>21.598540372241985</v>
      </c>
      <c r="Q728" s="54">
        <v>598925.27208276256</v>
      </c>
      <c r="R728" s="54">
        <v>22210.650374402656</v>
      </c>
      <c r="S728" s="54">
        <v>0</v>
      </c>
      <c r="T728" s="54">
        <v>0</v>
      </c>
      <c r="U728" s="54">
        <v>0.47013085652551162</v>
      </c>
      <c r="V728" s="54">
        <v>2.1428218718089838</v>
      </c>
      <c r="W728" s="54">
        <v>1.4629912804659473</v>
      </c>
      <c r="X728" s="54">
        <v>0</v>
      </c>
      <c r="Y728" s="54">
        <v>0</v>
      </c>
      <c r="Z728" s="54">
        <v>0</v>
      </c>
      <c r="AA728" s="54">
        <v>0</v>
      </c>
      <c r="AB728" s="54">
        <v>0</v>
      </c>
      <c r="AC728" s="54">
        <v>0</v>
      </c>
      <c r="AD728" s="54" t="e">
        <v>#REF!</v>
      </c>
      <c r="AE728" s="63" t="e">
        <v>#REF!</v>
      </c>
      <c r="AF728" s="63" t="e">
        <v>#REF!</v>
      </c>
      <c r="AG728" s="63" t="e">
        <v>#REF!</v>
      </c>
      <c r="AH728" s="54" t="e">
        <v>#REF!</v>
      </c>
      <c r="AI728" s="63" t="e">
        <v>#REF!</v>
      </c>
      <c r="AJ728" s="63" t="e">
        <v>#REF!</v>
      </c>
      <c r="AK728" s="63" t="e">
        <v>#REF!</v>
      </c>
      <c r="AL728" s="63" t="e">
        <v>#REF!</v>
      </c>
      <c r="AM728" s="63" t="e">
        <v>#REF!</v>
      </c>
      <c r="AN728" s="54" t="e">
        <v>#REF!</v>
      </c>
      <c r="AO728" s="54">
        <v>0.22259062577745287</v>
      </c>
      <c r="AP728" s="54">
        <v>0.64659299968745221</v>
      </c>
      <c r="AQ728" s="54">
        <v>0.14392554042375036</v>
      </c>
    </row>
    <row r="729" spans="2:43" x14ac:dyDescent="0.3">
      <c r="B729" s="52">
        <v>726</v>
      </c>
      <c r="C729" s="54">
        <v>0.22158885656834382</v>
      </c>
      <c r="D729" s="54">
        <v>0.67824210264234186</v>
      </c>
      <c r="E729" s="54">
        <v>51096.522614123962</v>
      </c>
      <c r="F729" s="54">
        <v>16.981047338499032</v>
      </c>
      <c r="G729" s="54">
        <v>0.8439794478351258</v>
      </c>
      <c r="H729" s="54">
        <v>20563.999820164438</v>
      </c>
      <c r="I729" s="54">
        <v>13</v>
      </c>
      <c r="J729" s="54">
        <v>3</v>
      </c>
      <c r="K729" s="54">
        <v>862</v>
      </c>
      <c r="L729" s="54">
        <v>789</v>
      </c>
      <c r="M729" s="54">
        <v>0.15029089200102583</v>
      </c>
      <c r="N729" s="54">
        <v>11322.420020682252</v>
      </c>
      <c r="O729" s="54">
        <v>34655.812935515409</v>
      </c>
      <c r="P729" s="54">
        <v>14.331654956408546</v>
      </c>
      <c r="Q729" s="54">
        <v>349198.25441509788</v>
      </c>
      <c r="R729" s="54">
        <v>17355.593213504009</v>
      </c>
      <c r="S729" s="54">
        <v>0</v>
      </c>
      <c r="T729" s="54">
        <v>0</v>
      </c>
      <c r="U729" s="54">
        <v>0.36361756189631628</v>
      </c>
      <c r="V729" s="54">
        <v>3.7198630160887109</v>
      </c>
      <c r="W729" s="54">
        <v>2.5242432342706627</v>
      </c>
      <c r="X729" s="54">
        <v>0</v>
      </c>
      <c r="Y729" s="54">
        <v>0</v>
      </c>
      <c r="Z729" s="54">
        <v>0</v>
      </c>
      <c r="AA729" s="54">
        <v>0</v>
      </c>
      <c r="AB729" s="54">
        <v>0</v>
      </c>
      <c r="AC729" s="54">
        <v>0</v>
      </c>
      <c r="AD729" s="54" t="e">
        <v>#REF!</v>
      </c>
      <c r="AE729" s="63" t="e">
        <v>#REF!</v>
      </c>
      <c r="AF729" s="63" t="e">
        <v>#REF!</v>
      </c>
      <c r="AG729" s="63" t="e">
        <v>#REF!</v>
      </c>
      <c r="AH729" s="54" t="e">
        <v>#REF!</v>
      </c>
      <c r="AI729" s="63" t="e">
        <v>#REF!</v>
      </c>
      <c r="AJ729" s="63" t="e">
        <v>#REF!</v>
      </c>
      <c r="AK729" s="63" t="e">
        <v>#REF!</v>
      </c>
      <c r="AL729" s="63" t="e">
        <v>#REF!</v>
      </c>
      <c r="AM729" s="63" t="e">
        <v>#REF!</v>
      </c>
      <c r="AN729" s="54" t="e">
        <v>#REF!</v>
      </c>
      <c r="AO729" s="54">
        <v>0.28502444425237045</v>
      </c>
      <c r="AP729" s="54">
        <v>0.68762606865164311</v>
      </c>
      <c r="AQ729" s="54">
        <v>0.1959902380708769</v>
      </c>
    </row>
    <row r="730" spans="2:43" x14ac:dyDescent="0.3">
      <c r="B730" s="52">
        <v>727</v>
      </c>
      <c r="C730" s="54">
        <v>0.17768255474663003</v>
      </c>
      <c r="D730" s="54">
        <v>0.65142977547174463</v>
      </c>
      <c r="E730" s="54">
        <v>51631.124125910748</v>
      </c>
      <c r="F730" s="54">
        <v>27.16074251994754</v>
      </c>
      <c r="G730" s="54">
        <v>0.85837284795966107</v>
      </c>
      <c r="H730" s="54">
        <v>12018.339581399643</v>
      </c>
      <c r="I730" s="54">
        <v>17</v>
      </c>
      <c r="J730" s="54">
        <v>5</v>
      </c>
      <c r="K730" s="54">
        <v>826</v>
      </c>
      <c r="L730" s="54">
        <v>812</v>
      </c>
      <c r="M730" s="54">
        <v>0.11574770674384317</v>
      </c>
      <c r="N730" s="54">
        <v>9173.9500391321872</v>
      </c>
      <c r="O730" s="54">
        <v>33634.051596695819</v>
      </c>
      <c r="P730" s="54">
        <v>23.314043909546431</v>
      </c>
      <c r="Q730" s="54">
        <v>326427.02688768983</v>
      </c>
      <c r="R730" s="54">
        <v>10316.216374232332</v>
      </c>
      <c r="S730" s="54">
        <v>0</v>
      </c>
      <c r="T730" s="54">
        <v>0</v>
      </c>
      <c r="U730" s="54">
        <v>0.42513533992801594</v>
      </c>
      <c r="V730" s="54">
        <v>3.0096518969309098</v>
      </c>
      <c r="W730" s="54">
        <v>0.8152939766742916</v>
      </c>
      <c r="X730" s="54">
        <v>0</v>
      </c>
      <c r="Y730" s="54">
        <v>0</v>
      </c>
      <c r="Z730" s="54">
        <v>0</v>
      </c>
      <c r="AA730" s="54">
        <v>0</v>
      </c>
      <c r="AB730" s="54">
        <v>0</v>
      </c>
      <c r="AC730" s="54">
        <v>0</v>
      </c>
      <c r="AD730" s="54" t="e">
        <v>#REF!</v>
      </c>
      <c r="AE730" s="63" t="e">
        <v>#REF!</v>
      </c>
      <c r="AF730" s="63" t="e">
        <v>#REF!</v>
      </c>
      <c r="AG730" s="63" t="e">
        <v>#REF!</v>
      </c>
      <c r="AH730" s="54" t="e">
        <v>#REF!</v>
      </c>
      <c r="AI730" s="63" t="e">
        <v>#REF!</v>
      </c>
      <c r="AJ730" s="63" t="e">
        <v>#REF!</v>
      </c>
      <c r="AK730" s="63" t="e">
        <v>#REF!</v>
      </c>
      <c r="AL730" s="63" t="e">
        <v>#REF!</v>
      </c>
      <c r="AM730" s="63" t="e">
        <v>#REF!</v>
      </c>
      <c r="AN730" s="54" t="e">
        <v>#REF!</v>
      </c>
      <c r="AO730" s="54">
        <v>0.19281417299949899</v>
      </c>
      <c r="AP730" s="54">
        <v>0.73238749236619916</v>
      </c>
      <c r="AQ730" s="54">
        <v>0.14121468865576556</v>
      </c>
    </row>
    <row r="731" spans="2:43" x14ac:dyDescent="0.3">
      <c r="B731" s="52">
        <v>728</v>
      </c>
      <c r="C731" s="54">
        <v>0.21322476355614817</v>
      </c>
      <c r="D731" s="54">
        <v>0.69762312617017386</v>
      </c>
      <c r="E731" s="54">
        <v>45821.810433967607</v>
      </c>
      <c r="F731" s="54">
        <v>20.767665371306592</v>
      </c>
      <c r="G731" s="54">
        <v>0.86121391683196269</v>
      </c>
      <c r="H731" s="54">
        <v>39015.295036929499</v>
      </c>
      <c r="I731" s="54">
        <v>7</v>
      </c>
      <c r="J731" s="54">
        <v>5</v>
      </c>
      <c r="K731" s="54">
        <v>846</v>
      </c>
      <c r="L731" s="54">
        <v>809</v>
      </c>
      <c r="M731" s="54">
        <v>0.14875052612893624</v>
      </c>
      <c r="N731" s="54">
        <v>9770.3446954973861</v>
      </c>
      <c r="O731" s="54">
        <v>31966.354641721573</v>
      </c>
      <c r="P731" s="54">
        <v>17.885402437878465</v>
      </c>
      <c r="Q731" s="54">
        <v>810256.59168975067</v>
      </c>
      <c r="R731" s="54">
        <v>33600.515055108692</v>
      </c>
      <c r="S731" s="54">
        <v>0</v>
      </c>
      <c r="T731" s="54">
        <v>0</v>
      </c>
      <c r="U731" s="54">
        <v>0.28436766683851772</v>
      </c>
      <c r="V731" s="54">
        <v>3.1484688473712055</v>
      </c>
      <c r="W731" s="54">
        <v>1.7573914728520874</v>
      </c>
      <c r="X731" s="54">
        <v>0</v>
      </c>
      <c r="Y731" s="54">
        <v>0</v>
      </c>
      <c r="Z731" s="54">
        <v>0</v>
      </c>
      <c r="AA731" s="54">
        <v>0</v>
      </c>
      <c r="AB731" s="54">
        <v>0</v>
      </c>
      <c r="AC731" s="54">
        <v>0</v>
      </c>
      <c r="AD731" s="54" t="e">
        <v>#REF!</v>
      </c>
      <c r="AE731" s="63" t="e">
        <v>#REF!</v>
      </c>
      <c r="AF731" s="63" t="e">
        <v>#REF!</v>
      </c>
      <c r="AG731" s="63" t="e">
        <v>#REF!</v>
      </c>
      <c r="AH731" s="54" t="e">
        <v>#REF!</v>
      </c>
      <c r="AI731" s="63" t="e">
        <v>#REF!</v>
      </c>
      <c r="AJ731" s="63" t="e">
        <v>#REF!</v>
      </c>
      <c r="AK731" s="63" t="e">
        <v>#REF!</v>
      </c>
      <c r="AL731" s="63" t="e">
        <v>#REF!</v>
      </c>
      <c r="AM731" s="63" t="e">
        <v>#REF!</v>
      </c>
      <c r="AN731" s="54" t="e">
        <v>#REF!</v>
      </c>
      <c r="AO731" s="54">
        <v>0.24493440297498725</v>
      </c>
      <c r="AP731" s="54">
        <v>0.72895315885678336</v>
      </c>
      <c r="AQ731" s="54">
        <v>0.17854570676131729</v>
      </c>
    </row>
    <row r="732" spans="2:43" x14ac:dyDescent="0.3">
      <c r="B732" s="52">
        <v>729</v>
      </c>
      <c r="C732" s="54">
        <v>0.16473242543869693</v>
      </c>
      <c r="D732" s="54">
        <v>0.74842547803832993</v>
      </c>
      <c r="E732" s="54">
        <v>46286.937339523429</v>
      </c>
      <c r="F732" s="54">
        <v>20.019614996397785</v>
      </c>
      <c r="G732" s="54">
        <v>0.87867697414490475</v>
      </c>
      <c r="H732" s="54">
        <v>23717.909026539186</v>
      </c>
      <c r="I732" s="54">
        <v>9</v>
      </c>
      <c r="J732" s="54">
        <v>8</v>
      </c>
      <c r="K732" s="54">
        <v>841</v>
      </c>
      <c r="L732" s="54">
        <v>774</v>
      </c>
      <c r="M732" s="54">
        <v>0.12328994425737029</v>
      </c>
      <c r="N732" s="54">
        <v>7624.9594540686803</v>
      </c>
      <c r="O732" s="54">
        <v>34642.323205263048</v>
      </c>
      <c r="P732" s="54">
        <v>17.590774728580765</v>
      </c>
      <c r="Q732" s="54">
        <v>474823.40723090229</v>
      </c>
      <c r="R732" s="54">
        <v>20840.380536483575</v>
      </c>
      <c r="S732" s="54">
        <v>0</v>
      </c>
      <c r="T732" s="54">
        <v>0</v>
      </c>
      <c r="U732" s="54">
        <v>0.37429596537190674</v>
      </c>
      <c r="V732" s="54">
        <v>3.310840939961349</v>
      </c>
      <c r="W732" s="54">
        <v>3.0016201078551155</v>
      </c>
      <c r="X732" s="54">
        <v>0</v>
      </c>
      <c r="Y732" s="54">
        <v>0</v>
      </c>
      <c r="Z732" s="54">
        <v>0</v>
      </c>
      <c r="AA732" s="54">
        <v>0</v>
      </c>
      <c r="AB732" s="54">
        <v>0</v>
      </c>
      <c r="AC732" s="54">
        <v>0</v>
      </c>
      <c r="AD732" s="54" t="e">
        <v>#REF!</v>
      </c>
      <c r="AE732" s="63" t="e">
        <v>#REF!</v>
      </c>
      <c r="AF732" s="63" t="e">
        <v>#REF!</v>
      </c>
      <c r="AG732" s="63" t="e">
        <v>#REF!</v>
      </c>
      <c r="AH732" s="54" t="e">
        <v>#REF!</v>
      </c>
      <c r="AI732" s="63" t="e">
        <v>#REF!</v>
      </c>
      <c r="AJ732" s="63" t="e">
        <v>#REF!</v>
      </c>
      <c r="AK732" s="63" t="e">
        <v>#REF!</v>
      </c>
      <c r="AL732" s="63" t="e">
        <v>#REF!</v>
      </c>
      <c r="AM732" s="63" t="e">
        <v>#REF!</v>
      </c>
      <c r="AN732" s="54" t="e">
        <v>#REF!</v>
      </c>
      <c r="AO732" s="54">
        <v>0.22255823956542897</v>
      </c>
      <c r="AP732" s="54">
        <v>0.70830865136861676</v>
      </c>
      <c r="AQ732" s="54">
        <v>0.15763992651756251</v>
      </c>
    </row>
    <row r="733" spans="2:43" x14ac:dyDescent="0.3">
      <c r="B733" s="52">
        <v>730</v>
      </c>
      <c r="C733" s="54">
        <v>0.16937519441356674</v>
      </c>
      <c r="D733" s="54">
        <v>0.71173410940912962</v>
      </c>
      <c r="E733" s="54">
        <v>52724.28559772185</v>
      </c>
      <c r="F733" s="54">
        <v>20.869371039883422</v>
      </c>
      <c r="G733" s="54">
        <v>0.93201633790904193</v>
      </c>
      <c r="H733" s="54">
        <v>9969.437705745042</v>
      </c>
      <c r="I733" s="54">
        <v>11</v>
      </c>
      <c r="J733" s="54">
        <v>4</v>
      </c>
      <c r="K733" s="54">
        <v>851</v>
      </c>
      <c r="L733" s="54">
        <v>784</v>
      </c>
      <c r="M733" s="54">
        <v>0.12055010315193811</v>
      </c>
      <c r="N733" s="54">
        <v>8930.1861234305561</v>
      </c>
      <c r="O733" s="54">
        <v>37525.672454127161</v>
      </c>
      <c r="P733" s="54">
        <v>19.450594771057162</v>
      </c>
      <c r="Q733" s="54">
        <v>208055.89454019739</v>
      </c>
      <c r="R733" s="54">
        <v>9291.6788215208144</v>
      </c>
      <c r="S733" s="54">
        <v>0</v>
      </c>
      <c r="T733" s="54">
        <v>0</v>
      </c>
      <c r="U733" s="54">
        <v>0.39329294716577867</v>
      </c>
      <c r="V733" s="54">
        <v>3.6217173581215145</v>
      </c>
      <c r="W733" s="54">
        <v>3.2771352525493453</v>
      </c>
      <c r="X733" s="54">
        <v>0</v>
      </c>
      <c r="Y733" s="54">
        <v>0</v>
      </c>
      <c r="Z733" s="54">
        <v>0</v>
      </c>
      <c r="AA733" s="54">
        <v>0</v>
      </c>
      <c r="AB733" s="54">
        <v>0</v>
      </c>
      <c r="AC733" s="54">
        <v>0</v>
      </c>
      <c r="AD733" s="54" t="e">
        <v>#REF!</v>
      </c>
      <c r="AE733" s="63" t="e">
        <v>#REF!</v>
      </c>
      <c r="AF733" s="63" t="e">
        <v>#REF!</v>
      </c>
      <c r="AG733" s="63" t="e">
        <v>#REF!</v>
      </c>
      <c r="AH733" s="54" t="e">
        <v>#REF!</v>
      </c>
      <c r="AI733" s="63" t="e">
        <v>#REF!</v>
      </c>
      <c r="AJ733" s="63" t="e">
        <v>#REF!</v>
      </c>
      <c r="AK733" s="63" t="e">
        <v>#REF!</v>
      </c>
      <c r="AL733" s="63" t="e">
        <v>#REF!</v>
      </c>
      <c r="AM733" s="63" t="e">
        <v>#REF!</v>
      </c>
      <c r="AN733" s="54" t="e">
        <v>#REF!</v>
      </c>
      <c r="AO733" s="54">
        <v>0.19990250175170859</v>
      </c>
      <c r="AP733" s="54">
        <v>0.65970269761550893</v>
      </c>
      <c r="AQ733" s="54">
        <v>0.13187621966569116</v>
      </c>
    </row>
    <row r="734" spans="2:43" x14ac:dyDescent="0.3">
      <c r="B734" s="52">
        <v>731</v>
      </c>
      <c r="C734" s="54">
        <v>0.19540479374333547</v>
      </c>
      <c r="D734" s="54">
        <v>0.74926450794191624</v>
      </c>
      <c r="E734" s="54">
        <v>50168.879728293017</v>
      </c>
      <c r="F734" s="54">
        <v>18.222826670204597</v>
      </c>
      <c r="G734" s="54">
        <v>0.92519156399032121</v>
      </c>
      <c r="H734" s="54">
        <v>5554.3209685952697</v>
      </c>
      <c r="I734" s="54">
        <v>18</v>
      </c>
      <c r="J734" s="54">
        <v>3</v>
      </c>
      <c r="K734" s="54">
        <v>847</v>
      </c>
      <c r="L734" s="54">
        <v>798</v>
      </c>
      <c r="M734" s="54">
        <v>0.1464098766335919</v>
      </c>
      <c r="N734" s="54">
        <v>9803.2395956413002</v>
      </c>
      <c r="O734" s="54">
        <v>37589.760983616645</v>
      </c>
      <c r="P734" s="54">
        <v>16.859605507331128</v>
      </c>
      <c r="Q734" s="54">
        <v>101215.42828139452</v>
      </c>
      <c r="R734" s="54">
        <v>5138.810903838893</v>
      </c>
      <c r="S734" s="54">
        <v>0</v>
      </c>
      <c r="T734" s="54">
        <v>0</v>
      </c>
      <c r="U734" s="54">
        <v>0.36575714855676533</v>
      </c>
      <c r="V734" s="54">
        <v>5.7356801986264472</v>
      </c>
      <c r="W734" s="54">
        <v>3.1270003837202367</v>
      </c>
      <c r="X734" s="54">
        <v>0</v>
      </c>
      <c r="Y734" s="54">
        <v>0</v>
      </c>
      <c r="Z734" s="54">
        <v>0</v>
      </c>
      <c r="AA734" s="54">
        <v>0</v>
      </c>
      <c r="AB734" s="54">
        <v>0</v>
      </c>
      <c r="AC734" s="54">
        <v>0</v>
      </c>
      <c r="AD734" s="54" t="e">
        <v>#REF!</v>
      </c>
      <c r="AE734" s="63" t="e">
        <v>#REF!</v>
      </c>
      <c r="AF734" s="63" t="e">
        <v>#REF!</v>
      </c>
      <c r="AG734" s="63" t="e">
        <v>#REF!</v>
      </c>
      <c r="AH734" s="54" t="e">
        <v>#REF!</v>
      </c>
      <c r="AI734" s="63" t="e">
        <v>#REF!</v>
      </c>
      <c r="AJ734" s="63" t="e">
        <v>#REF!</v>
      </c>
      <c r="AK734" s="63" t="e">
        <v>#REF!</v>
      </c>
      <c r="AL734" s="63" t="e">
        <v>#REF!</v>
      </c>
      <c r="AM734" s="63" t="e">
        <v>#REF!</v>
      </c>
      <c r="AN734" s="54" t="e">
        <v>#REF!</v>
      </c>
      <c r="AO734" s="54">
        <v>0.20188299509339655</v>
      </c>
      <c r="AP734" s="54">
        <v>0.72970795357689999</v>
      </c>
      <c r="AQ734" s="54">
        <v>0.14731562721157773</v>
      </c>
    </row>
    <row r="735" spans="2:43" x14ac:dyDescent="0.3">
      <c r="B735" s="52">
        <v>732</v>
      </c>
      <c r="C735" s="54">
        <v>0.20201789379045257</v>
      </c>
      <c r="D735" s="54">
        <v>0.7009315211195819</v>
      </c>
      <c r="E735" s="54">
        <v>46118.291106877688</v>
      </c>
      <c r="F735" s="54">
        <v>18.0051563982841</v>
      </c>
      <c r="G735" s="54">
        <v>0.91807104667000805</v>
      </c>
      <c r="H735" s="54">
        <v>20849.990888100965</v>
      </c>
      <c r="I735" s="54">
        <v>9</v>
      </c>
      <c r="J735" s="54">
        <v>9</v>
      </c>
      <c r="K735" s="54">
        <v>844</v>
      </c>
      <c r="L735" s="54">
        <v>799</v>
      </c>
      <c r="M735" s="54">
        <v>0.14160070958791607</v>
      </c>
      <c r="N735" s="54">
        <v>9316.7200346263908</v>
      </c>
      <c r="O735" s="54">
        <v>32325.763936979463</v>
      </c>
      <c r="P735" s="54">
        <v>16.530012780029875</v>
      </c>
      <c r="Q735" s="54">
        <v>375407.34684305626</v>
      </c>
      <c r="R735" s="54">
        <v>19141.772957698984</v>
      </c>
      <c r="S735" s="54">
        <v>0</v>
      </c>
      <c r="T735" s="54">
        <v>0</v>
      </c>
      <c r="U735" s="54">
        <v>0.39616973466154248</v>
      </c>
      <c r="V735" s="54">
        <v>2.6461867107791246</v>
      </c>
      <c r="W735" s="54">
        <v>2.2735641498730907</v>
      </c>
      <c r="X735" s="54">
        <v>0</v>
      </c>
      <c r="Y735" s="54">
        <v>0</v>
      </c>
      <c r="Z735" s="54">
        <v>0</v>
      </c>
      <c r="AA735" s="54">
        <v>0</v>
      </c>
      <c r="AB735" s="54">
        <v>0</v>
      </c>
      <c r="AC735" s="54">
        <v>0</v>
      </c>
      <c r="AD735" s="54" t="e">
        <v>#REF!</v>
      </c>
      <c r="AE735" s="63" t="e">
        <v>#REF!</v>
      </c>
      <c r="AF735" s="63" t="e">
        <v>#REF!</v>
      </c>
      <c r="AG735" s="63" t="e">
        <v>#REF!</v>
      </c>
      <c r="AH735" s="54" t="e">
        <v>#REF!</v>
      </c>
      <c r="AI735" s="63" t="e">
        <v>#REF!</v>
      </c>
      <c r="AJ735" s="63" t="e">
        <v>#REF!</v>
      </c>
      <c r="AK735" s="63" t="e">
        <v>#REF!</v>
      </c>
      <c r="AL735" s="63" t="e">
        <v>#REF!</v>
      </c>
      <c r="AM735" s="63" t="e">
        <v>#REF!</v>
      </c>
      <c r="AN735" s="54" t="e">
        <v>#REF!</v>
      </c>
      <c r="AO735" s="54">
        <v>0.18485457626193119</v>
      </c>
      <c r="AP735" s="54">
        <v>0.69027231984073867</v>
      </c>
      <c r="AQ735" s="54">
        <v>0.12759999718949999</v>
      </c>
    </row>
    <row r="736" spans="2:43" x14ac:dyDescent="0.3">
      <c r="B736" s="52">
        <v>733</v>
      </c>
      <c r="C736" s="54">
        <v>0.15124001659345576</v>
      </c>
      <c r="D736" s="54">
        <v>0.74947212785102058</v>
      </c>
      <c r="E736" s="54">
        <v>49136.044919459309</v>
      </c>
      <c r="F736" s="54">
        <v>24.872565834999897</v>
      </c>
      <c r="G736" s="54">
        <v>0.88291656479107128</v>
      </c>
      <c r="H736" s="54">
        <v>13132.645975976742</v>
      </c>
      <c r="I736" s="54">
        <v>15</v>
      </c>
      <c r="J736" s="54">
        <v>3</v>
      </c>
      <c r="K736" s="54">
        <v>870</v>
      </c>
      <c r="L736" s="54">
        <v>799</v>
      </c>
      <c r="M736" s="54">
        <v>0.11335017705252096</v>
      </c>
      <c r="N736" s="54">
        <v>7431.336248955814</v>
      </c>
      <c r="O736" s="54">
        <v>36826.096139970497</v>
      </c>
      <c r="P736" s="54">
        <v>21.960400384577873</v>
      </c>
      <c r="Q736" s="54">
        <v>326642.60162522801</v>
      </c>
      <c r="R736" s="54">
        <v>11595.03067172667</v>
      </c>
      <c r="S736" s="54">
        <v>0</v>
      </c>
      <c r="T736" s="54">
        <v>0</v>
      </c>
      <c r="U736" s="54">
        <v>0.44535079719517301</v>
      </c>
      <c r="V736" s="54">
        <v>4.928991248307363</v>
      </c>
      <c r="W736" s="54">
        <v>1.5949436700586626</v>
      </c>
      <c r="X736" s="54">
        <v>0</v>
      </c>
      <c r="Y736" s="54">
        <v>0</v>
      </c>
      <c r="Z736" s="54">
        <v>0</v>
      </c>
      <c r="AA736" s="54">
        <v>0</v>
      </c>
      <c r="AB736" s="54">
        <v>0</v>
      </c>
      <c r="AC736" s="54">
        <v>0</v>
      </c>
      <c r="AD736" s="54" t="e">
        <v>#REF!</v>
      </c>
      <c r="AE736" s="63" t="e">
        <v>#REF!</v>
      </c>
      <c r="AF736" s="63" t="e">
        <v>#REF!</v>
      </c>
      <c r="AG736" s="63" t="e">
        <v>#REF!</v>
      </c>
      <c r="AH736" s="54" t="e">
        <v>#REF!</v>
      </c>
      <c r="AI736" s="63" t="e">
        <v>#REF!</v>
      </c>
      <c r="AJ736" s="63" t="e">
        <v>#REF!</v>
      </c>
      <c r="AK736" s="63" t="e">
        <v>#REF!</v>
      </c>
      <c r="AL736" s="63" t="e">
        <v>#REF!</v>
      </c>
      <c r="AM736" s="63" t="e">
        <v>#REF!</v>
      </c>
      <c r="AN736" s="54" t="e">
        <v>#REF!</v>
      </c>
      <c r="AO736" s="54">
        <v>0.25388242629546698</v>
      </c>
      <c r="AP736" s="54">
        <v>0.77410083218887893</v>
      </c>
      <c r="AQ736" s="54">
        <v>0.1965305974734527</v>
      </c>
    </row>
    <row r="737" spans="2:43" x14ac:dyDescent="0.3">
      <c r="B737" s="52">
        <v>734</v>
      </c>
      <c r="C737" s="54">
        <v>0.25262688574169595</v>
      </c>
      <c r="D737" s="54">
        <v>0.72047354023172261</v>
      </c>
      <c r="E737" s="54">
        <v>49535.28967488285</v>
      </c>
      <c r="F737" s="54">
        <v>24.145313901250383</v>
      </c>
      <c r="G737" s="54">
        <v>0.85729865955229489</v>
      </c>
      <c r="H737" s="54">
        <v>29756.455460084417</v>
      </c>
      <c r="I737" s="54">
        <v>9</v>
      </c>
      <c r="J737" s="54">
        <v>3</v>
      </c>
      <c r="K737" s="54">
        <v>872</v>
      </c>
      <c r="L737" s="54">
        <v>827</v>
      </c>
      <c r="M737" s="54">
        <v>0.18201098672803456</v>
      </c>
      <c r="N737" s="54">
        <v>12513.945964878441</v>
      </c>
      <c r="O737" s="54">
        <v>35688.865518466744</v>
      </c>
      <c r="P737" s="54">
        <v>20.699745242011346</v>
      </c>
      <c r="Q737" s="54">
        <v>718478.95767231414</v>
      </c>
      <c r="R737" s="54">
        <v>25510.169378957937</v>
      </c>
      <c r="S737" s="54">
        <v>0</v>
      </c>
      <c r="T737" s="54">
        <v>0</v>
      </c>
      <c r="U737" s="54">
        <v>0.45717258003632621</v>
      </c>
      <c r="V737" s="54">
        <v>6.3716817582897889</v>
      </c>
      <c r="W737" s="54">
        <v>1.1884683618535219</v>
      </c>
      <c r="X737" s="54">
        <v>0</v>
      </c>
      <c r="Y737" s="54">
        <v>0</v>
      </c>
      <c r="Z737" s="54">
        <v>0</v>
      </c>
      <c r="AA737" s="54">
        <v>0</v>
      </c>
      <c r="AB737" s="54">
        <v>0</v>
      </c>
      <c r="AC737" s="54">
        <v>0</v>
      </c>
      <c r="AD737" s="54" t="e">
        <v>#REF!</v>
      </c>
      <c r="AE737" s="63" t="e">
        <v>#REF!</v>
      </c>
      <c r="AF737" s="63" t="e">
        <v>#REF!</v>
      </c>
      <c r="AG737" s="63" t="e">
        <v>#REF!</v>
      </c>
      <c r="AH737" s="54" t="e">
        <v>#REF!</v>
      </c>
      <c r="AI737" s="63" t="e">
        <v>#REF!</v>
      </c>
      <c r="AJ737" s="63" t="e">
        <v>#REF!</v>
      </c>
      <c r="AK737" s="63" t="e">
        <v>#REF!</v>
      </c>
      <c r="AL737" s="63" t="e">
        <v>#REF!</v>
      </c>
      <c r="AM737" s="63" t="e">
        <v>#REF!</v>
      </c>
      <c r="AN737" s="54" t="e">
        <v>#REF!</v>
      </c>
      <c r="AO737" s="54">
        <v>0.12784316212616048</v>
      </c>
      <c r="AP737" s="54">
        <v>0.74051096028852093</v>
      </c>
      <c r="AQ737" s="54">
        <v>9.4669262752364161E-2</v>
      </c>
    </row>
    <row r="738" spans="2:43" x14ac:dyDescent="0.3">
      <c r="B738" s="52">
        <v>735</v>
      </c>
      <c r="C738" s="54">
        <v>0.19342329118523816</v>
      </c>
      <c r="D738" s="54">
        <v>0.74563794838221087</v>
      </c>
      <c r="E738" s="54">
        <v>50693.017409968372</v>
      </c>
      <c r="F738" s="54">
        <v>20.457984009009913</v>
      </c>
      <c r="G738" s="54">
        <v>0.85897053172941507</v>
      </c>
      <c r="H738" s="54">
        <v>5811.3930874839371</v>
      </c>
      <c r="I738" s="54">
        <v>17</v>
      </c>
      <c r="J738" s="54">
        <v>2</v>
      </c>
      <c r="K738" s="54">
        <v>842</v>
      </c>
      <c r="L738" s="54">
        <v>793</v>
      </c>
      <c r="M738" s="54">
        <v>0.14422374600869595</v>
      </c>
      <c r="N738" s="54">
        <v>9805.2102675466595</v>
      </c>
      <c r="O738" s="54">
        <v>37798.637498872515</v>
      </c>
      <c r="P738" s="54">
        <v>17.572805402331117</v>
      </c>
      <c r="Q738" s="54">
        <v>118889.38685381712</v>
      </c>
      <c r="R738" s="54">
        <v>4991.8154104447249</v>
      </c>
      <c r="S738" s="54">
        <v>0</v>
      </c>
      <c r="T738" s="54">
        <v>0</v>
      </c>
      <c r="U738" s="54">
        <v>0.41873777410673774</v>
      </c>
      <c r="V738" s="54">
        <v>3.3514545140034975</v>
      </c>
      <c r="W738" s="54">
        <v>2.4138451210562049</v>
      </c>
      <c r="X738" s="54">
        <v>0</v>
      </c>
      <c r="Y738" s="54">
        <v>0</v>
      </c>
      <c r="Z738" s="54">
        <v>0</v>
      </c>
      <c r="AA738" s="54">
        <v>0</v>
      </c>
      <c r="AB738" s="54">
        <v>0</v>
      </c>
      <c r="AC738" s="54">
        <v>0</v>
      </c>
      <c r="AD738" s="54" t="e">
        <v>#REF!</v>
      </c>
      <c r="AE738" s="63" t="e">
        <v>#REF!</v>
      </c>
      <c r="AF738" s="63" t="e">
        <v>#REF!</v>
      </c>
      <c r="AG738" s="63" t="e">
        <v>#REF!</v>
      </c>
      <c r="AH738" s="54" t="e">
        <v>#REF!</v>
      </c>
      <c r="AI738" s="63" t="e">
        <v>#REF!</v>
      </c>
      <c r="AJ738" s="63" t="e">
        <v>#REF!</v>
      </c>
      <c r="AK738" s="63" t="e">
        <v>#REF!</v>
      </c>
      <c r="AL738" s="63" t="e">
        <v>#REF!</v>
      </c>
      <c r="AM738" s="63" t="e">
        <v>#REF!</v>
      </c>
      <c r="AN738" s="54" t="e">
        <v>#REF!</v>
      </c>
      <c r="AO738" s="54">
        <v>0.1428723094231247</v>
      </c>
      <c r="AP738" s="54">
        <v>0.71910068102319424</v>
      </c>
      <c r="AQ738" s="54">
        <v>0.10273957500552551</v>
      </c>
    </row>
    <row r="739" spans="2:43" x14ac:dyDescent="0.3">
      <c r="B739" s="52">
        <v>736</v>
      </c>
      <c r="C739" s="54">
        <v>0.26459424352205974</v>
      </c>
      <c r="D739" s="54">
        <v>0.64503967417390951</v>
      </c>
      <c r="E739" s="54">
        <v>50728.373285402224</v>
      </c>
      <c r="F739" s="54">
        <v>12.318331309009032</v>
      </c>
      <c r="G739" s="54">
        <v>0.88183411807824874</v>
      </c>
      <c r="H739" s="54">
        <v>13562.60307397271</v>
      </c>
      <c r="I739" s="54">
        <v>5</v>
      </c>
      <c r="J739" s="54">
        <v>3</v>
      </c>
      <c r="K739" s="54">
        <v>850</v>
      </c>
      <c r="L739" s="54">
        <v>845</v>
      </c>
      <c r="M739" s="54">
        <v>0.17067378462976149</v>
      </c>
      <c r="N739" s="54">
        <v>13422.435554555665</v>
      </c>
      <c r="O739" s="54">
        <v>32721.813375388305</v>
      </c>
      <c r="P739" s="54">
        <v>10.862724826075659</v>
      </c>
      <c r="Q739" s="54">
        <v>167068.63807778017</v>
      </c>
      <c r="R739" s="54">
        <v>11959.96612058207</v>
      </c>
      <c r="S739" s="54">
        <v>0</v>
      </c>
      <c r="T739" s="54">
        <v>0</v>
      </c>
      <c r="U739" s="54">
        <v>0.38468504662751174</v>
      </c>
      <c r="V739" s="54">
        <v>1.5900513866940651</v>
      </c>
      <c r="W739" s="54">
        <v>1.5313468174164617</v>
      </c>
      <c r="X739" s="54">
        <v>0</v>
      </c>
      <c r="Y739" s="54">
        <v>0</v>
      </c>
      <c r="Z739" s="54">
        <v>0</v>
      </c>
      <c r="AA739" s="54">
        <v>0</v>
      </c>
      <c r="AB739" s="54">
        <v>0</v>
      </c>
      <c r="AC739" s="54">
        <v>0</v>
      </c>
      <c r="AD739" s="54" t="e">
        <v>#REF!</v>
      </c>
      <c r="AE739" s="63" t="e">
        <v>#REF!</v>
      </c>
      <c r="AF739" s="63" t="e">
        <v>#REF!</v>
      </c>
      <c r="AG739" s="63" t="e">
        <v>#REF!</v>
      </c>
      <c r="AH739" s="54" t="e">
        <v>#REF!</v>
      </c>
      <c r="AI739" s="63" t="e">
        <v>#REF!</v>
      </c>
      <c r="AJ739" s="63" t="e">
        <v>#REF!</v>
      </c>
      <c r="AK739" s="63" t="e">
        <v>#REF!</v>
      </c>
      <c r="AL739" s="63" t="e">
        <v>#REF!</v>
      </c>
      <c r="AM739" s="63" t="e">
        <v>#REF!</v>
      </c>
      <c r="AN739" s="54" t="e">
        <v>#REF!</v>
      </c>
      <c r="AO739" s="54">
        <v>0.20360242235436352</v>
      </c>
      <c r="AP739" s="54">
        <v>0.70786486632717582</v>
      </c>
      <c r="AQ739" s="54">
        <v>0.14412300148376073</v>
      </c>
    </row>
    <row r="740" spans="2:43" x14ac:dyDescent="0.3">
      <c r="B740" s="52">
        <v>737</v>
      </c>
      <c r="C740" s="54">
        <v>0.24168537520304761</v>
      </c>
      <c r="D740" s="54">
        <v>0.66649416655796134</v>
      </c>
      <c r="E740" s="54">
        <v>51197.428734021662</v>
      </c>
      <c r="F740" s="54">
        <v>22.169908770656189</v>
      </c>
      <c r="G740" s="54">
        <v>0.83650997460461862</v>
      </c>
      <c r="H740" s="54">
        <v>28437.12336833735</v>
      </c>
      <c r="I740" s="54">
        <v>9</v>
      </c>
      <c r="J740" s="54">
        <v>9</v>
      </c>
      <c r="K740" s="54">
        <v>854</v>
      </c>
      <c r="L740" s="54">
        <v>796</v>
      </c>
      <c r="M740" s="54">
        <v>0.1610818927152034</v>
      </c>
      <c r="N740" s="54">
        <v>12373.669773013316</v>
      </c>
      <c r="O740" s="54">
        <v>34122.787593992391</v>
      </c>
      <c r="P740" s="54">
        <v>18.545349822728319</v>
      </c>
      <c r="Q740" s="54">
        <v>630448.43077593425</v>
      </c>
      <c r="R740" s="54">
        <v>23787.937346676285</v>
      </c>
      <c r="S740" s="54">
        <v>0</v>
      </c>
      <c r="T740" s="54">
        <v>0</v>
      </c>
      <c r="U740" s="54">
        <v>0.37834665171629855</v>
      </c>
      <c r="V740" s="54">
        <v>4.7359132868570661</v>
      </c>
      <c r="W740" s="54">
        <v>2.9517515057323376</v>
      </c>
      <c r="X740" s="54">
        <v>0</v>
      </c>
      <c r="Y740" s="54">
        <v>0</v>
      </c>
      <c r="Z740" s="54">
        <v>0</v>
      </c>
      <c r="AA740" s="54">
        <v>0</v>
      </c>
      <c r="AB740" s="54">
        <v>0</v>
      </c>
      <c r="AC740" s="54">
        <v>0</v>
      </c>
      <c r="AD740" s="54" t="e">
        <v>#REF!</v>
      </c>
      <c r="AE740" s="63" t="e">
        <v>#REF!</v>
      </c>
      <c r="AF740" s="63" t="e">
        <v>#REF!</v>
      </c>
      <c r="AG740" s="63" t="e">
        <v>#REF!</v>
      </c>
      <c r="AH740" s="54" t="e">
        <v>#REF!</v>
      </c>
      <c r="AI740" s="63" t="e">
        <v>#REF!</v>
      </c>
      <c r="AJ740" s="63" t="e">
        <v>#REF!</v>
      </c>
      <c r="AK740" s="63" t="e">
        <v>#REF!</v>
      </c>
      <c r="AL740" s="63" t="e">
        <v>#REF!</v>
      </c>
      <c r="AM740" s="63" t="e">
        <v>#REF!</v>
      </c>
      <c r="AN740" s="54" t="e">
        <v>#REF!</v>
      </c>
      <c r="AO740" s="54">
        <v>0.24154929899768707</v>
      </c>
      <c r="AP740" s="54">
        <v>0.70470395395109309</v>
      </c>
      <c r="AQ740" s="54">
        <v>0.1702207460777849</v>
      </c>
    </row>
    <row r="741" spans="2:43" x14ac:dyDescent="0.3">
      <c r="B741" s="52">
        <v>738</v>
      </c>
      <c r="C741" s="54">
        <v>0.26703967022992686</v>
      </c>
      <c r="D741" s="54">
        <v>0.61539907323116705</v>
      </c>
      <c r="E741" s="54">
        <v>48829.357066181699</v>
      </c>
      <c r="F741" s="54">
        <v>29.850633117803703</v>
      </c>
      <c r="G741" s="54">
        <v>0.87226840653959248</v>
      </c>
      <c r="H741" s="54">
        <v>10108.131999597479</v>
      </c>
      <c r="I741" s="54">
        <v>8</v>
      </c>
      <c r="J741" s="54">
        <v>8</v>
      </c>
      <c r="K741" s="54">
        <v>824</v>
      </c>
      <c r="L741" s="54">
        <v>787</v>
      </c>
      <c r="M741" s="54">
        <v>0.16433596557545346</v>
      </c>
      <c r="N741" s="54">
        <v>13039.375408492509</v>
      </c>
      <c r="O741" s="54">
        <v>30049.541085001954</v>
      </c>
      <c r="P741" s="54">
        <v>26.037764183864624</v>
      </c>
      <c r="Q741" s="54">
        <v>301734.13982631586</v>
      </c>
      <c r="R741" s="54">
        <v>8817.0041923807585</v>
      </c>
      <c r="S741" s="54">
        <v>0</v>
      </c>
      <c r="T741" s="54">
        <v>0</v>
      </c>
      <c r="U741" s="54">
        <v>0.2909009517082265</v>
      </c>
      <c r="V741" s="54">
        <v>6.7492879332244691</v>
      </c>
      <c r="W741" s="54">
        <v>2.0693122235975081</v>
      </c>
      <c r="X741" s="54">
        <v>0</v>
      </c>
      <c r="Y741" s="54">
        <v>0</v>
      </c>
      <c r="Z741" s="54">
        <v>0</v>
      </c>
      <c r="AA741" s="54">
        <v>0</v>
      </c>
      <c r="AB741" s="54">
        <v>0</v>
      </c>
      <c r="AC741" s="54">
        <v>0</v>
      </c>
      <c r="AD741" s="54" t="e">
        <v>#REF!</v>
      </c>
      <c r="AE741" s="63" t="e">
        <v>#REF!</v>
      </c>
      <c r="AF741" s="63" t="e">
        <v>#REF!</v>
      </c>
      <c r="AG741" s="63" t="e">
        <v>#REF!</v>
      </c>
      <c r="AH741" s="54" t="e">
        <v>#REF!</v>
      </c>
      <c r="AI741" s="63" t="e">
        <v>#REF!</v>
      </c>
      <c r="AJ741" s="63" t="e">
        <v>#REF!</v>
      </c>
      <c r="AK741" s="63" t="e">
        <v>#REF!</v>
      </c>
      <c r="AL741" s="63" t="e">
        <v>#REF!</v>
      </c>
      <c r="AM741" s="63" t="e">
        <v>#REF!</v>
      </c>
      <c r="AN741" s="54" t="e">
        <v>#REF!</v>
      </c>
      <c r="AO741" s="54">
        <v>0.17592128083809028</v>
      </c>
      <c r="AP741" s="54">
        <v>0.64028858700811564</v>
      </c>
      <c r="AQ741" s="54">
        <v>0.11264038833247872</v>
      </c>
    </row>
    <row r="742" spans="2:43" x14ac:dyDescent="0.3">
      <c r="B742" s="52">
        <v>739</v>
      </c>
      <c r="C742" s="54">
        <v>0.20592258858545476</v>
      </c>
      <c r="D742" s="54">
        <v>0.67527606209327562</v>
      </c>
      <c r="E742" s="54">
        <v>51220.560373031614</v>
      </c>
      <c r="F742" s="54">
        <v>12.25717153008555</v>
      </c>
      <c r="G742" s="54">
        <v>0.86406889419251232</v>
      </c>
      <c r="H742" s="54">
        <v>23258.006519320028</v>
      </c>
      <c r="I742" s="54">
        <v>11</v>
      </c>
      <c r="J742" s="54">
        <v>5</v>
      </c>
      <c r="K742" s="54">
        <v>815</v>
      </c>
      <c r="L742" s="54">
        <v>802</v>
      </c>
      <c r="M742" s="54">
        <v>0.13905459471603959</v>
      </c>
      <c r="N742" s="54">
        <v>10547.470380812236</v>
      </c>
      <c r="O742" s="54">
        <v>34588.018306911668</v>
      </c>
      <c r="P742" s="54">
        <v>10.591040649928965</v>
      </c>
      <c r="Q742" s="54">
        <v>285077.37535515358</v>
      </c>
      <c r="R742" s="54">
        <v>20096.519974271097</v>
      </c>
      <c r="S742" s="54">
        <v>0</v>
      </c>
      <c r="T742" s="54">
        <v>0</v>
      </c>
      <c r="U742" s="54">
        <v>0.40180330240954409</v>
      </c>
      <c r="V742" s="54">
        <v>2.1317452354474247</v>
      </c>
      <c r="W742" s="54">
        <v>2.3125422224930028</v>
      </c>
      <c r="X742" s="54">
        <v>0</v>
      </c>
      <c r="Y742" s="54">
        <v>0</v>
      </c>
      <c r="Z742" s="54">
        <v>0</v>
      </c>
      <c r="AA742" s="54">
        <v>0</v>
      </c>
      <c r="AB742" s="54">
        <v>0</v>
      </c>
      <c r="AC742" s="54">
        <v>0</v>
      </c>
      <c r="AD742" s="54" t="e">
        <v>#REF!</v>
      </c>
      <c r="AE742" s="63" t="e">
        <v>#REF!</v>
      </c>
      <c r="AF742" s="63" t="e">
        <v>#REF!</v>
      </c>
      <c r="AG742" s="63" t="e">
        <v>#REF!</v>
      </c>
      <c r="AH742" s="54" t="e">
        <v>#REF!</v>
      </c>
      <c r="AI742" s="63" t="e">
        <v>#REF!</v>
      </c>
      <c r="AJ742" s="63" t="e">
        <v>#REF!</v>
      </c>
      <c r="AK742" s="63" t="e">
        <v>#REF!</v>
      </c>
      <c r="AL742" s="63" t="e">
        <v>#REF!</v>
      </c>
      <c r="AM742" s="63" t="e">
        <v>#REF!</v>
      </c>
      <c r="AN742" s="54" t="e">
        <v>#REF!</v>
      </c>
      <c r="AO742" s="54">
        <v>0.17518293701551879</v>
      </c>
      <c r="AP742" s="54">
        <v>0.718484662320235</v>
      </c>
      <c r="AQ742" s="54">
        <v>0.12586625334586202</v>
      </c>
    </row>
    <row r="743" spans="2:43" x14ac:dyDescent="0.3">
      <c r="B743" s="52">
        <v>740</v>
      </c>
      <c r="C743" s="54">
        <v>0.24864254400472402</v>
      </c>
      <c r="D743" s="54">
        <v>0.70912937779688923</v>
      </c>
      <c r="E743" s="54">
        <v>50738.349664525493</v>
      </c>
      <c r="F743" s="54">
        <v>16.069525516943905</v>
      </c>
      <c r="G743" s="54">
        <v>0.84809254195796158</v>
      </c>
      <c r="H743" s="54">
        <v>29067.038959744037</v>
      </c>
      <c r="I743" s="54">
        <v>11</v>
      </c>
      <c r="J743" s="54">
        <v>3</v>
      </c>
      <c r="K743" s="54">
        <v>851</v>
      </c>
      <c r="L743" s="54">
        <v>794</v>
      </c>
      <c r="M743" s="54">
        <v>0.17631973252390559</v>
      </c>
      <c r="N743" s="54">
        <v>12615.712339188854</v>
      </c>
      <c r="O743" s="54">
        <v>35980.054328045968</v>
      </c>
      <c r="P743" s="54">
        <v>13.628444743723284</v>
      </c>
      <c r="Q743" s="54">
        <v>467093.52426560945</v>
      </c>
      <c r="R743" s="54">
        <v>24651.538958560424</v>
      </c>
      <c r="S743" s="54">
        <v>0</v>
      </c>
      <c r="T743" s="54">
        <v>0</v>
      </c>
      <c r="U743" s="54">
        <v>0.36552421751393549</v>
      </c>
      <c r="V743" s="54">
        <v>5.6733281937167339</v>
      </c>
      <c r="W743" s="54">
        <v>3.2383748453926691</v>
      </c>
      <c r="X743" s="54">
        <v>0</v>
      </c>
      <c r="Y743" s="54">
        <v>0</v>
      </c>
      <c r="Z743" s="54">
        <v>0</v>
      </c>
      <c r="AA743" s="54">
        <v>0</v>
      </c>
      <c r="AB743" s="54">
        <v>0</v>
      </c>
      <c r="AC743" s="54">
        <v>0</v>
      </c>
      <c r="AD743" s="54" t="e">
        <v>#REF!</v>
      </c>
      <c r="AE743" s="63" t="e">
        <v>#REF!</v>
      </c>
      <c r="AF743" s="63" t="e">
        <v>#REF!</v>
      </c>
      <c r="AG743" s="63" t="e">
        <v>#REF!</v>
      </c>
      <c r="AH743" s="54" t="e">
        <v>#REF!</v>
      </c>
      <c r="AI743" s="63" t="e">
        <v>#REF!</v>
      </c>
      <c r="AJ743" s="63" t="e">
        <v>#REF!</v>
      </c>
      <c r="AK743" s="63" t="e">
        <v>#REF!</v>
      </c>
      <c r="AL743" s="63" t="e">
        <v>#REF!</v>
      </c>
      <c r="AM743" s="63" t="e">
        <v>#REF!</v>
      </c>
      <c r="AN743" s="54" t="e">
        <v>#REF!</v>
      </c>
      <c r="AO743" s="54">
        <v>0.10934329321212784</v>
      </c>
      <c r="AP743" s="54">
        <v>0.75544056239496182</v>
      </c>
      <c r="AQ743" s="54">
        <v>8.2602358918287058E-2</v>
      </c>
    </row>
    <row r="744" spans="2:43" x14ac:dyDescent="0.3">
      <c r="B744" s="52">
        <v>741</v>
      </c>
      <c r="C744" s="54">
        <v>0.18162437733877596</v>
      </c>
      <c r="D744" s="54">
        <v>0.74545370614551398</v>
      </c>
      <c r="E744" s="54">
        <v>48644.858344430395</v>
      </c>
      <c r="F744" s="54">
        <v>12.840226001655912</v>
      </c>
      <c r="G744" s="54">
        <v>0.87519664615178627</v>
      </c>
      <c r="H744" s="54">
        <v>7237.35625519723</v>
      </c>
      <c r="I744" s="54">
        <v>7</v>
      </c>
      <c r="J744" s="54">
        <v>7</v>
      </c>
      <c r="K744" s="54">
        <v>854</v>
      </c>
      <c r="L744" s="54">
        <v>783</v>
      </c>
      <c r="M744" s="54">
        <v>0.13539256521356183</v>
      </c>
      <c r="N744" s="54">
        <v>8835.0921075401311</v>
      </c>
      <c r="O744" s="54">
        <v>36262.489937779166</v>
      </c>
      <c r="P744" s="54">
        <v>11.237722732480215</v>
      </c>
      <c r="Q744" s="54">
        <v>92929.289971230537</v>
      </c>
      <c r="R744" s="54">
        <v>6334.1099215542672</v>
      </c>
      <c r="S744" s="54">
        <v>0</v>
      </c>
      <c r="T744" s="54">
        <v>0</v>
      </c>
      <c r="U744" s="54">
        <v>0.44217566006647879</v>
      </c>
      <c r="V744" s="54">
        <v>2.2231012353829467</v>
      </c>
      <c r="W744" s="54">
        <v>1.3517380177086653</v>
      </c>
      <c r="X744" s="54">
        <v>0</v>
      </c>
      <c r="Y744" s="54">
        <v>0</v>
      </c>
      <c r="Z744" s="54">
        <v>0</v>
      </c>
      <c r="AA744" s="54">
        <v>0</v>
      </c>
      <c r="AB744" s="54">
        <v>0</v>
      </c>
      <c r="AC744" s="54">
        <v>0</v>
      </c>
      <c r="AD744" s="54" t="e">
        <v>#REF!</v>
      </c>
      <c r="AE744" s="63" t="e">
        <v>#REF!</v>
      </c>
      <c r="AF744" s="63" t="e">
        <v>#REF!</v>
      </c>
      <c r="AG744" s="63" t="e">
        <v>#REF!</v>
      </c>
      <c r="AH744" s="54" t="e">
        <v>#REF!</v>
      </c>
      <c r="AI744" s="63" t="e">
        <v>#REF!</v>
      </c>
      <c r="AJ744" s="63" t="e">
        <v>#REF!</v>
      </c>
      <c r="AK744" s="63" t="e">
        <v>#REF!</v>
      </c>
      <c r="AL744" s="63" t="e">
        <v>#REF!</v>
      </c>
      <c r="AM744" s="63" t="e">
        <v>#REF!</v>
      </c>
      <c r="AN744" s="54" t="e">
        <v>#REF!</v>
      </c>
      <c r="AO744" s="54">
        <v>0.12760935981858823</v>
      </c>
      <c r="AP744" s="54">
        <v>0.65863587377261623</v>
      </c>
      <c r="AQ744" s="54">
        <v>8.4048102205680042E-2</v>
      </c>
    </row>
    <row r="745" spans="2:43" x14ac:dyDescent="0.3">
      <c r="B745" s="52">
        <v>742</v>
      </c>
      <c r="C745" s="54">
        <v>0.23490489624439809</v>
      </c>
      <c r="D745" s="54">
        <v>0.66530691105469753</v>
      </c>
      <c r="E745" s="54">
        <v>47318.173756044031</v>
      </c>
      <c r="F745" s="54">
        <v>11.086072820419334</v>
      </c>
      <c r="G745" s="54">
        <v>0.86568605695762935</v>
      </c>
      <c r="H745" s="54">
        <v>29250.180916969497</v>
      </c>
      <c r="I745" s="54">
        <v>13</v>
      </c>
      <c r="J745" s="54">
        <v>7</v>
      </c>
      <c r="K745" s="54">
        <v>838</v>
      </c>
      <c r="L745" s="54">
        <v>790</v>
      </c>
      <c r="M745" s="54">
        <v>0.15628385091198471</v>
      </c>
      <c r="N745" s="54">
        <v>11115.270696637923</v>
      </c>
      <c r="O745" s="54">
        <v>31481.108018383107</v>
      </c>
      <c r="P745" s="54">
        <v>9.5970586670539575</v>
      </c>
      <c r="Q745" s="54">
        <v>324269.63565596379</v>
      </c>
      <c r="R745" s="54">
        <v>25321.473783308618</v>
      </c>
      <c r="S745" s="54">
        <v>0</v>
      </c>
      <c r="T745" s="54">
        <v>0</v>
      </c>
      <c r="U745" s="54">
        <v>0.49497057338744055</v>
      </c>
      <c r="V745" s="54">
        <v>4.865215632953185</v>
      </c>
      <c r="W745" s="54">
        <v>1.478707457986685</v>
      </c>
      <c r="X745" s="54">
        <v>0</v>
      </c>
      <c r="Y745" s="54">
        <v>0</v>
      </c>
      <c r="Z745" s="54">
        <v>0</v>
      </c>
      <c r="AA745" s="54">
        <v>0</v>
      </c>
      <c r="AB745" s="54">
        <v>0</v>
      </c>
      <c r="AC745" s="54">
        <v>0</v>
      </c>
      <c r="AD745" s="54" t="e">
        <v>#REF!</v>
      </c>
      <c r="AE745" s="63" t="e">
        <v>#REF!</v>
      </c>
      <c r="AF745" s="63" t="e">
        <v>#REF!</v>
      </c>
      <c r="AG745" s="63" t="e">
        <v>#REF!</v>
      </c>
      <c r="AH745" s="54" t="e">
        <v>#REF!</v>
      </c>
      <c r="AI745" s="63" t="e">
        <v>#REF!</v>
      </c>
      <c r="AJ745" s="63" t="e">
        <v>#REF!</v>
      </c>
      <c r="AK745" s="63" t="e">
        <v>#REF!</v>
      </c>
      <c r="AL745" s="63" t="e">
        <v>#REF!</v>
      </c>
      <c r="AM745" s="63" t="e">
        <v>#REF!</v>
      </c>
      <c r="AN745" s="54" t="e">
        <v>#REF!</v>
      </c>
      <c r="AO745" s="54">
        <v>0.20273642911983092</v>
      </c>
      <c r="AP745" s="54">
        <v>0.73261006481042001</v>
      </c>
      <c r="AQ745" s="54">
        <v>0.14852674847691244</v>
      </c>
    </row>
    <row r="746" spans="2:43" x14ac:dyDescent="0.3">
      <c r="B746" s="52">
        <v>743</v>
      </c>
      <c r="C746" s="54">
        <v>0.25290267152098267</v>
      </c>
      <c r="D746" s="54">
        <v>0.6645127377493113</v>
      </c>
      <c r="E746" s="54">
        <v>50929.690465332154</v>
      </c>
      <c r="F746" s="54">
        <v>23.049348750860208</v>
      </c>
      <c r="G746" s="54">
        <v>0.88022747778312449</v>
      </c>
      <c r="H746" s="54">
        <v>17124.844155699953</v>
      </c>
      <c r="I746" s="54">
        <v>14</v>
      </c>
      <c r="J746" s="54">
        <v>2</v>
      </c>
      <c r="K746" s="54">
        <v>858</v>
      </c>
      <c r="L746" s="54">
        <v>814</v>
      </c>
      <c r="M746" s="54">
        <v>0.16805704663652299</v>
      </c>
      <c r="N746" s="54">
        <v>12880.254778419221</v>
      </c>
      <c r="O746" s="54">
        <v>33843.428043842869</v>
      </c>
      <c r="P746" s="54">
        <v>20.288670115513291</v>
      </c>
      <c r="Q746" s="54">
        <v>394716.50524885848</v>
      </c>
      <c r="R746" s="54">
        <v>15073.758378600849</v>
      </c>
      <c r="S746" s="54">
        <v>0</v>
      </c>
      <c r="T746" s="54">
        <v>0</v>
      </c>
      <c r="U746" s="54">
        <v>0.56264007797442928</v>
      </c>
      <c r="V746" s="54">
        <v>2.4329965928618411</v>
      </c>
      <c r="W746" s="54">
        <v>3.8795376295325843</v>
      </c>
      <c r="X746" s="54">
        <v>0</v>
      </c>
      <c r="Y746" s="54">
        <v>0</v>
      </c>
      <c r="Z746" s="54">
        <v>0</v>
      </c>
      <c r="AA746" s="54">
        <v>0</v>
      </c>
      <c r="AB746" s="54">
        <v>0</v>
      </c>
      <c r="AC746" s="54">
        <v>0</v>
      </c>
      <c r="AD746" s="54" t="e">
        <v>#REF!</v>
      </c>
      <c r="AE746" s="63" t="e">
        <v>#REF!</v>
      </c>
      <c r="AF746" s="63" t="e">
        <v>#REF!</v>
      </c>
      <c r="AG746" s="63" t="e">
        <v>#REF!</v>
      </c>
      <c r="AH746" s="54" t="e">
        <v>#REF!</v>
      </c>
      <c r="AI746" s="63" t="e">
        <v>#REF!</v>
      </c>
      <c r="AJ746" s="63" t="e">
        <v>#REF!</v>
      </c>
      <c r="AK746" s="63" t="e">
        <v>#REF!</v>
      </c>
      <c r="AL746" s="63" t="e">
        <v>#REF!</v>
      </c>
      <c r="AM746" s="63" t="e">
        <v>#REF!</v>
      </c>
      <c r="AN746" s="54" t="e">
        <v>#REF!</v>
      </c>
      <c r="AO746" s="54">
        <v>0.220131532769692</v>
      </c>
      <c r="AP746" s="54">
        <v>0.61438175142319973</v>
      </c>
      <c r="AQ746" s="54">
        <v>0.13524479664651684</v>
      </c>
    </row>
    <row r="747" spans="2:43" x14ac:dyDescent="0.3">
      <c r="B747" s="52">
        <v>744</v>
      </c>
      <c r="C747" s="54">
        <v>0.24424786338946597</v>
      </c>
      <c r="D747" s="54">
        <v>0.6448795209381939</v>
      </c>
      <c r="E747" s="54">
        <v>52743.582700338047</v>
      </c>
      <c r="F747" s="54">
        <v>12.78471370316684</v>
      </c>
      <c r="G747" s="54">
        <v>0.89515761748017753</v>
      </c>
      <c r="H747" s="54">
        <v>16511.05259091175</v>
      </c>
      <c r="I747" s="54">
        <v>9</v>
      </c>
      <c r="J747" s="54">
        <v>4</v>
      </c>
      <c r="K747" s="54">
        <v>853</v>
      </c>
      <c r="L747" s="54">
        <v>799</v>
      </c>
      <c r="M747" s="54">
        <v>0.15751044513277623</v>
      </c>
      <c r="N747" s="54">
        <v>12882.507382063168</v>
      </c>
      <c r="O747" s="54">
        <v>34013.256344358007</v>
      </c>
      <c r="P747" s="54">
        <v>11.444333858693007</v>
      </c>
      <c r="Q747" s="54">
        <v>211089.08031273782</v>
      </c>
      <c r="R747" s="54">
        <v>14779.994499370474</v>
      </c>
      <c r="S747" s="54">
        <v>0</v>
      </c>
      <c r="T747" s="54">
        <v>0</v>
      </c>
      <c r="U747" s="54">
        <v>0.39842812300410402</v>
      </c>
      <c r="V747" s="54">
        <v>5.5827320511224503</v>
      </c>
      <c r="W747" s="54">
        <v>2.3880234373209421</v>
      </c>
      <c r="X747" s="54">
        <v>0</v>
      </c>
      <c r="Y747" s="54">
        <v>0</v>
      </c>
      <c r="Z747" s="54">
        <v>0</v>
      </c>
      <c r="AA747" s="54">
        <v>0</v>
      </c>
      <c r="AB747" s="54">
        <v>0</v>
      </c>
      <c r="AC747" s="54">
        <v>0</v>
      </c>
      <c r="AD747" s="54" t="e">
        <v>#REF!</v>
      </c>
      <c r="AE747" s="63" t="e">
        <v>#REF!</v>
      </c>
      <c r="AF747" s="63" t="e">
        <v>#REF!</v>
      </c>
      <c r="AG747" s="63" t="e">
        <v>#REF!</v>
      </c>
      <c r="AH747" s="54" t="e">
        <v>#REF!</v>
      </c>
      <c r="AI747" s="63" t="e">
        <v>#REF!</v>
      </c>
      <c r="AJ747" s="63" t="e">
        <v>#REF!</v>
      </c>
      <c r="AK747" s="63" t="e">
        <v>#REF!</v>
      </c>
      <c r="AL747" s="63" t="e">
        <v>#REF!</v>
      </c>
      <c r="AM747" s="63" t="e">
        <v>#REF!</v>
      </c>
      <c r="AN747" s="54" t="e">
        <v>#REF!</v>
      </c>
      <c r="AO747" s="54">
        <v>0.23220169400994869</v>
      </c>
      <c r="AP747" s="54">
        <v>0.63392587129304234</v>
      </c>
      <c r="AQ747" s="54">
        <v>0.14719866119097713</v>
      </c>
    </row>
    <row r="748" spans="2:43" x14ac:dyDescent="0.3">
      <c r="B748" s="52">
        <v>745</v>
      </c>
      <c r="C748" s="54">
        <v>0.15706728393334227</v>
      </c>
      <c r="D748" s="54">
        <v>0.76732744462710489</v>
      </c>
      <c r="E748" s="54">
        <v>53013.591785495926</v>
      </c>
      <c r="F748" s="54">
        <v>22.350559873661798</v>
      </c>
      <c r="G748" s="54">
        <v>0.89113758614859329</v>
      </c>
      <c r="H748" s="54">
        <v>9132.077151470703</v>
      </c>
      <c r="I748" s="54">
        <v>9</v>
      </c>
      <c r="J748" s="54">
        <v>13</v>
      </c>
      <c r="K748" s="54">
        <v>835</v>
      </c>
      <c r="L748" s="54">
        <v>795</v>
      </c>
      <c r="M748" s="54">
        <v>0.12052203761509145</v>
      </c>
      <c r="N748" s="54">
        <v>8326.7008732987906</v>
      </c>
      <c r="O748" s="54">
        <v>40678.783915269065</v>
      </c>
      <c r="P748" s="54">
        <v>19.917423974884581</v>
      </c>
      <c r="Q748" s="54">
        <v>204107.03714484483</v>
      </c>
      <c r="R748" s="54">
        <v>8137.9371892843237</v>
      </c>
      <c r="S748" s="54">
        <v>0</v>
      </c>
      <c r="T748" s="54">
        <v>0</v>
      </c>
      <c r="U748" s="54">
        <v>0.45141467994508017</v>
      </c>
      <c r="V748" s="54">
        <v>3.3336951977458393</v>
      </c>
      <c r="W748" s="54">
        <v>0.52312961421267701</v>
      </c>
      <c r="X748" s="54">
        <v>0</v>
      </c>
      <c r="Y748" s="54">
        <v>0</v>
      </c>
      <c r="Z748" s="54">
        <v>0</v>
      </c>
      <c r="AA748" s="54">
        <v>0</v>
      </c>
      <c r="AB748" s="54">
        <v>0</v>
      </c>
      <c r="AC748" s="54">
        <v>0</v>
      </c>
      <c r="AD748" s="54" t="e">
        <v>#REF!</v>
      </c>
      <c r="AE748" s="63" t="e">
        <v>#REF!</v>
      </c>
      <c r="AF748" s="63" t="e">
        <v>#REF!</v>
      </c>
      <c r="AG748" s="63" t="e">
        <v>#REF!</v>
      </c>
      <c r="AH748" s="54" t="e">
        <v>#REF!</v>
      </c>
      <c r="AI748" s="63" t="e">
        <v>#REF!</v>
      </c>
      <c r="AJ748" s="63" t="e">
        <v>#REF!</v>
      </c>
      <c r="AK748" s="63" t="e">
        <v>#REF!</v>
      </c>
      <c r="AL748" s="63" t="e">
        <v>#REF!</v>
      </c>
      <c r="AM748" s="63" t="e">
        <v>#REF!</v>
      </c>
      <c r="AN748" s="54" t="e">
        <v>#REF!</v>
      </c>
      <c r="AO748" s="54">
        <v>0.18551578173036237</v>
      </c>
      <c r="AP748" s="54">
        <v>0.65829295606270477</v>
      </c>
      <c r="AQ748" s="54">
        <v>0.12212373235156376</v>
      </c>
    </row>
    <row r="749" spans="2:43" x14ac:dyDescent="0.3">
      <c r="B749" s="52">
        <v>746</v>
      </c>
      <c r="C749" s="54">
        <v>0.24861953600063585</v>
      </c>
      <c r="D749" s="54">
        <v>0.76618105381745794</v>
      </c>
      <c r="E749" s="54">
        <v>51860.308870847563</v>
      </c>
      <c r="F749" s="54">
        <v>20.416137435822353</v>
      </c>
      <c r="G749" s="54">
        <v>0.85538441461214754</v>
      </c>
      <c r="H749" s="54">
        <v>11002.856560710239</v>
      </c>
      <c r="I749" s="54">
        <v>12</v>
      </c>
      <c r="J749" s="54">
        <v>8</v>
      </c>
      <c r="K749" s="54">
        <v>852</v>
      </c>
      <c r="L749" s="54">
        <v>796</v>
      </c>
      <c r="M749" s="54">
        <v>0.19048757809257461</v>
      </c>
      <c r="N749" s="54">
        <v>12893.48592831978</v>
      </c>
      <c r="O749" s="54">
        <v>39734.386101964847</v>
      </c>
      <c r="P749" s="54">
        <v>17.463645769182055</v>
      </c>
      <c r="Q749" s="54">
        <v>224635.83173009989</v>
      </c>
      <c r="R749" s="54">
        <v>9411.6720182445551</v>
      </c>
      <c r="S749" s="54">
        <v>0</v>
      </c>
      <c r="T749" s="54">
        <v>0</v>
      </c>
      <c r="U749" s="54">
        <v>0.39456651057992376</v>
      </c>
      <c r="V749" s="54">
        <v>3.18264273334121</v>
      </c>
      <c r="W749" s="54">
        <v>1.7051583167550313</v>
      </c>
      <c r="X749" s="54">
        <v>0</v>
      </c>
      <c r="Y749" s="54">
        <v>0</v>
      </c>
      <c r="Z749" s="54">
        <v>0</v>
      </c>
      <c r="AA749" s="54">
        <v>0</v>
      </c>
      <c r="AB749" s="54">
        <v>0</v>
      </c>
      <c r="AC749" s="54">
        <v>0</v>
      </c>
      <c r="AD749" s="54" t="e">
        <v>#REF!</v>
      </c>
      <c r="AE749" s="63" t="e">
        <v>#REF!</v>
      </c>
      <c r="AF749" s="63" t="e">
        <v>#REF!</v>
      </c>
      <c r="AG749" s="63" t="e">
        <v>#REF!</v>
      </c>
      <c r="AH749" s="54" t="e">
        <v>#REF!</v>
      </c>
      <c r="AI749" s="63" t="e">
        <v>#REF!</v>
      </c>
      <c r="AJ749" s="63" t="e">
        <v>#REF!</v>
      </c>
      <c r="AK749" s="63" t="e">
        <v>#REF!</v>
      </c>
      <c r="AL749" s="63" t="e">
        <v>#REF!</v>
      </c>
      <c r="AM749" s="63" t="e">
        <v>#REF!</v>
      </c>
      <c r="AN749" s="54" t="e">
        <v>#REF!</v>
      </c>
      <c r="AO749" s="54">
        <v>0.24744538890461543</v>
      </c>
      <c r="AP749" s="54">
        <v>0.66606510862305801</v>
      </c>
      <c r="AQ749" s="54">
        <v>0.1648147398390275</v>
      </c>
    </row>
    <row r="750" spans="2:43" x14ac:dyDescent="0.3">
      <c r="B750" s="52">
        <v>747</v>
      </c>
      <c r="C750" s="54">
        <v>0.11677729531404389</v>
      </c>
      <c r="D750" s="54">
        <v>0.64272196083033895</v>
      </c>
      <c r="E750" s="54">
        <v>46018.744515576291</v>
      </c>
      <c r="F750" s="54">
        <v>22.061075065351424</v>
      </c>
      <c r="G750" s="54">
        <v>0.8632748693664728</v>
      </c>
      <c r="H750" s="54">
        <v>19519.091563467126</v>
      </c>
      <c r="I750" s="54">
        <v>12</v>
      </c>
      <c r="J750" s="54">
        <v>7</v>
      </c>
      <c r="K750" s="54">
        <v>848</v>
      </c>
      <c r="L750" s="54">
        <v>796</v>
      </c>
      <c r="M750" s="54">
        <v>7.505533222470584E-2</v>
      </c>
      <c r="N750" s="54">
        <v>5373.9445182769905</v>
      </c>
      <c r="O750" s="54">
        <v>29577.257710001599</v>
      </c>
      <c r="P750" s="54">
        <v>19.044771695125203</v>
      </c>
      <c r="Q750" s="54">
        <v>430612.14418911596</v>
      </c>
      <c r="R750" s="54">
        <v>16850.341219604303</v>
      </c>
      <c r="S750" s="54">
        <v>0</v>
      </c>
      <c r="T750" s="54">
        <v>0</v>
      </c>
      <c r="U750" s="54">
        <v>0.46840781123946951</v>
      </c>
      <c r="V750" s="54">
        <v>5.4157145799487996</v>
      </c>
      <c r="W750" s="54">
        <v>4.5113414671220236</v>
      </c>
      <c r="X750" s="54">
        <v>0</v>
      </c>
      <c r="Y750" s="54">
        <v>0</v>
      </c>
      <c r="Z750" s="54">
        <v>0</v>
      </c>
      <c r="AA750" s="54">
        <v>0</v>
      </c>
      <c r="AB750" s="54">
        <v>0</v>
      </c>
      <c r="AC750" s="54">
        <v>0</v>
      </c>
      <c r="AD750" s="54" t="e">
        <v>#REF!</v>
      </c>
      <c r="AE750" s="63" t="e">
        <v>#REF!</v>
      </c>
      <c r="AF750" s="63" t="e">
        <v>#REF!</v>
      </c>
      <c r="AG750" s="63" t="e">
        <v>#REF!</v>
      </c>
      <c r="AH750" s="54" t="e">
        <v>#REF!</v>
      </c>
      <c r="AI750" s="63" t="e">
        <v>#REF!</v>
      </c>
      <c r="AJ750" s="63" t="e">
        <v>#REF!</v>
      </c>
      <c r="AK750" s="63" t="e">
        <v>#REF!</v>
      </c>
      <c r="AL750" s="63" t="e">
        <v>#REF!</v>
      </c>
      <c r="AM750" s="63" t="e">
        <v>#REF!</v>
      </c>
      <c r="AN750" s="54" t="e">
        <v>#REF!</v>
      </c>
      <c r="AO750" s="54">
        <v>0.19242949283026947</v>
      </c>
      <c r="AP750" s="54">
        <v>0.70878643228833205</v>
      </c>
      <c r="AQ750" s="54">
        <v>0.13639141369021987</v>
      </c>
    </row>
    <row r="751" spans="2:43" x14ac:dyDescent="0.3">
      <c r="B751" s="52">
        <v>748</v>
      </c>
      <c r="C751" s="54">
        <v>0.22573992130954745</v>
      </c>
      <c r="D751" s="54">
        <v>0.71607167932205562</v>
      </c>
      <c r="E751" s="54">
        <v>49886.533469165595</v>
      </c>
      <c r="F751" s="54">
        <v>18.384629826262334</v>
      </c>
      <c r="G751" s="54">
        <v>0.85367320432974436</v>
      </c>
      <c r="H751" s="54">
        <v>12122.490543738375</v>
      </c>
      <c r="I751" s="54">
        <v>6</v>
      </c>
      <c r="J751" s="54">
        <v>3</v>
      </c>
      <c r="K751" s="54">
        <v>838</v>
      </c>
      <c r="L751" s="54">
        <v>781</v>
      </c>
      <c r="M751" s="54">
        <v>0.16164596454215632</v>
      </c>
      <c r="N751" s="54">
        <v>11261.382139735546</v>
      </c>
      <c r="O751" s="54">
        <v>35722.333796821338</v>
      </c>
      <c r="P751" s="54">
        <v>15.694465854201558</v>
      </c>
      <c r="Q751" s="54">
        <v>222867.50121899563</v>
      </c>
      <c r="R751" s="54">
        <v>10348.645346930163</v>
      </c>
      <c r="S751" s="54">
        <v>0</v>
      </c>
      <c r="T751" s="54">
        <v>0</v>
      </c>
      <c r="U751" s="54">
        <v>0.51660049752942749</v>
      </c>
      <c r="V751" s="54">
        <v>3.2636268324686517</v>
      </c>
      <c r="W751" s="54">
        <v>2.8198021071234827</v>
      </c>
      <c r="X751" s="54">
        <v>0</v>
      </c>
      <c r="Y751" s="54">
        <v>0</v>
      </c>
      <c r="Z751" s="54">
        <v>0</v>
      </c>
      <c r="AA751" s="54">
        <v>0</v>
      </c>
      <c r="AB751" s="54">
        <v>0</v>
      </c>
      <c r="AC751" s="54">
        <v>0</v>
      </c>
      <c r="AD751" s="54" t="e">
        <v>#REF!</v>
      </c>
      <c r="AE751" s="63" t="e">
        <v>#REF!</v>
      </c>
      <c r="AF751" s="63" t="e">
        <v>#REF!</v>
      </c>
      <c r="AG751" s="63" t="e">
        <v>#REF!</v>
      </c>
      <c r="AH751" s="54" t="e">
        <v>#REF!</v>
      </c>
      <c r="AI751" s="63" t="e">
        <v>#REF!</v>
      </c>
      <c r="AJ751" s="63" t="e">
        <v>#REF!</v>
      </c>
      <c r="AK751" s="63" t="e">
        <v>#REF!</v>
      </c>
      <c r="AL751" s="63" t="e">
        <v>#REF!</v>
      </c>
      <c r="AM751" s="63" t="e">
        <v>#REF!</v>
      </c>
      <c r="AN751" s="54" t="e">
        <v>#REF!</v>
      </c>
      <c r="AO751" s="54">
        <v>0.2516758164572156</v>
      </c>
      <c r="AP751" s="54">
        <v>0.6965565989449074</v>
      </c>
      <c r="AQ751" s="54">
        <v>0.17530645074812085</v>
      </c>
    </row>
    <row r="752" spans="2:43" x14ac:dyDescent="0.3">
      <c r="B752" s="52">
        <v>749</v>
      </c>
      <c r="C752" s="54">
        <v>0.21337792286630067</v>
      </c>
      <c r="D752" s="54">
        <v>0.65499253341791863</v>
      </c>
      <c r="E752" s="54">
        <v>50625.98804591746</v>
      </c>
      <c r="F752" s="54">
        <v>26.257993897021109</v>
      </c>
      <c r="G752" s="54">
        <v>0.90957711800901953</v>
      </c>
      <c r="H752" s="54">
        <v>13017.756388363192</v>
      </c>
      <c r="I752" s="54">
        <v>10</v>
      </c>
      <c r="J752" s="54">
        <v>6</v>
      </c>
      <c r="K752" s="54">
        <v>862</v>
      </c>
      <c r="L752" s="54">
        <v>796</v>
      </c>
      <c r="M752" s="54">
        <v>0.13976094627365152</v>
      </c>
      <c r="N752" s="54">
        <v>10802.468172292036</v>
      </c>
      <c r="O752" s="54">
        <v>33159.644166980739</v>
      </c>
      <c r="P752" s="54">
        <v>23.883670413550885</v>
      </c>
      <c r="Q752" s="54">
        <v>341820.16779854824</v>
      </c>
      <c r="R752" s="54">
        <v>11840.653338670894</v>
      </c>
      <c r="S752" s="54">
        <v>0</v>
      </c>
      <c r="T752" s="54">
        <v>0</v>
      </c>
      <c r="U752" s="54">
        <v>0.41961315572512647</v>
      </c>
      <c r="V752" s="54">
        <v>3.5963119435268847</v>
      </c>
      <c r="W752" s="54">
        <v>2.3452684293129202</v>
      </c>
      <c r="X752" s="54">
        <v>0</v>
      </c>
      <c r="Y752" s="54">
        <v>0</v>
      </c>
      <c r="Z752" s="54">
        <v>0</v>
      </c>
      <c r="AA752" s="54">
        <v>0</v>
      </c>
      <c r="AB752" s="54">
        <v>0</v>
      </c>
      <c r="AC752" s="54">
        <v>0</v>
      </c>
      <c r="AD752" s="54" t="e">
        <v>#REF!</v>
      </c>
      <c r="AE752" s="63" t="e">
        <v>#REF!</v>
      </c>
      <c r="AF752" s="63" t="e">
        <v>#REF!</v>
      </c>
      <c r="AG752" s="63" t="e">
        <v>#REF!</v>
      </c>
      <c r="AH752" s="54" t="e">
        <v>#REF!</v>
      </c>
      <c r="AI752" s="63" t="e">
        <v>#REF!</v>
      </c>
      <c r="AJ752" s="63" t="e">
        <v>#REF!</v>
      </c>
      <c r="AK752" s="63" t="e">
        <v>#REF!</v>
      </c>
      <c r="AL752" s="63" t="e">
        <v>#REF!</v>
      </c>
      <c r="AM752" s="63" t="e">
        <v>#REF!</v>
      </c>
      <c r="AN752" s="54" t="e">
        <v>#REF!</v>
      </c>
      <c r="AO752" s="54">
        <v>0.24883158766926927</v>
      </c>
      <c r="AP752" s="54">
        <v>0.69043472820027418</v>
      </c>
      <c r="AQ752" s="54">
        <v>0.17180196960007463</v>
      </c>
    </row>
    <row r="753" spans="2:43" x14ac:dyDescent="0.3">
      <c r="B753" s="52">
        <v>750</v>
      </c>
      <c r="C753" s="54">
        <v>0.25045037500338152</v>
      </c>
      <c r="D753" s="54">
        <v>0.63679988725116088</v>
      </c>
      <c r="E753" s="54">
        <v>50659.354112699963</v>
      </c>
      <c r="F753" s="54">
        <v>22.247987009168149</v>
      </c>
      <c r="G753" s="54">
        <v>0.86121695402850496</v>
      </c>
      <c r="H753" s="54">
        <v>29575.728659404638</v>
      </c>
      <c r="I753" s="54">
        <v>13</v>
      </c>
      <c r="J753" s="54">
        <v>6</v>
      </c>
      <c r="K753" s="54">
        <v>850</v>
      </c>
      <c r="L753" s="54">
        <v>781</v>
      </c>
      <c r="M753" s="54">
        <v>0.15948677056416433</v>
      </c>
      <c r="N753" s="54">
        <v>12687.654234954804</v>
      </c>
      <c r="O753" s="54">
        <v>32259.870987183971</v>
      </c>
      <c r="P753" s="54">
        <v>19.160343605301541</v>
      </c>
      <c r="Q753" s="54">
        <v>658000.42700111656</v>
      </c>
      <c r="R753" s="54">
        <v>25471.11894922602</v>
      </c>
      <c r="S753" s="54">
        <v>0</v>
      </c>
      <c r="T753" s="54">
        <v>0</v>
      </c>
      <c r="U753" s="54">
        <v>0.54766187263184962</v>
      </c>
      <c r="V753" s="54">
        <v>5.6900450461982324</v>
      </c>
      <c r="W753" s="54">
        <v>3.8055680183691294</v>
      </c>
      <c r="X753" s="54">
        <v>0</v>
      </c>
      <c r="Y753" s="54">
        <v>0</v>
      </c>
      <c r="Z753" s="54">
        <v>0</v>
      </c>
      <c r="AA753" s="54">
        <v>0</v>
      </c>
      <c r="AB753" s="54">
        <v>0</v>
      </c>
      <c r="AC753" s="54">
        <v>0</v>
      </c>
      <c r="AD753" s="54" t="e">
        <v>#REF!</v>
      </c>
      <c r="AE753" s="63" t="e">
        <v>#REF!</v>
      </c>
      <c r="AF753" s="63" t="e">
        <v>#REF!</v>
      </c>
      <c r="AG753" s="63" t="e">
        <v>#REF!</v>
      </c>
      <c r="AH753" s="54" t="e">
        <v>#REF!</v>
      </c>
      <c r="AI753" s="63" t="e">
        <v>#REF!</v>
      </c>
      <c r="AJ753" s="63" t="e">
        <v>#REF!</v>
      </c>
      <c r="AK753" s="63" t="e">
        <v>#REF!</v>
      </c>
      <c r="AL753" s="63" t="e">
        <v>#REF!</v>
      </c>
      <c r="AM753" s="63" t="e">
        <v>#REF!</v>
      </c>
      <c r="AN753" s="54" t="e">
        <v>#REF!</v>
      </c>
      <c r="AO753" s="54">
        <v>0.20561858417231055</v>
      </c>
      <c r="AP753" s="54">
        <v>0.73063093656047517</v>
      </c>
      <c r="AQ753" s="54">
        <v>0.15023129872805416</v>
      </c>
    </row>
    <row r="754" spans="2:43" x14ac:dyDescent="0.3">
      <c r="B754" s="52">
        <v>751</v>
      </c>
      <c r="C754" s="54">
        <v>0.21035215762643406</v>
      </c>
      <c r="D754" s="54">
        <v>0.66903942615358325</v>
      </c>
      <c r="E754" s="54">
        <v>49010.915660432991</v>
      </c>
      <c r="F754" s="54">
        <v>24.767602549997118</v>
      </c>
      <c r="G754" s="54">
        <v>0.86000997120946177</v>
      </c>
      <c r="H754" s="54">
        <v>30618.276225156926</v>
      </c>
      <c r="I754" s="54">
        <v>11</v>
      </c>
      <c r="J754" s="54">
        <v>9</v>
      </c>
      <c r="K754" s="54">
        <v>875</v>
      </c>
      <c r="L754" s="54">
        <v>821</v>
      </c>
      <c r="M754" s="54">
        <v>0.14073388682855753</v>
      </c>
      <c r="N754" s="54">
        <v>10309.551856419266</v>
      </c>
      <c r="O754" s="54">
        <v>32790.234888717758</v>
      </c>
      <c r="P754" s="54">
        <v>21.300385155950412</v>
      </c>
      <c r="Q754" s="54">
        <v>758341.29631071282</v>
      </c>
      <c r="R754" s="54">
        <v>26332.022854880553</v>
      </c>
      <c r="S754" s="54">
        <v>0</v>
      </c>
      <c r="T754" s="54">
        <v>0</v>
      </c>
      <c r="U754" s="54">
        <v>0.33490340627564563</v>
      </c>
      <c r="V754" s="54">
        <v>5.0265512971488038</v>
      </c>
      <c r="W754" s="54">
        <v>2.0256297660232501</v>
      </c>
      <c r="X754" s="54">
        <v>0</v>
      </c>
      <c r="Y754" s="54">
        <v>0</v>
      </c>
      <c r="Z754" s="54">
        <v>0</v>
      </c>
      <c r="AA754" s="54">
        <v>0</v>
      </c>
      <c r="AB754" s="54">
        <v>0</v>
      </c>
      <c r="AC754" s="54">
        <v>0</v>
      </c>
      <c r="AD754" s="54" t="e">
        <v>#REF!</v>
      </c>
      <c r="AE754" s="63" t="e">
        <v>#REF!</v>
      </c>
      <c r="AF754" s="63" t="e">
        <v>#REF!</v>
      </c>
      <c r="AG754" s="63" t="e">
        <v>#REF!</v>
      </c>
      <c r="AH754" s="54" t="e">
        <v>#REF!</v>
      </c>
      <c r="AI754" s="63" t="e">
        <v>#REF!</v>
      </c>
      <c r="AJ754" s="63" t="e">
        <v>#REF!</v>
      </c>
      <c r="AK754" s="63" t="e">
        <v>#REF!</v>
      </c>
      <c r="AL754" s="63" t="e">
        <v>#REF!</v>
      </c>
      <c r="AM754" s="63" t="e">
        <v>#REF!</v>
      </c>
      <c r="AN754" s="54" t="e">
        <v>#REF!</v>
      </c>
      <c r="AO754" s="54">
        <v>0.23557564006390008</v>
      </c>
      <c r="AP754" s="54">
        <v>0.7112124038498292</v>
      </c>
      <c r="AQ754" s="54">
        <v>0.16754431725830851</v>
      </c>
    </row>
    <row r="755" spans="2:43" x14ac:dyDescent="0.3">
      <c r="B755" s="52">
        <v>752</v>
      </c>
      <c r="C755" s="54">
        <v>0.17615999677855826</v>
      </c>
      <c r="D755" s="54">
        <v>0.71874176152266878</v>
      </c>
      <c r="E755" s="54">
        <v>49456.529879584748</v>
      </c>
      <c r="F755" s="54">
        <v>18.684186572454607</v>
      </c>
      <c r="G755" s="54">
        <v>0.86027795630392312</v>
      </c>
      <c r="H755" s="54">
        <v>15216.964130588289</v>
      </c>
      <c r="I755" s="54">
        <v>13</v>
      </c>
      <c r="J755" s="54">
        <v>5</v>
      </c>
      <c r="K755" s="54">
        <v>860</v>
      </c>
      <c r="L755" s="54">
        <v>796</v>
      </c>
      <c r="M755" s="54">
        <v>0.12661354639444861</v>
      </c>
      <c r="N755" s="54">
        <v>8712.2621442663203</v>
      </c>
      <c r="O755" s="54">
        <v>35546.473404451244</v>
      </c>
      <c r="P755" s="54">
        <v>16.073593839752451</v>
      </c>
      <c r="Q755" s="54">
        <v>284316.5968822611</v>
      </c>
      <c r="R755" s="54">
        <v>13090.818803412598</v>
      </c>
      <c r="S755" s="54">
        <v>0</v>
      </c>
      <c r="T755" s="54">
        <v>0</v>
      </c>
      <c r="U755" s="54">
        <v>0.55633480352365916</v>
      </c>
      <c r="V755" s="54">
        <v>6.4514244942609285</v>
      </c>
      <c r="W755" s="54">
        <v>2.3673168694279481</v>
      </c>
      <c r="X755" s="54">
        <v>0</v>
      </c>
      <c r="Y755" s="54">
        <v>0</v>
      </c>
      <c r="Z755" s="54">
        <v>0</v>
      </c>
      <c r="AA755" s="54">
        <v>0</v>
      </c>
      <c r="AB755" s="54">
        <v>0</v>
      </c>
      <c r="AC755" s="54">
        <v>0</v>
      </c>
      <c r="AD755" s="54" t="e">
        <v>#REF!</v>
      </c>
      <c r="AE755" s="63" t="e">
        <v>#REF!</v>
      </c>
      <c r="AF755" s="63" t="e">
        <v>#REF!</v>
      </c>
      <c r="AG755" s="63" t="e">
        <v>#REF!</v>
      </c>
      <c r="AH755" s="54" t="e">
        <v>#REF!</v>
      </c>
      <c r="AI755" s="63" t="e">
        <v>#REF!</v>
      </c>
      <c r="AJ755" s="63" t="e">
        <v>#REF!</v>
      </c>
      <c r="AK755" s="63" t="e">
        <v>#REF!</v>
      </c>
      <c r="AL755" s="63" t="e">
        <v>#REF!</v>
      </c>
      <c r="AM755" s="63" t="e">
        <v>#REF!</v>
      </c>
      <c r="AN755" s="54" t="e">
        <v>#REF!</v>
      </c>
      <c r="AO755" s="54">
        <v>0.24930319717023411</v>
      </c>
      <c r="AP755" s="54">
        <v>0.75432381749078592</v>
      </c>
      <c r="AQ755" s="54">
        <v>0.18805533940210908</v>
      </c>
    </row>
    <row r="756" spans="2:43" x14ac:dyDescent="0.3">
      <c r="B756" s="52">
        <v>753</v>
      </c>
      <c r="C756" s="54">
        <v>0.14060938708783852</v>
      </c>
      <c r="D756" s="54">
        <v>0.71088932433432539</v>
      </c>
      <c r="E756" s="54">
        <v>50090.998199103873</v>
      </c>
      <c r="F756" s="54">
        <v>16.777513943493421</v>
      </c>
      <c r="G756" s="54">
        <v>0.89707049727438049</v>
      </c>
      <c r="H756" s="54">
        <v>9856.1378240971917</v>
      </c>
      <c r="I756" s="54">
        <v>15</v>
      </c>
      <c r="J756" s="54">
        <v>8</v>
      </c>
      <c r="K756" s="54">
        <v>853</v>
      </c>
      <c r="L756" s="54">
        <v>806</v>
      </c>
      <c r="M756" s="54">
        <v>9.9957712181937136E-2</v>
      </c>
      <c r="N756" s="54">
        <v>7043.2645553940183</v>
      </c>
      <c r="O756" s="54">
        <v>35609.155864992863</v>
      </c>
      <c r="P756" s="54">
        <v>15.050612776317495</v>
      </c>
      <c r="Q756" s="54">
        <v>165361.48977278353</v>
      </c>
      <c r="R756" s="54">
        <v>8841.6504590676977</v>
      </c>
      <c r="S756" s="54">
        <v>0</v>
      </c>
      <c r="T756" s="54">
        <v>0</v>
      </c>
      <c r="U756" s="54">
        <v>0.34241491411545422</v>
      </c>
      <c r="V756" s="54">
        <v>5.0195348893032508</v>
      </c>
      <c r="W756" s="54">
        <v>1.9875991970207909</v>
      </c>
      <c r="X756" s="54">
        <v>0</v>
      </c>
      <c r="Y756" s="54">
        <v>0</v>
      </c>
      <c r="Z756" s="54">
        <v>0</v>
      </c>
      <c r="AA756" s="54">
        <v>0</v>
      </c>
      <c r="AB756" s="54">
        <v>0</v>
      </c>
      <c r="AC756" s="54">
        <v>0</v>
      </c>
      <c r="AD756" s="54" t="e">
        <v>#REF!</v>
      </c>
      <c r="AE756" s="63" t="e">
        <v>#REF!</v>
      </c>
      <c r="AF756" s="63" t="e">
        <v>#REF!</v>
      </c>
      <c r="AG756" s="63" t="e">
        <v>#REF!</v>
      </c>
      <c r="AH756" s="54" t="e">
        <v>#REF!</v>
      </c>
      <c r="AI756" s="63" t="e">
        <v>#REF!</v>
      </c>
      <c r="AJ756" s="63" t="e">
        <v>#REF!</v>
      </c>
      <c r="AK756" s="63" t="e">
        <v>#REF!</v>
      </c>
      <c r="AL756" s="63" t="e">
        <v>#REF!</v>
      </c>
      <c r="AM756" s="63" t="e">
        <v>#REF!</v>
      </c>
      <c r="AN756" s="54" t="e">
        <v>#REF!</v>
      </c>
      <c r="AO756" s="54">
        <v>0.23788327515128146</v>
      </c>
      <c r="AP756" s="54">
        <v>0.72164864630538694</v>
      </c>
      <c r="AQ756" s="54">
        <v>0.17166814349161416</v>
      </c>
    </row>
    <row r="757" spans="2:43" x14ac:dyDescent="0.3">
      <c r="B757" s="52">
        <v>754</v>
      </c>
      <c r="C757" s="54">
        <v>0.18491038930257442</v>
      </c>
      <c r="D757" s="54">
        <v>0.75044595584872786</v>
      </c>
      <c r="E757" s="54">
        <v>49244.438684086468</v>
      </c>
      <c r="F757" s="54">
        <v>15.008947068232972</v>
      </c>
      <c r="G757" s="54">
        <v>0.87161753992156754</v>
      </c>
      <c r="H757" s="54">
        <v>30672.717974126906</v>
      </c>
      <c r="I757" s="54">
        <v>15</v>
      </c>
      <c r="J757" s="54">
        <v>4</v>
      </c>
      <c r="K757" s="54">
        <v>843</v>
      </c>
      <c r="L757" s="54">
        <v>800</v>
      </c>
      <c r="M757" s="54">
        <v>0.13876525384653085</v>
      </c>
      <c r="N757" s="54">
        <v>9105.8083280611845</v>
      </c>
      <c r="O757" s="54">
        <v>36955.289858513337</v>
      </c>
      <c r="P757" s="54">
        <v>13.082061520426247</v>
      </c>
      <c r="Q757" s="54">
        <v>460365.2005125088</v>
      </c>
      <c r="R757" s="54">
        <v>26734.878983316543</v>
      </c>
      <c r="S757" s="54">
        <v>0</v>
      </c>
      <c r="T757" s="54">
        <v>0</v>
      </c>
      <c r="U757" s="54">
        <v>0.25919454330215458</v>
      </c>
      <c r="V757" s="54">
        <v>5.4677691733923606</v>
      </c>
      <c r="W757" s="54">
        <v>2.0035370142894724</v>
      </c>
      <c r="X757" s="54">
        <v>0</v>
      </c>
      <c r="Y757" s="54">
        <v>0</v>
      </c>
      <c r="Z757" s="54">
        <v>0</v>
      </c>
      <c r="AA757" s="54">
        <v>0</v>
      </c>
      <c r="AB757" s="54">
        <v>0</v>
      </c>
      <c r="AC757" s="54">
        <v>0</v>
      </c>
      <c r="AD757" s="54" t="e">
        <v>#REF!</v>
      </c>
      <c r="AE757" s="63" t="e">
        <v>#REF!</v>
      </c>
      <c r="AF757" s="63" t="e">
        <v>#REF!</v>
      </c>
      <c r="AG757" s="63" t="e">
        <v>#REF!</v>
      </c>
      <c r="AH757" s="54" t="e">
        <v>#REF!</v>
      </c>
      <c r="AI757" s="63" t="e">
        <v>#REF!</v>
      </c>
      <c r="AJ757" s="63" t="e">
        <v>#REF!</v>
      </c>
      <c r="AK757" s="63" t="e">
        <v>#REF!</v>
      </c>
      <c r="AL757" s="63" t="e">
        <v>#REF!</v>
      </c>
      <c r="AM757" s="63" t="e">
        <v>#REF!</v>
      </c>
      <c r="AN757" s="54" t="e">
        <v>#REF!</v>
      </c>
      <c r="AO757" s="54">
        <v>0.20083836760811002</v>
      </c>
      <c r="AP757" s="54">
        <v>0.72536294279493685</v>
      </c>
      <c r="AQ757" s="54">
        <v>0.14568070935435001</v>
      </c>
    </row>
    <row r="758" spans="2:43" x14ac:dyDescent="0.3">
      <c r="B758" s="52">
        <v>755</v>
      </c>
      <c r="C758" s="54">
        <v>0.15908963105291485</v>
      </c>
      <c r="D758" s="54">
        <v>0.74341482918373369</v>
      </c>
      <c r="E758" s="54">
        <v>51761.733570344179</v>
      </c>
      <c r="F758" s="54">
        <v>14.621480603015231</v>
      </c>
      <c r="G758" s="54">
        <v>0.89892453213794166</v>
      </c>
      <c r="H758" s="54">
        <v>29985.132918583044</v>
      </c>
      <c r="I758" s="54">
        <v>10</v>
      </c>
      <c r="J758" s="54">
        <v>4</v>
      </c>
      <c r="K758" s="54">
        <v>826</v>
      </c>
      <c r="L758" s="54">
        <v>806</v>
      </c>
      <c r="M758" s="54">
        <v>0.11826959089410591</v>
      </c>
      <c r="N758" s="54">
        <v>8234.7550963653321</v>
      </c>
      <c r="O758" s="54">
        <v>38480.440320451351</v>
      </c>
      <c r="P758" s="54">
        <v>13.143607610229456</v>
      </c>
      <c r="Q758" s="54">
        <v>438427.03934789542</v>
      </c>
      <c r="R758" s="54">
        <v>26954.371579931256</v>
      </c>
      <c r="S758" s="54">
        <v>0</v>
      </c>
      <c r="T758" s="54">
        <v>0</v>
      </c>
      <c r="U758" s="54">
        <v>0.53575180837788106</v>
      </c>
      <c r="V758" s="54">
        <v>2.6308875765332278</v>
      </c>
      <c r="W758" s="54">
        <v>3.1925558408053782</v>
      </c>
      <c r="X758" s="54">
        <v>0</v>
      </c>
      <c r="Y758" s="54">
        <v>0</v>
      </c>
      <c r="Z758" s="54">
        <v>0</v>
      </c>
      <c r="AA758" s="54">
        <v>0</v>
      </c>
      <c r="AB758" s="54">
        <v>0</v>
      </c>
      <c r="AC758" s="54">
        <v>0</v>
      </c>
      <c r="AD758" s="54" t="e">
        <v>#REF!</v>
      </c>
      <c r="AE758" s="63" t="e">
        <v>#REF!</v>
      </c>
      <c r="AF758" s="63" t="e">
        <v>#REF!</v>
      </c>
      <c r="AG758" s="63" t="e">
        <v>#REF!</v>
      </c>
      <c r="AH758" s="54" t="e">
        <v>#REF!</v>
      </c>
      <c r="AI758" s="63" t="e">
        <v>#REF!</v>
      </c>
      <c r="AJ758" s="63" t="e">
        <v>#REF!</v>
      </c>
      <c r="AK758" s="63" t="e">
        <v>#REF!</v>
      </c>
      <c r="AL758" s="63" t="e">
        <v>#REF!</v>
      </c>
      <c r="AM758" s="63" t="e">
        <v>#REF!</v>
      </c>
      <c r="AN758" s="54" t="e">
        <v>#REF!</v>
      </c>
      <c r="AO758" s="54">
        <v>0.19581609805471345</v>
      </c>
      <c r="AP758" s="54">
        <v>0.72766848959466279</v>
      </c>
      <c r="AQ758" s="54">
        <v>0.14248920430979373</v>
      </c>
    </row>
    <row r="759" spans="2:43" x14ac:dyDescent="0.3">
      <c r="B759" s="52">
        <v>756</v>
      </c>
      <c r="C759" s="54">
        <v>0.19571120504164471</v>
      </c>
      <c r="D759" s="54">
        <v>0.69031403489885423</v>
      </c>
      <c r="E759" s="54">
        <v>52419.66278914435</v>
      </c>
      <c r="F759" s="54">
        <v>13.989454376739058</v>
      </c>
      <c r="G759" s="54">
        <v>0.8429134458470029</v>
      </c>
      <c r="H759" s="54">
        <v>22266.638734404616</v>
      </c>
      <c r="I759" s="54">
        <v>16</v>
      </c>
      <c r="J759" s="54">
        <v>4</v>
      </c>
      <c r="K759" s="54">
        <v>863</v>
      </c>
      <c r="L759" s="54">
        <v>783</v>
      </c>
      <c r="M759" s="54">
        <v>0.13510219162721473</v>
      </c>
      <c r="N759" s="54">
        <v>10259.115372340104</v>
      </c>
      <c r="O759" s="54">
        <v>36186.028928011561</v>
      </c>
      <c r="P759" s="54">
        <v>11.791899194216555</v>
      </c>
      <c r="Q759" s="54">
        <v>311498.12669828412</v>
      </c>
      <c r="R759" s="54">
        <v>18768.849183047343</v>
      </c>
      <c r="S759" s="54">
        <v>0</v>
      </c>
      <c r="T759" s="54">
        <v>0</v>
      </c>
      <c r="U759" s="54">
        <v>0.35949235776972299</v>
      </c>
      <c r="V759" s="54">
        <v>4.6426518195651649</v>
      </c>
      <c r="W759" s="54">
        <v>1.715725664248587</v>
      </c>
      <c r="X759" s="54">
        <v>0</v>
      </c>
      <c r="Y759" s="54">
        <v>0</v>
      </c>
      <c r="Z759" s="54">
        <v>0</v>
      </c>
      <c r="AA759" s="54">
        <v>0</v>
      </c>
      <c r="AB759" s="54">
        <v>0</v>
      </c>
      <c r="AC759" s="54">
        <v>0</v>
      </c>
      <c r="AD759" s="54" t="e">
        <v>#REF!</v>
      </c>
      <c r="AE759" s="63" t="e">
        <v>#REF!</v>
      </c>
      <c r="AF759" s="63" t="e">
        <v>#REF!</v>
      </c>
      <c r="AG759" s="63" t="e">
        <v>#REF!</v>
      </c>
      <c r="AH759" s="54" t="e">
        <v>#REF!</v>
      </c>
      <c r="AI759" s="63" t="e">
        <v>#REF!</v>
      </c>
      <c r="AJ759" s="63" t="e">
        <v>#REF!</v>
      </c>
      <c r="AK759" s="63" t="e">
        <v>#REF!</v>
      </c>
      <c r="AL759" s="63" t="e">
        <v>#REF!</v>
      </c>
      <c r="AM759" s="63" t="e">
        <v>#REF!</v>
      </c>
      <c r="AN759" s="54" t="e">
        <v>#REF!</v>
      </c>
      <c r="AO759" s="54">
        <v>0.19631611508573632</v>
      </c>
      <c r="AP759" s="54">
        <v>0.68687633350486499</v>
      </c>
      <c r="AQ759" s="54">
        <v>0.13484489333800967</v>
      </c>
    </row>
    <row r="760" spans="2:43" x14ac:dyDescent="0.3">
      <c r="B760" s="52">
        <v>757</v>
      </c>
      <c r="C760" s="54">
        <v>0.17382568083796895</v>
      </c>
      <c r="D760" s="54">
        <v>0.72469644801789368</v>
      </c>
      <c r="E760" s="54">
        <v>47746.96794871609</v>
      </c>
      <c r="F760" s="54">
        <v>22.034545444263479</v>
      </c>
      <c r="G760" s="54">
        <v>0.87285078744381295</v>
      </c>
      <c r="H760" s="54">
        <v>14969.137721629613</v>
      </c>
      <c r="I760" s="54">
        <v>13</v>
      </c>
      <c r="J760" s="54">
        <v>3</v>
      </c>
      <c r="K760" s="54">
        <v>855</v>
      </c>
      <c r="L760" s="54">
        <v>799</v>
      </c>
      <c r="M760" s="54">
        <v>0.12597085347756815</v>
      </c>
      <c r="N760" s="54">
        <v>8299.6492116342561</v>
      </c>
      <c r="O760" s="54">
        <v>34602.058076058769</v>
      </c>
      <c r="P760" s="54">
        <v>19.232870341991859</v>
      </c>
      <c r="Q760" s="54">
        <v>329838.14538868639</v>
      </c>
      <c r="R760" s="54">
        <v>13065.823647679292</v>
      </c>
      <c r="S760" s="54">
        <v>0</v>
      </c>
      <c r="T760" s="54">
        <v>0</v>
      </c>
      <c r="U760" s="54">
        <v>0.27160355198878033</v>
      </c>
      <c r="V760" s="54">
        <v>6.8769014249656504</v>
      </c>
      <c r="W760" s="54">
        <v>1.3164240055765077</v>
      </c>
      <c r="X760" s="54">
        <v>0</v>
      </c>
      <c r="Y760" s="54">
        <v>0</v>
      </c>
      <c r="Z760" s="54">
        <v>0</v>
      </c>
      <c r="AA760" s="54">
        <v>0</v>
      </c>
      <c r="AB760" s="54">
        <v>0</v>
      </c>
      <c r="AC760" s="54">
        <v>0</v>
      </c>
      <c r="AD760" s="54" t="e">
        <v>#REF!</v>
      </c>
      <c r="AE760" s="63" t="e">
        <v>#REF!</v>
      </c>
      <c r="AF760" s="63" t="e">
        <v>#REF!</v>
      </c>
      <c r="AG760" s="63" t="e">
        <v>#REF!</v>
      </c>
      <c r="AH760" s="54" t="e">
        <v>#REF!</v>
      </c>
      <c r="AI760" s="63" t="e">
        <v>#REF!</v>
      </c>
      <c r="AJ760" s="63" t="e">
        <v>#REF!</v>
      </c>
      <c r="AK760" s="63" t="e">
        <v>#REF!</v>
      </c>
      <c r="AL760" s="63" t="e">
        <v>#REF!</v>
      </c>
      <c r="AM760" s="63" t="e">
        <v>#REF!</v>
      </c>
      <c r="AN760" s="54" t="e">
        <v>#REF!</v>
      </c>
      <c r="AO760" s="54">
        <v>0.15303135440914625</v>
      </c>
      <c r="AP760" s="54">
        <v>0.71572392442260591</v>
      </c>
      <c r="AQ760" s="54">
        <v>0.10952820153742081</v>
      </c>
    </row>
    <row r="761" spans="2:43" x14ac:dyDescent="0.3">
      <c r="B761" s="52">
        <v>758</v>
      </c>
      <c r="C761" s="54">
        <v>0.19360542025541166</v>
      </c>
      <c r="D761" s="54">
        <v>0.75012783019842866</v>
      </c>
      <c r="E761" s="54">
        <v>47037.863697504676</v>
      </c>
      <c r="F761" s="54">
        <v>32.554672035142481</v>
      </c>
      <c r="G761" s="54">
        <v>0.83261067796658095</v>
      </c>
      <c r="H761" s="54">
        <v>32463.459279971888</v>
      </c>
      <c r="I761" s="54">
        <v>12</v>
      </c>
      <c r="J761" s="54">
        <v>5</v>
      </c>
      <c r="K761" s="54">
        <v>842</v>
      </c>
      <c r="L761" s="54">
        <v>790</v>
      </c>
      <c r="M761" s="54">
        <v>0.14522881381084687</v>
      </c>
      <c r="N761" s="54">
        <v>9106.785369072164</v>
      </c>
      <c r="O761" s="54">
        <v>35284.41063257862</v>
      </c>
      <c r="P761" s="54">
        <v>27.105367554159674</v>
      </c>
      <c r="Q761" s="54">
        <v>1056837.2699856875</v>
      </c>
      <c r="R761" s="54">
        <v>27029.422840237887</v>
      </c>
      <c r="S761" s="54">
        <v>0</v>
      </c>
      <c r="T761" s="54">
        <v>0</v>
      </c>
      <c r="U761" s="54">
        <v>0.47402457878041465</v>
      </c>
      <c r="V761" s="54">
        <v>2.2578202576501698</v>
      </c>
      <c r="W761" s="54">
        <v>2.7916733739644743</v>
      </c>
      <c r="X761" s="54">
        <v>0</v>
      </c>
      <c r="Y761" s="54">
        <v>0</v>
      </c>
      <c r="Z761" s="54">
        <v>0</v>
      </c>
      <c r="AA761" s="54">
        <v>0</v>
      </c>
      <c r="AB761" s="54">
        <v>0</v>
      </c>
      <c r="AC761" s="54">
        <v>0</v>
      </c>
      <c r="AD761" s="54" t="e">
        <v>#REF!</v>
      </c>
      <c r="AE761" s="63" t="e">
        <v>#REF!</v>
      </c>
      <c r="AF761" s="63" t="e">
        <v>#REF!</v>
      </c>
      <c r="AG761" s="63" t="e">
        <v>#REF!</v>
      </c>
      <c r="AH761" s="54" t="e">
        <v>#REF!</v>
      </c>
      <c r="AI761" s="63" t="e">
        <v>#REF!</v>
      </c>
      <c r="AJ761" s="63" t="e">
        <v>#REF!</v>
      </c>
      <c r="AK761" s="63" t="e">
        <v>#REF!</v>
      </c>
      <c r="AL761" s="63" t="e">
        <v>#REF!</v>
      </c>
      <c r="AM761" s="63" t="e">
        <v>#REF!</v>
      </c>
      <c r="AN761" s="54" t="e">
        <v>#REF!</v>
      </c>
      <c r="AO761" s="54">
        <v>0.2008120368325978</v>
      </c>
      <c r="AP761" s="54">
        <v>0.73375420322304263</v>
      </c>
      <c r="AQ761" s="54">
        <v>0.14734667608369909</v>
      </c>
    </row>
    <row r="762" spans="2:43" x14ac:dyDescent="0.3">
      <c r="B762" s="52">
        <v>759</v>
      </c>
      <c r="C762" s="54">
        <v>0.23582516027914605</v>
      </c>
      <c r="D762" s="54">
        <v>0.65066821693333599</v>
      </c>
      <c r="E762" s="54">
        <v>50812.970612593803</v>
      </c>
      <c r="F762" s="54">
        <v>29.936856274336201</v>
      </c>
      <c r="G762" s="54">
        <v>0.87510419887860369</v>
      </c>
      <c r="H762" s="54">
        <v>33904.619378447824</v>
      </c>
      <c r="I762" s="54">
        <v>9</v>
      </c>
      <c r="J762" s="54">
        <v>5</v>
      </c>
      <c r="K762" s="54">
        <v>847</v>
      </c>
      <c r="L762" s="54">
        <v>792</v>
      </c>
      <c r="M762" s="54">
        <v>0.15344393654685012</v>
      </c>
      <c r="N762" s="54">
        <v>11982.976938974471</v>
      </c>
      <c r="O762" s="54">
        <v>33062.384985582408</v>
      </c>
      <c r="P762" s="54">
        <v>26.197868626896881</v>
      </c>
      <c r="Q762" s="54">
        <v>1014997.7173686664</v>
      </c>
      <c r="R762" s="54">
        <v>29670.074779460563</v>
      </c>
      <c r="S762" s="54">
        <v>0</v>
      </c>
      <c r="T762" s="54">
        <v>0</v>
      </c>
      <c r="U762" s="54">
        <v>0.6239447258541666</v>
      </c>
      <c r="V762" s="54">
        <v>7.2990128959340081</v>
      </c>
      <c r="W762" s="54">
        <v>3.2354799219040968</v>
      </c>
      <c r="X762" s="54">
        <v>0</v>
      </c>
      <c r="Y762" s="54">
        <v>0</v>
      </c>
      <c r="Z762" s="54">
        <v>0</v>
      </c>
      <c r="AA762" s="54">
        <v>0</v>
      </c>
      <c r="AB762" s="54">
        <v>0</v>
      </c>
      <c r="AC762" s="54">
        <v>0</v>
      </c>
      <c r="AD762" s="54" t="e">
        <v>#REF!</v>
      </c>
      <c r="AE762" s="63" t="e">
        <v>#REF!</v>
      </c>
      <c r="AF762" s="63" t="e">
        <v>#REF!</v>
      </c>
      <c r="AG762" s="63" t="e">
        <v>#REF!</v>
      </c>
      <c r="AH762" s="54" t="e">
        <v>#REF!</v>
      </c>
      <c r="AI762" s="63" t="e">
        <v>#REF!</v>
      </c>
      <c r="AJ762" s="63" t="e">
        <v>#REF!</v>
      </c>
      <c r="AK762" s="63" t="e">
        <v>#REF!</v>
      </c>
      <c r="AL762" s="63" t="e">
        <v>#REF!</v>
      </c>
      <c r="AM762" s="63" t="e">
        <v>#REF!</v>
      </c>
      <c r="AN762" s="54" t="e">
        <v>#REF!</v>
      </c>
      <c r="AO762" s="54">
        <v>0.21545993169330671</v>
      </c>
      <c r="AP762" s="54">
        <v>0.70589386568440993</v>
      </c>
      <c r="AQ762" s="54">
        <v>0.15209184408308718</v>
      </c>
    </row>
    <row r="763" spans="2:43" x14ac:dyDescent="0.3">
      <c r="B763" s="52">
        <v>760</v>
      </c>
      <c r="C763" s="54">
        <v>0.17605693460721969</v>
      </c>
      <c r="D763" s="54">
        <v>0.63228193716609615</v>
      </c>
      <c r="E763" s="54">
        <v>50139.975071845103</v>
      </c>
      <c r="F763" s="54">
        <v>15.629760597552643</v>
      </c>
      <c r="G763" s="54">
        <v>0.85442380488728809</v>
      </c>
      <c r="H763" s="54">
        <v>16286.510715376126</v>
      </c>
      <c r="I763" s="54">
        <v>11</v>
      </c>
      <c r="J763" s="54">
        <v>4</v>
      </c>
      <c r="K763" s="54">
        <v>839</v>
      </c>
      <c r="L763" s="54">
        <v>834</v>
      </c>
      <c r="M763" s="54">
        <v>0.11131761966497758</v>
      </c>
      <c r="N763" s="54">
        <v>8827.4903124314587</v>
      </c>
      <c r="O763" s="54">
        <v>31702.600567885995</v>
      </c>
      <c r="P763" s="54">
        <v>13.354439519238342</v>
      </c>
      <c r="Q763" s="54">
        <v>254554.26345080466</v>
      </c>
      <c r="R763" s="54">
        <v>13915.582453769257</v>
      </c>
      <c r="S763" s="54">
        <v>0</v>
      </c>
      <c r="T763" s="54">
        <v>0</v>
      </c>
      <c r="U763" s="54">
        <v>0.50017498385605397</v>
      </c>
      <c r="V763" s="54">
        <v>4.5821058574033886</v>
      </c>
      <c r="W763" s="54">
        <v>4.7359662531726672</v>
      </c>
      <c r="X763" s="54">
        <v>0</v>
      </c>
      <c r="Y763" s="54">
        <v>0</v>
      </c>
      <c r="Z763" s="54">
        <v>0</v>
      </c>
      <c r="AA763" s="54">
        <v>0</v>
      </c>
      <c r="AB763" s="54">
        <v>0</v>
      </c>
      <c r="AC763" s="54">
        <v>0</v>
      </c>
      <c r="AD763" s="54" t="e">
        <v>#REF!</v>
      </c>
      <c r="AE763" s="63" t="e">
        <v>#REF!</v>
      </c>
      <c r="AF763" s="63" t="e">
        <v>#REF!</v>
      </c>
      <c r="AG763" s="63" t="e">
        <v>#REF!</v>
      </c>
      <c r="AH763" s="54" t="e">
        <v>#REF!</v>
      </c>
      <c r="AI763" s="63" t="e">
        <v>#REF!</v>
      </c>
      <c r="AJ763" s="63" t="e">
        <v>#REF!</v>
      </c>
      <c r="AK763" s="63" t="e">
        <v>#REF!</v>
      </c>
      <c r="AL763" s="63" t="e">
        <v>#REF!</v>
      </c>
      <c r="AM763" s="63" t="e">
        <v>#REF!</v>
      </c>
      <c r="AN763" s="54" t="e">
        <v>#REF!</v>
      </c>
      <c r="AO763" s="54">
        <v>0.16055551361554121</v>
      </c>
      <c r="AP763" s="54">
        <v>0.7691274992648488</v>
      </c>
      <c r="AQ763" s="54">
        <v>0.12348766068030459</v>
      </c>
    </row>
    <row r="764" spans="2:43" x14ac:dyDescent="0.3">
      <c r="B764" s="52">
        <v>761</v>
      </c>
      <c r="C764" s="54">
        <v>0.22227559005270656</v>
      </c>
      <c r="D764" s="54">
        <v>0.75134540228568991</v>
      </c>
      <c r="E764" s="54">
        <v>49596.212007742259</v>
      </c>
      <c r="F764" s="54">
        <v>15.314552861038777</v>
      </c>
      <c r="G764" s="54">
        <v>0.85799431077264121</v>
      </c>
      <c r="H764" s="54">
        <v>19651.756726370175</v>
      </c>
      <c r="I764" s="54">
        <v>11</v>
      </c>
      <c r="J764" s="54">
        <v>3</v>
      </c>
      <c r="K764" s="54">
        <v>849</v>
      </c>
      <c r="L764" s="54">
        <v>779</v>
      </c>
      <c r="M764" s="54">
        <v>0.16700574262643991</v>
      </c>
      <c r="N764" s="54">
        <v>11024.027288400041</v>
      </c>
      <c r="O764" s="54">
        <v>37263.885862803472</v>
      </c>
      <c r="P764" s="54">
        <v>13.139799226798146</v>
      </c>
      <c r="Q764" s="54">
        <v>300957.8671982704</v>
      </c>
      <c r="R764" s="54">
        <v>16861.095467913594</v>
      </c>
      <c r="S764" s="54">
        <v>0</v>
      </c>
      <c r="T764" s="54">
        <v>0</v>
      </c>
      <c r="U764" s="54">
        <v>0.26539453793506651</v>
      </c>
      <c r="V764" s="54">
        <v>7.4951590087501341</v>
      </c>
      <c r="W764" s="54">
        <v>3.2580110418942088</v>
      </c>
      <c r="X764" s="54">
        <v>0</v>
      </c>
      <c r="Y764" s="54">
        <v>0</v>
      </c>
      <c r="Z764" s="54">
        <v>0</v>
      </c>
      <c r="AA764" s="54">
        <v>0</v>
      </c>
      <c r="AB764" s="54">
        <v>0</v>
      </c>
      <c r="AC764" s="54">
        <v>0</v>
      </c>
      <c r="AD764" s="54" t="e">
        <v>#REF!</v>
      </c>
      <c r="AE764" s="63" t="e">
        <v>#REF!</v>
      </c>
      <c r="AF764" s="63" t="e">
        <v>#REF!</v>
      </c>
      <c r="AG764" s="63" t="e">
        <v>#REF!</v>
      </c>
      <c r="AH764" s="54" t="e">
        <v>#REF!</v>
      </c>
      <c r="AI764" s="63" t="e">
        <v>#REF!</v>
      </c>
      <c r="AJ764" s="63" t="e">
        <v>#REF!</v>
      </c>
      <c r="AK764" s="63" t="e">
        <v>#REF!</v>
      </c>
      <c r="AL764" s="63" t="e">
        <v>#REF!</v>
      </c>
      <c r="AM764" s="63" t="e">
        <v>#REF!</v>
      </c>
      <c r="AN764" s="54" t="e">
        <v>#REF!</v>
      </c>
      <c r="AO764" s="54">
        <v>0.18880414223772041</v>
      </c>
      <c r="AP764" s="54">
        <v>0.69495450064269715</v>
      </c>
      <c r="AQ764" s="54">
        <v>0.13121028838808774</v>
      </c>
    </row>
    <row r="765" spans="2:43" x14ac:dyDescent="0.3">
      <c r="B765" s="52">
        <v>762</v>
      </c>
      <c r="C765" s="54">
        <v>0.22306578208552372</v>
      </c>
      <c r="D765" s="54">
        <v>0.72066964102703968</v>
      </c>
      <c r="E765" s="54">
        <v>49598.75400994208</v>
      </c>
      <c r="F765" s="54">
        <v>16.949283592897224</v>
      </c>
      <c r="G765" s="54">
        <v>0.89525808836755982</v>
      </c>
      <c r="H765" s="54">
        <v>12597.440481750309</v>
      </c>
      <c r="I765" s="54">
        <v>12</v>
      </c>
      <c r="J765" s="54">
        <v>3</v>
      </c>
      <c r="K765" s="54">
        <v>856</v>
      </c>
      <c r="L765" s="54">
        <v>793</v>
      </c>
      <c r="M765" s="54">
        <v>0.16075673710099023</v>
      </c>
      <c r="N765" s="54">
        <v>11063.784853695235</v>
      </c>
      <c r="O765" s="54">
        <v>35744.316247733404</v>
      </c>
      <c r="P765" s="54">
        <v>15.173983228576814</v>
      </c>
      <c r="Q765" s="54">
        <v>213517.59126982981</v>
      </c>
      <c r="R765" s="54">
        <v>11277.960484015894</v>
      </c>
      <c r="S765" s="54">
        <v>0</v>
      </c>
      <c r="T765" s="54">
        <v>0</v>
      </c>
      <c r="U765" s="54">
        <v>0.37555684933745137</v>
      </c>
      <c r="V765" s="54">
        <v>3.4351535691204313</v>
      </c>
      <c r="W765" s="54">
        <v>2.5041924060778533</v>
      </c>
      <c r="X765" s="54">
        <v>0</v>
      </c>
      <c r="Y765" s="54">
        <v>0</v>
      </c>
      <c r="Z765" s="54">
        <v>0</v>
      </c>
      <c r="AA765" s="54">
        <v>0</v>
      </c>
      <c r="AB765" s="54">
        <v>0</v>
      </c>
      <c r="AC765" s="54">
        <v>0</v>
      </c>
      <c r="AD765" s="54" t="e">
        <v>#REF!</v>
      </c>
      <c r="AE765" s="63" t="e">
        <v>#REF!</v>
      </c>
      <c r="AF765" s="63" t="e">
        <v>#REF!</v>
      </c>
      <c r="AG765" s="63" t="e">
        <v>#REF!</v>
      </c>
      <c r="AH765" s="54" t="e">
        <v>#REF!</v>
      </c>
      <c r="AI765" s="63" t="e">
        <v>#REF!</v>
      </c>
      <c r="AJ765" s="63" t="e">
        <v>#REF!</v>
      </c>
      <c r="AK765" s="63" t="e">
        <v>#REF!</v>
      </c>
      <c r="AL765" s="63" t="e">
        <v>#REF!</v>
      </c>
      <c r="AM765" s="63" t="e">
        <v>#REF!</v>
      </c>
      <c r="AN765" s="54" t="e">
        <v>#REF!</v>
      </c>
      <c r="AO765" s="54">
        <v>0.14180531369232913</v>
      </c>
      <c r="AP765" s="54">
        <v>0.69309653114081471</v>
      </c>
      <c r="AQ765" s="54">
        <v>9.8284771017488393E-2</v>
      </c>
    </row>
    <row r="766" spans="2:43" x14ac:dyDescent="0.3">
      <c r="B766" s="52">
        <v>763</v>
      </c>
      <c r="C766" s="54">
        <v>0.20815201126652905</v>
      </c>
      <c r="D766" s="54">
        <v>0.72279371527517167</v>
      </c>
      <c r="E766" s="54">
        <v>47868.76219579699</v>
      </c>
      <c r="F766" s="54">
        <v>13.764999112214175</v>
      </c>
      <c r="G766" s="54">
        <v>0.88306331603582344</v>
      </c>
      <c r="H766" s="54">
        <v>31538.6458537168</v>
      </c>
      <c r="I766" s="54">
        <v>16</v>
      </c>
      <c r="J766" s="54">
        <v>7</v>
      </c>
      <c r="K766" s="54">
        <v>853</v>
      </c>
      <c r="L766" s="54">
        <v>786</v>
      </c>
      <c r="M766" s="54">
        <v>0.15045096556533391</v>
      </c>
      <c r="N766" s="54">
        <v>9963.9791278943339</v>
      </c>
      <c r="O766" s="54">
        <v>34599.240473123791</v>
      </c>
      <c r="P766" s="54">
        <v>12.155365761262015</v>
      </c>
      <c r="Q766" s="54">
        <v>434129.43217684905</v>
      </c>
      <c r="R766" s="54">
        <v>27850.621190862632</v>
      </c>
      <c r="S766" s="54">
        <v>0</v>
      </c>
      <c r="T766" s="54">
        <v>0</v>
      </c>
      <c r="U766" s="54">
        <v>0.42863762572338338</v>
      </c>
      <c r="V766" s="54">
        <v>5.7073801304693443</v>
      </c>
      <c r="W766" s="54">
        <v>3.1272934579060654</v>
      </c>
      <c r="X766" s="54">
        <v>0</v>
      </c>
      <c r="Y766" s="54">
        <v>0</v>
      </c>
      <c r="Z766" s="54">
        <v>0</v>
      </c>
      <c r="AA766" s="54">
        <v>0</v>
      </c>
      <c r="AB766" s="54">
        <v>0</v>
      </c>
      <c r="AC766" s="54">
        <v>0</v>
      </c>
      <c r="AD766" s="54" t="e">
        <v>#REF!</v>
      </c>
      <c r="AE766" s="63" t="e">
        <v>#REF!</v>
      </c>
      <c r="AF766" s="63" t="e">
        <v>#REF!</v>
      </c>
      <c r="AG766" s="63" t="e">
        <v>#REF!</v>
      </c>
      <c r="AH766" s="54" t="e">
        <v>#REF!</v>
      </c>
      <c r="AI766" s="63" t="e">
        <v>#REF!</v>
      </c>
      <c r="AJ766" s="63" t="e">
        <v>#REF!</v>
      </c>
      <c r="AK766" s="63" t="e">
        <v>#REF!</v>
      </c>
      <c r="AL766" s="63" t="e">
        <v>#REF!</v>
      </c>
      <c r="AM766" s="63" t="e">
        <v>#REF!</v>
      </c>
      <c r="AN766" s="54" t="e">
        <v>#REF!</v>
      </c>
      <c r="AO766" s="54">
        <v>0.19691697407517209</v>
      </c>
      <c r="AP766" s="54">
        <v>0.6714872095680805</v>
      </c>
      <c r="AQ766" s="54">
        <v>0.13222722943832735</v>
      </c>
    </row>
    <row r="767" spans="2:43" x14ac:dyDescent="0.3">
      <c r="B767" s="52">
        <v>764</v>
      </c>
      <c r="C767" s="54">
        <v>0.20571301193334007</v>
      </c>
      <c r="D767" s="54">
        <v>0.69935720295280268</v>
      </c>
      <c r="E767" s="54">
        <v>48729.765257579929</v>
      </c>
      <c r="F767" s="54">
        <v>19.821575398957002</v>
      </c>
      <c r="G767" s="54">
        <v>0.90010978899198402</v>
      </c>
      <c r="H767" s="54">
        <v>22141.884569336569</v>
      </c>
      <c r="I767" s="54">
        <v>12</v>
      </c>
      <c r="J767" s="54">
        <v>6</v>
      </c>
      <c r="K767" s="54">
        <v>838</v>
      </c>
      <c r="L767" s="54">
        <v>796</v>
      </c>
      <c r="M767" s="54">
        <v>0.14386687663669723</v>
      </c>
      <c r="N767" s="54">
        <v>10024.3467819414</v>
      </c>
      <c r="O767" s="54">
        <v>34079.512331087761</v>
      </c>
      <c r="P767" s="54">
        <v>17.841594049843888</v>
      </c>
      <c r="Q767" s="54">
        <v>438887.03446610738</v>
      </c>
      <c r="R767" s="54">
        <v>19930.127047590406</v>
      </c>
      <c r="S767" s="54">
        <v>0</v>
      </c>
      <c r="T767" s="54">
        <v>0</v>
      </c>
      <c r="U767" s="54">
        <v>0.37019040167601247</v>
      </c>
      <c r="V767" s="54">
        <v>5.2796281006511947</v>
      </c>
      <c r="W767" s="54">
        <v>1.6309946647914313</v>
      </c>
      <c r="X767" s="54">
        <v>0</v>
      </c>
      <c r="Y767" s="54">
        <v>0</v>
      </c>
      <c r="Z767" s="54">
        <v>0</v>
      </c>
      <c r="AA767" s="54">
        <v>0</v>
      </c>
      <c r="AB767" s="54">
        <v>0</v>
      </c>
      <c r="AC767" s="54">
        <v>0</v>
      </c>
      <c r="AD767" s="54" t="e">
        <v>#REF!</v>
      </c>
      <c r="AE767" s="63" t="e">
        <v>#REF!</v>
      </c>
      <c r="AF767" s="63" t="e">
        <v>#REF!</v>
      </c>
      <c r="AG767" s="63" t="e">
        <v>#REF!</v>
      </c>
      <c r="AH767" s="54" t="e">
        <v>#REF!</v>
      </c>
      <c r="AI767" s="63" t="e">
        <v>#REF!</v>
      </c>
      <c r="AJ767" s="63" t="e">
        <v>#REF!</v>
      </c>
      <c r="AK767" s="63" t="e">
        <v>#REF!</v>
      </c>
      <c r="AL767" s="63" t="e">
        <v>#REF!</v>
      </c>
      <c r="AM767" s="63" t="e">
        <v>#REF!</v>
      </c>
      <c r="AN767" s="54" t="e">
        <v>#REF!</v>
      </c>
      <c r="AO767" s="54">
        <v>0.17295745366826371</v>
      </c>
      <c r="AP767" s="54">
        <v>0.68154214228993604</v>
      </c>
      <c r="AQ767" s="54">
        <v>0.11787779349808081</v>
      </c>
    </row>
    <row r="768" spans="2:43" x14ac:dyDescent="0.3">
      <c r="B768" s="52">
        <v>765</v>
      </c>
      <c r="C768" s="54">
        <v>0.15552985326981242</v>
      </c>
      <c r="D768" s="54">
        <v>0.67469657009719586</v>
      </c>
      <c r="E768" s="54">
        <v>45630.187466415671</v>
      </c>
      <c r="F768" s="54">
        <v>24.018513030129721</v>
      </c>
      <c r="G768" s="54">
        <v>0.87910035780478757</v>
      </c>
      <c r="H768" s="54">
        <v>15120.295206024326</v>
      </c>
      <c r="I768" s="54">
        <v>11</v>
      </c>
      <c r="J768" s="54">
        <v>8</v>
      </c>
      <c r="K768" s="54">
        <v>828</v>
      </c>
      <c r="L768" s="54">
        <v>820</v>
      </c>
      <c r="M768" s="54">
        <v>0.10493545854886258</v>
      </c>
      <c r="N768" s="54">
        <v>7096.8563613256629</v>
      </c>
      <c r="O768" s="54">
        <v>30786.530976482707</v>
      </c>
      <c r="P768" s="54">
        <v>21.11468339872599</v>
      </c>
      <c r="Q768" s="54">
        <v>363167.00742530322</v>
      </c>
      <c r="R768" s="54">
        <v>13292.256925729998</v>
      </c>
      <c r="S768" s="54">
        <v>0</v>
      </c>
      <c r="T768" s="54">
        <v>0</v>
      </c>
      <c r="U768" s="54">
        <v>0.36131797802524279</v>
      </c>
      <c r="V768" s="54">
        <v>5.2857406913607798</v>
      </c>
      <c r="W768" s="54">
        <v>2.3482306663908958</v>
      </c>
      <c r="X768" s="54">
        <v>0</v>
      </c>
      <c r="Y768" s="54">
        <v>0</v>
      </c>
      <c r="Z768" s="54">
        <v>0</v>
      </c>
      <c r="AA768" s="54">
        <v>0</v>
      </c>
      <c r="AB768" s="54">
        <v>0</v>
      </c>
      <c r="AC768" s="54">
        <v>0</v>
      </c>
      <c r="AD768" s="54" t="e">
        <v>#REF!</v>
      </c>
      <c r="AE768" s="63" t="e">
        <v>#REF!</v>
      </c>
      <c r="AF768" s="63" t="e">
        <v>#REF!</v>
      </c>
      <c r="AG768" s="63" t="e">
        <v>#REF!</v>
      </c>
      <c r="AH768" s="54" t="e">
        <v>#REF!</v>
      </c>
      <c r="AI768" s="63" t="e">
        <v>#REF!</v>
      </c>
      <c r="AJ768" s="63" t="e">
        <v>#REF!</v>
      </c>
      <c r="AK768" s="63" t="e">
        <v>#REF!</v>
      </c>
      <c r="AL768" s="63" t="e">
        <v>#REF!</v>
      </c>
      <c r="AM768" s="63" t="e">
        <v>#REF!</v>
      </c>
      <c r="AN768" s="54" t="e">
        <v>#REF!</v>
      </c>
      <c r="AO768" s="54">
        <v>0.1677826438341313</v>
      </c>
      <c r="AP768" s="54">
        <v>0.7373369778580785</v>
      </c>
      <c r="AQ768" s="54">
        <v>0.12371234754169674</v>
      </c>
    </row>
    <row r="769" spans="2:43" x14ac:dyDescent="0.3">
      <c r="B769" s="52">
        <v>766</v>
      </c>
      <c r="C769" s="54">
        <v>0.16225506563241632</v>
      </c>
      <c r="D769" s="54">
        <v>0.69549653279457568</v>
      </c>
      <c r="E769" s="54">
        <v>46567.468434740294</v>
      </c>
      <c r="F769" s="54">
        <v>26.219007287395087</v>
      </c>
      <c r="G769" s="54">
        <v>0.86267289392481827</v>
      </c>
      <c r="H769" s="54">
        <v>14862.341422767953</v>
      </c>
      <c r="I769" s="54">
        <v>9</v>
      </c>
      <c r="J769" s="54">
        <v>7</v>
      </c>
      <c r="K769" s="54">
        <v>826</v>
      </c>
      <c r="L769" s="54">
        <v>814</v>
      </c>
      <c r="M769" s="54">
        <v>0.11284783557570187</v>
      </c>
      <c r="N769" s="54">
        <v>7555.807647214262</v>
      </c>
      <c r="O769" s="54">
        <v>32387.512837382721</v>
      </c>
      <c r="P769" s="54">
        <v>22.618426892453019</v>
      </c>
      <c r="Q769" s="54">
        <v>389675.83807130682</v>
      </c>
      <c r="R769" s="54">
        <v>12821.339085677932</v>
      </c>
      <c r="S769" s="54">
        <v>0</v>
      </c>
      <c r="T769" s="54">
        <v>0</v>
      </c>
      <c r="U769" s="54">
        <v>0.25272499684549787</v>
      </c>
      <c r="V769" s="54">
        <v>2.9708444965937857</v>
      </c>
      <c r="W769" s="54">
        <v>3.2747726264300576</v>
      </c>
      <c r="X769" s="54">
        <v>0</v>
      </c>
      <c r="Y769" s="54">
        <v>0</v>
      </c>
      <c r="Z769" s="54">
        <v>0</v>
      </c>
      <c r="AA769" s="54">
        <v>0</v>
      </c>
      <c r="AB769" s="54">
        <v>0</v>
      </c>
      <c r="AC769" s="54">
        <v>0</v>
      </c>
      <c r="AD769" s="54" t="e">
        <v>#REF!</v>
      </c>
      <c r="AE769" s="63" t="e">
        <v>#REF!</v>
      </c>
      <c r="AF769" s="63" t="e">
        <v>#REF!</v>
      </c>
      <c r="AG769" s="63" t="e">
        <v>#REF!</v>
      </c>
      <c r="AH769" s="54" t="e">
        <v>#REF!</v>
      </c>
      <c r="AI769" s="63" t="e">
        <v>#REF!</v>
      </c>
      <c r="AJ769" s="63" t="e">
        <v>#REF!</v>
      </c>
      <c r="AK769" s="63" t="e">
        <v>#REF!</v>
      </c>
      <c r="AL769" s="63" t="e">
        <v>#REF!</v>
      </c>
      <c r="AM769" s="63" t="e">
        <v>#REF!</v>
      </c>
      <c r="AN769" s="54" t="e">
        <v>#REF!</v>
      </c>
      <c r="AO769" s="54">
        <v>0.18356111720384277</v>
      </c>
      <c r="AP769" s="54">
        <v>0.63970302411573821</v>
      </c>
      <c r="AQ769" s="54">
        <v>0.11742460178536168</v>
      </c>
    </row>
    <row r="770" spans="2:43" x14ac:dyDescent="0.3">
      <c r="B770" s="52">
        <v>767</v>
      </c>
      <c r="C770" s="54">
        <v>0.22970536179059359</v>
      </c>
      <c r="D770" s="54">
        <v>0.63212084491525034</v>
      </c>
      <c r="E770" s="54">
        <v>54254.612867044219</v>
      </c>
      <c r="F770" s="54">
        <v>23.125816605272306</v>
      </c>
      <c r="G770" s="54">
        <v>0.86265695071252224</v>
      </c>
      <c r="H770" s="54">
        <v>23736.562196180192</v>
      </c>
      <c r="I770" s="54">
        <v>11</v>
      </c>
      <c r="J770" s="54">
        <v>4</v>
      </c>
      <c r="K770" s="54">
        <v>848</v>
      </c>
      <c r="L770" s="54">
        <v>818</v>
      </c>
      <c r="M770" s="54">
        <v>0.14520154737663327</v>
      </c>
      <c r="N770" s="54">
        <v>12462.575477432987</v>
      </c>
      <c r="O770" s="54">
        <v>34295.471726065807</v>
      </c>
      <c r="P770" s="54">
        <v>19.94964643544122</v>
      </c>
      <c r="Q770" s="54">
        <v>548927.38418850279</v>
      </c>
      <c r="R770" s="54">
        <v>20476.510364554935</v>
      </c>
      <c r="S770" s="54">
        <v>0</v>
      </c>
      <c r="T770" s="54">
        <v>0</v>
      </c>
      <c r="U770" s="54">
        <v>0.30555717940751514</v>
      </c>
      <c r="V770" s="54">
        <v>6.090794969718381</v>
      </c>
      <c r="W770" s="54">
        <v>0.7348404837154463</v>
      </c>
      <c r="X770" s="54">
        <v>0</v>
      </c>
      <c r="Y770" s="54">
        <v>0</v>
      </c>
      <c r="Z770" s="54">
        <v>0</v>
      </c>
      <c r="AA770" s="54">
        <v>0</v>
      </c>
      <c r="AB770" s="54">
        <v>0</v>
      </c>
      <c r="AC770" s="54">
        <v>0</v>
      </c>
      <c r="AD770" s="54" t="e">
        <v>#REF!</v>
      </c>
      <c r="AE770" s="63" t="e">
        <v>#REF!</v>
      </c>
      <c r="AF770" s="63" t="e">
        <v>#REF!</v>
      </c>
      <c r="AG770" s="63" t="e">
        <v>#REF!</v>
      </c>
      <c r="AH770" s="54" t="e">
        <v>#REF!</v>
      </c>
      <c r="AI770" s="63" t="e">
        <v>#REF!</v>
      </c>
      <c r="AJ770" s="63" t="e">
        <v>#REF!</v>
      </c>
      <c r="AK770" s="63" t="e">
        <v>#REF!</v>
      </c>
      <c r="AL770" s="63" t="e">
        <v>#REF!</v>
      </c>
      <c r="AM770" s="63" t="e">
        <v>#REF!</v>
      </c>
      <c r="AN770" s="54" t="e">
        <v>#REF!</v>
      </c>
      <c r="AO770" s="54">
        <v>0.20386033448843083</v>
      </c>
      <c r="AP770" s="54">
        <v>0.69498261228729674</v>
      </c>
      <c r="AQ770" s="54">
        <v>0.14167938780453174</v>
      </c>
    </row>
    <row r="771" spans="2:43" x14ac:dyDescent="0.3">
      <c r="B771" s="52">
        <v>768</v>
      </c>
      <c r="C771" s="54">
        <v>0.12072139548970594</v>
      </c>
      <c r="D771" s="54">
        <v>0.74957548311388977</v>
      </c>
      <c r="E771" s="54">
        <v>51598.403251459888</v>
      </c>
      <c r="F771" s="54">
        <v>21.42215718657765</v>
      </c>
      <c r="G771" s="54">
        <v>0.87569534871181831</v>
      </c>
      <c r="H771" s="54">
        <v>31325.363432635335</v>
      </c>
      <c r="I771" s="54">
        <v>14</v>
      </c>
      <c r="J771" s="54">
        <v>6</v>
      </c>
      <c r="K771" s="54">
        <v>843</v>
      </c>
      <c r="L771" s="54">
        <v>802</v>
      </c>
      <c r="M771" s="54">
        <v>9.0489798346379283E-2</v>
      </c>
      <c r="N771" s="54">
        <v>6229.0312455568182</v>
      </c>
      <c r="O771" s="54">
        <v>38676.898045118345</v>
      </c>
      <c r="P771" s="54">
        <v>18.759283407659499</v>
      </c>
      <c r="Q771" s="54">
        <v>671056.85938058572</v>
      </c>
      <c r="R771" s="54">
        <v>27431.47505466604</v>
      </c>
      <c r="S771" s="54">
        <v>0</v>
      </c>
      <c r="T771" s="54">
        <v>0</v>
      </c>
      <c r="U771" s="54">
        <v>0.42817178831443536</v>
      </c>
      <c r="V771" s="54">
        <v>2.521368520124537</v>
      </c>
      <c r="W771" s="54">
        <v>2.01523735265806</v>
      </c>
      <c r="X771" s="54">
        <v>0</v>
      </c>
      <c r="Y771" s="54">
        <v>0</v>
      </c>
      <c r="Z771" s="54">
        <v>0</v>
      </c>
      <c r="AA771" s="54">
        <v>0</v>
      </c>
      <c r="AB771" s="54">
        <v>0</v>
      </c>
      <c r="AC771" s="54">
        <v>0</v>
      </c>
      <c r="AD771" s="54" t="e">
        <v>#REF!</v>
      </c>
      <c r="AE771" s="63" t="e">
        <v>#REF!</v>
      </c>
      <c r="AF771" s="63" t="e">
        <v>#REF!</v>
      </c>
      <c r="AG771" s="63" t="e">
        <v>#REF!</v>
      </c>
      <c r="AH771" s="54" t="e">
        <v>#REF!</v>
      </c>
      <c r="AI771" s="63" t="e">
        <v>#REF!</v>
      </c>
      <c r="AJ771" s="63" t="e">
        <v>#REF!</v>
      </c>
      <c r="AK771" s="63" t="e">
        <v>#REF!</v>
      </c>
      <c r="AL771" s="63" t="e">
        <v>#REF!</v>
      </c>
      <c r="AM771" s="63" t="e">
        <v>#REF!</v>
      </c>
      <c r="AN771" s="54" t="e">
        <v>#REF!</v>
      </c>
      <c r="AO771" s="54">
        <v>0.20543377720024028</v>
      </c>
      <c r="AP771" s="54">
        <v>0.66452446614343397</v>
      </c>
      <c r="AQ771" s="54">
        <v>0.13651577112181884</v>
      </c>
    </row>
    <row r="772" spans="2:43" x14ac:dyDescent="0.3">
      <c r="B772" s="52">
        <v>769</v>
      </c>
      <c r="C772" s="54">
        <v>0.17820829548079964</v>
      </c>
      <c r="D772" s="54">
        <v>0.63450201451992272</v>
      </c>
      <c r="E772" s="54">
        <v>51434.699065461253</v>
      </c>
      <c r="F772" s="54">
        <v>10.331640251705844</v>
      </c>
      <c r="G772" s="54">
        <v>0.90491652377841647</v>
      </c>
      <c r="H772" s="54">
        <v>22287.945860201005</v>
      </c>
      <c r="I772" s="54">
        <v>6</v>
      </c>
      <c r="J772" s="54">
        <v>0</v>
      </c>
      <c r="K772" s="54">
        <v>844</v>
      </c>
      <c r="L772" s="54">
        <v>809</v>
      </c>
      <c r="M772" s="54">
        <v>0.11307352248672901</v>
      </c>
      <c r="N772" s="54">
        <v>9166.0900490237273</v>
      </c>
      <c r="O772" s="54">
        <v>32635.420173261151</v>
      </c>
      <c r="P772" s="54">
        <v>9.3492719815028167</v>
      </c>
      <c r="Q772" s="54">
        <v>230271.03857709334</v>
      </c>
      <c r="R772" s="54">
        <v>20168.730489974641</v>
      </c>
      <c r="S772" s="54">
        <v>0</v>
      </c>
      <c r="T772" s="54">
        <v>0</v>
      </c>
      <c r="U772" s="54">
        <v>0.49050101298000293</v>
      </c>
      <c r="V772" s="54">
        <v>5.1834684127565671</v>
      </c>
      <c r="W772" s="54">
        <v>4.3301236336382329</v>
      </c>
      <c r="X772" s="54">
        <v>0</v>
      </c>
      <c r="Y772" s="54">
        <v>0</v>
      </c>
      <c r="Z772" s="54">
        <v>0</v>
      </c>
      <c r="AA772" s="54">
        <v>0</v>
      </c>
      <c r="AB772" s="54">
        <v>0</v>
      </c>
      <c r="AC772" s="54">
        <v>0</v>
      </c>
      <c r="AD772" s="54" t="e">
        <v>#REF!</v>
      </c>
      <c r="AE772" s="63" t="e">
        <v>#REF!</v>
      </c>
      <c r="AF772" s="63" t="e">
        <v>#REF!</v>
      </c>
      <c r="AG772" s="63" t="e">
        <v>#REF!</v>
      </c>
      <c r="AH772" s="54" t="e">
        <v>#REF!</v>
      </c>
      <c r="AI772" s="63" t="e">
        <v>#REF!</v>
      </c>
      <c r="AJ772" s="63" t="e">
        <v>#REF!</v>
      </c>
      <c r="AK772" s="63" t="e">
        <v>#REF!</v>
      </c>
      <c r="AL772" s="63" t="e">
        <v>#REF!</v>
      </c>
      <c r="AM772" s="63" t="e">
        <v>#REF!</v>
      </c>
      <c r="AN772" s="54" t="e">
        <v>#REF!</v>
      </c>
      <c r="AO772" s="54">
        <v>0.19889623518713034</v>
      </c>
      <c r="AP772" s="54">
        <v>0.64071049002512381</v>
      </c>
      <c r="AQ772" s="54">
        <v>0.12743490431089854</v>
      </c>
    </row>
    <row r="773" spans="2:43" x14ac:dyDescent="0.3">
      <c r="B773" s="52">
        <v>770</v>
      </c>
      <c r="C773" s="54">
        <v>0.24274144885671292</v>
      </c>
      <c r="D773" s="54">
        <v>0.72251180831474271</v>
      </c>
      <c r="E773" s="54">
        <v>50306.193209189812</v>
      </c>
      <c r="F773" s="54">
        <v>12.879413776051972</v>
      </c>
      <c r="G773" s="54">
        <v>0.86624898495486025</v>
      </c>
      <c r="H773" s="54">
        <v>18847.025425287447</v>
      </c>
      <c r="I773" s="54">
        <v>12</v>
      </c>
      <c r="J773" s="54">
        <v>7</v>
      </c>
      <c r="K773" s="54">
        <v>851</v>
      </c>
      <c r="L773" s="54">
        <v>803</v>
      </c>
      <c r="M773" s="54">
        <v>0.1753835631664043</v>
      </c>
      <c r="N773" s="54">
        <v>12211.398226064468</v>
      </c>
      <c r="O773" s="54">
        <v>36346.818625002561</v>
      </c>
      <c r="P773" s="54">
        <v>11.156779110318665</v>
      </c>
      <c r="Q773" s="54">
        <v>242738.63890004894</v>
      </c>
      <c r="R773" s="54">
        <v>16326.216644073695</v>
      </c>
      <c r="S773" s="54">
        <v>0</v>
      </c>
      <c r="T773" s="54">
        <v>0</v>
      </c>
      <c r="U773" s="54">
        <v>0.41008123667767138</v>
      </c>
      <c r="V773" s="54">
        <v>4.5211305979434613</v>
      </c>
      <c r="W773" s="54">
        <v>4.3334787120174081</v>
      </c>
      <c r="X773" s="54">
        <v>0</v>
      </c>
      <c r="Y773" s="54">
        <v>0</v>
      </c>
      <c r="Z773" s="54">
        <v>0</v>
      </c>
      <c r="AA773" s="54">
        <v>0</v>
      </c>
      <c r="AB773" s="54">
        <v>0</v>
      </c>
      <c r="AC773" s="54">
        <v>0</v>
      </c>
      <c r="AD773" s="54" t="e">
        <v>#REF!</v>
      </c>
      <c r="AE773" s="63" t="e">
        <v>#REF!</v>
      </c>
      <c r="AF773" s="63" t="e">
        <v>#REF!</v>
      </c>
      <c r="AG773" s="63" t="e">
        <v>#REF!</v>
      </c>
      <c r="AH773" s="54" t="e">
        <v>#REF!</v>
      </c>
      <c r="AI773" s="63" t="e">
        <v>#REF!</v>
      </c>
      <c r="AJ773" s="63" t="e">
        <v>#REF!</v>
      </c>
      <c r="AK773" s="63" t="e">
        <v>#REF!</v>
      </c>
      <c r="AL773" s="63" t="e">
        <v>#REF!</v>
      </c>
      <c r="AM773" s="63" t="e">
        <v>#REF!</v>
      </c>
      <c r="AN773" s="54" t="e">
        <v>#REF!</v>
      </c>
      <c r="AO773" s="54">
        <v>0.13651084207795644</v>
      </c>
      <c r="AP773" s="54">
        <v>0.71377924279080596</v>
      </c>
      <c r="AQ773" s="54">
        <v>9.7438605491139044E-2</v>
      </c>
    </row>
    <row r="774" spans="2:43" x14ac:dyDescent="0.3">
      <c r="B774" s="52">
        <v>771</v>
      </c>
      <c r="C774" s="54">
        <v>0.17840575122135335</v>
      </c>
      <c r="D774" s="54">
        <v>0.74875709714307814</v>
      </c>
      <c r="E774" s="54">
        <v>48813.505293967464</v>
      </c>
      <c r="F774" s="54">
        <v>16.611878852978055</v>
      </c>
      <c r="G774" s="54">
        <v>0.90116234317977617</v>
      </c>
      <c r="H774" s="54">
        <v>27970.386842320648</v>
      </c>
      <c r="I774" s="54">
        <v>11</v>
      </c>
      <c r="J774" s="54">
        <v>2</v>
      </c>
      <c r="K774" s="54">
        <v>846</v>
      </c>
      <c r="L774" s="54">
        <v>814</v>
      </c>
      <c r="M774" s="54">
        <v>0.13358257239813071</v>
      </c>
      <c r="N774" s="54">
        <v>8708.6100817177739</v>
      </c>
      <c r="O774" s="54">
        <v>36549.458525289359</v>
      </c>
      <c r="P774" s="54">
        <v>14.969999671768276</v>
      </c>
      <c r="Q774" s="54">
        <v>464640.67769556202</v>
      </c>
      <c r="R774" s="54">
        <v>25205.859346470457</v>
      </c>
      <c r="S774" s="54">
        <v>0</v>
      </c>
      <c r="T774" s="54">
        <v>0</v>
      </c>
      <c r="U774" s="54">
        <v>0.30766151380572804</v>
      </c>
      <c r="V774" s="54">
        <v>3.5129029996720837</v>
      </c>
      <c r="W774" s="54">
        <v>0.563747366621829</v>
      </c>
      <c r="X774" s="54">
        <v>0</v>
      </c>
      <c r="Y774" s="54">
        <v>0</v>
      </c>
      <c r="Z774" s="54">
        <v>0</v>
      </c>
      <c r="AA774" s="54">
        <v>0</v>
      </c>
      <c r="AB774" s="54">
        <v>0</v>
      </c>
      <c r="AC774" s="54">
        <v>0</v>
      </c>
      <c r="AD774" s="54" t="e">
        <v>#REF!</v>
      </c>
      <c r="AE774" s="63" t="e">
        <v>#REF!</v>
      </c>
      <c r="AF774" s="63" t="e">
        <v>#REF!</v>
      </c>
      <c r="AG774" s="63" t="e">
        <v>#REF!</v>
      </c>
      <c r="AH774" s="54" t="e">
        <v>#REF!</v>
      </c>
      <c r="AI774" s="63" t="e">
        <v>#REF!</v>
      </c>
      <c r="AJ774" s="63" t="e">
        <v>#REF!</v>
      </c>
      <c r="AK774" s="63" t="e">
        <v>#REF!</v>
      </c>
      <c r="AL774" s="63" t="e">
        <v>#REF!</v>
      </c>
      <c r="AM774" s="63" t="e">
        <v>#REF!</v>
      </c>
      <c r="AN774" s="54" t="e">
        <v>#REF!</v>
      </c>
      <c r="AO774" s="54">
        <v>0.19818426491521438</v>
      </c>
      <c r="AP774" s="54">
        <v>0.73797011861055883</v>
      </c>
      <c r="AQ774" s="54">
        <v>0.14625406548622716</v>
      </c>
    </row>
    <row r="775" spans="2:43" x14ac:dyDescent="0.3">
      <c r="B775" s="52">
        <v>772</v>
      </c>
      <c r="C775" s="54">
        <v>0.15455987848722863</v>
      </c>
      <c r="D775" s="54">
        <v>0.69864344949066459</v>
      </c>
      <c r="E775" s="54">
        <v>51943.590662150105</v>
      </c>
      <c r="F775" s="54">
        <v>22.269901148398077</v>
      </c>
      <c r="G775" s="54">
        <v>0.8933018140748239</v>
      </c>
      <c r="H775" s="54">
        <v>32419.096765843195</v>
      </c>
      <c r="I775" s="54">
        <v>6</v>
      </c>
      <c r="J775" s="54">
        <v>9</v>
      </c>
      <c r="K775" s="54">
        <v>836</v>
      </c>
      <c r="L775" s="54">
        <v>811</v>
      </c>
      <c r="M775" s="54">
        <v>0.10798224665917537</v>
      </c>
      <c r="N775" s="54">
        <v>8028.3950609322637</v>
      </c>
      <c r="O775" s="54">
        <v>36290.049359135621</v>
      </c>
      <c r="P775" s="54">
        <v>19.893743095131008</v>
      </c>
      <c r="Q775" s="54">
        <v>721970.08029567974</v>
      </c>
      <c r="R775" s="54">
        <v>28960.037951594983</v>
      </c>
      <c r="S775" s="54">
        <v>0</v>
      </c>
      <c r="T775" s="54">
        <v>0</v>
      </c>
      <c r="U775" s="54">
        <v>0.38650071418846327</v>
      </c>
      <c r="V775" s="54">
        <v>5.515658716284932</v>
      </c>
      <c r="W775" s="54">
        <v>0.74019550298417813</v>
      </c>
      <c r="X775" s="54">
        <v>0</v>
      </c>
      <c r="Y775" s="54">
        <v>0</v>
      </c>
      <c r="Z775" s="54">
        <v>0</v>
      </c>
      <c r="AA775" s="54">
        <v>0</v>
      </c>
      <c r="AB775" s="54">
        <v>0</v>
      </c>
      <c r="AC775" s="54">
        <v>0</v>
      </c>
      <c r="AD775" s="54" t="e">
        <v>#REF!</v>
      </c>
      <c r="AE775" s="63" t="e">
        <v>#REF!</v>
      </c>
      <c r="AF775" s="63" t="e">
        <v>#REF!</v>
      </c>
      <c r="AG775" s="63" t="e">
        <v>#REF!</v>
      </c>
      <c r="AH775" s="54" t="e">
        <v>#REF!</v>
      </c>
      <c r="AI775" s="63" t="e">
        <v>#REF!</v>
      </c>
      <c r="AJ775" s="63" t="e">
        <v>#REF!</v>
      </c>
      <c r="AK775" s="63" t="e">
        <v>#REF!</v>
      </c>
      <c r="AL775" s="63" t="e">
        <v>#REF!</v>
      </c>
      <c r="AM775" s="63" t="e">
        <v>#REF!</v>
      </c>
      <c r="AN775" s="54" t="e">
        <v>#REF!</v>
      </c>
      <c r="AO775" s="54">
        <v>0.14568151369064575</v>
      </c>
      <c r="AP775" s="54">
        <v>0.70239279644700958</v>
      </c>
      <c r="AQ775" s="54">
        <v>0.10232564579180597</v>
      </c>
    </row>
    <row r="776" spans="2:43" x14ac:dyDescent="0.3">
      <c r="B776" s="52">
        <v>773</v>
      </c>
      <c r="C776" s="54">
        <v>0.26075217325970418</v>
      </c>
      <c r="D776" s="54">
        <v>0.64732895351891684</v>
      </c>
      <c r="E776" s="54">
        <v>46249.363644585072</v>
      </c>
      <c r="F776" s="54">
        <v>15.785151195927572</v>
      </c>
      <c r="G776" s="54">
        <v>0.8762939375439327</v>
      </c>
      <c r="H776" s="54">
        <v>18832.872631106133</v>
      </c>
      <c r="I776" s="54">
        <v>6</v>
      </c>
      <c r="J776" s="54">
        <v>8</v>
      </c>
      <c r="K776" s="54">
        <v>839</v>
      </c>
      <c r="L776" s="54">
        <v>790</v>
      </c>
      <c r="M776" s="54">
        <v>0.16879243144398759</v>
      </c>
      <c r="N776" s="54">
        <v>12059.62208220391</v>
      </c>
      <c r="O776" s="54">
        <v>29938.552168965092</v>
      </c>
      <c r="P776" s="54">
        <v>13.83243229620569</v>
      </c>
      <c r="Q776" s="54">
        <v>297279.74193565658</v>
      </c>
      <c r="R776" s="54">
        <v>16503.132113175358</v>
      </c>
      <c r="S776" s="54">
        <v>0</v>
      </c>
      <c r="T776" s="54">
        <v>0</v>
      </c>
      <c r="U776" s="54">
        <v>0.40166578293128585</v>
      </c>
      <c r="V776" s="54">
        <v>5.4483299509292653</v>
      </c>
      <c r="W776" s="54">
        <v>2.2295174193979599</v>
      </c>
      <c r="X776" s="54">
        <v>0</v>
      </c>
      <c r="Y776" s="54">
        <v>0</v>
      </c>
      <c r="Z776" s="54">
        <v>0</v>
      </c>
      <c r="AA776" s="54">
        <v>0</v>
      </c>
      <c r="AB776" s="54">
        <v>0</v>
      </c>
      <c r="AC776" s="54">
        <v>0</v>
      </c>
      <c r="AD776" s="54" t="e">
        <v>#REF!</v>
      </c>
      <c r="AE776" s="63" t="e">
        <v>#REF!</v>
      </c>
      <c r="AF776" s="63" t="e">
        <v>#REF!</v>
      </c>
      <c r="AG776" s="63" t="e">
        <v>#REF!</v>
      </c>
      <c r="AH776" s="54" t="e">
        <v>#REF!</v>
      </c>
      <c r="AI776" s="63" t="e">
        <v>#REF!</v>
      </c>
      <c r="AJ776" s="63" t="e">
        <v>#REF!</v>
      </c>
      <c r="AK776" s="63" t="e">
        <v>#REF!</v>
      </c>
      <c r="AL776" s="63" t="e">
        <v>#REF!</v>
      </c>
      <c r="AM776" s="63" t="e">
        <v>#REF!</v>
      </c>
      <c r="AN776" s="54" t="e">
        <v>#REF!</v>
      </c>
      <c r="AO776" s="54">
        <v>0.15510131615281864</v>
      </c>
      <c r="AP776" s="54">
        <v>0.69337208669553274</v>
      </c>
      <c r="AQ776" s="54">
        <v>0.10754292323010339</v>
      </c>
    </row>
    <row r="777" spans="2:43" x14ac:dyDescent="0.3">
      <c r="B777" s="52">
        <v>774</v>
      </c>
      <c r="C777" s="54">
        <v>0.27258548667102422</v>
      </c>
      <c r="D777" s="54">
        <v>0.66841565395501823</v>
      </c>
      <c r="E777" s="54">
        <v>46674.318981711011</v>
      </c>
      <c r="F777" s="54">
        <v>21.943780278266612</v>
      </c>
      <c r="G777" s="54">
        <v>0.86647205122614912</v>
      </c>
      <c r="H777" s="54">
        <v>34716.769680483289</v>
      </c>
      <c r="I777" s="54">
        <v>12</v>
      </c>
      <c r="J777" s="54">
        <v>6</v>
      </c>
      <c r="K777" s="54">
        <v>868</v>
      </c>
      <c r="L777" s="54">
        <v>806</v>
      </c>
      <c r="M777" s="54">
        <v>0.18220040633185955</v>
      </c>
      <c r="N777" s="54">
        <v>12722.74195466832</v>
      </c>
      <c r="O777" s="54">
        <v>31197.845445065486</v>
      </c>
      <c r="P777" s="54">
        <v>19.013672309365589</v>
      </c>
      <c r="Q777" s="54">
        <v>761817.16583971342</v>
      </c>
      <c r="R777" s="54">
        <v>30081.110636994137</v>
      </c>
      <c r="S777" s="54">
        <v>0</v>
      </c>
      <c r="T777" s="54">
        <v>0</v>
      </c>
      <c r="U777" s="54">
        <v>0.47340428740609181</v>
      </c>
      <c r="V777" s="54">
        <v>4.2685122316923767</v>
      </c>
      <c r="W777" s="54">
        <v>1.7201523377905235</v>
      </c>
      <c r="X777" s="54">
        <v>0</v>
      </c>
      <c r="Y777" s="54">
        <v>0</v>
      </c>
      <c r="Z777" s="54">
        <v>0</v>
      </c>
      <c r="AA777" s="54">
        <v>0</v>
      </c>
      <c r="AB777" s="54">
        <v>0</v>
      </c>
      <c r="AC777" s="54">
        <v>0</v>
      </c>
      <c r="AD777" s="54" t="e">
        <v>#REF!</v>
      </c>
      <c r="AE777" s="63" t="e">
        <v>#REF!</v>
      </c>
      <c r="AF777" s="63" t="e">
        <v>#REF!</v>
      </c>
      <c r="AG777" s="63" t="e">
        <v>#REF!</v>
      </c>
      <c r="AH777" s="54" t="e">
        <v>#REF!</v>
      </c>
      <c r="AI777" s="63" t="e">
        <v>#REF!</v>
      </c>
      <c r="AJ777" s="63" t="e">
        <v>#REF!</v>
      </c>
      <c r="AK777" s="63" t="e">
        <v>#REF!</v>
      </c>
      <c r="AL777" s="63" t="e">
        <v>#REF!</v>
      </c>
      <c r="AM777" s="63" t="e">
        <v>#REF!</v>
      </c>
      <c r="AN777" s="54" t="e">
        <v>#REF!</v>
      </c>
      <c r="AO777" s="54">
        <v>0.18046174923120828</v>
      </c>
      <c r="AP777" s="54">
        <v>0.7136330416393214</v>
      </c>
      <c r="AQ777" s="54">
        <v>0.12878346700341964</v>
      </c>
    </row>
    <row r="778" spans="2:43" x14ac:dyDescent="0.3">
      <c r="B778" s="52">
        <v>775</v>
      </c>
      <c r="C778" s="54">
        <v>0.28320028105958728</v>
      </c>
      <c r="D778" s="54">
        <v>0.7014627340044528</v>
      </c>
      <c r="E778" s="54">
        <v>47077.345826318582</v>
      </c>
      <c r="F778" s="54">
        <v>20.672937918399327</v>
      </c>
      <c r="G778" s="54">
        <v>0.89041820940415062</v>
      </c>
      <c r="H778" s="54">
        <v>18481.795909118155</v>
      </c>
      <c r="I778" s="54">
        <v>14</v>
      </c>
      <c r="J778" s="54">
        <v>5</v>
      </c>
      <c r="K778" s="54">
        <v>852</v>
      </c>
      <c r="L778" s="54">
        <v>775</v>
      </c>
      <c r="M778" s="54">
        <v>0.19865444342288754</v>
      </c>
      <c r="N778" s="54">
        <v>13332.31756955281</v>
      </c>
      <c r="O778" s="54">
        <v>33023.003713002545</v>
      </c>
      <c r="P778" s="54">
        <v>18.407560364424299</v>
      </c>
      <c r="Q778" s="54">
        <v>382073.01944972627</v>
      </c>
      <c r="R778" s="54">
        <v>16456.527619969944</v>
      </c>
      <c r="S778" s="54">
        <v>0</v>
      </c>
      <c r="T778" s="54">
        <v>0</v>
      </c>
      <c r="U778" s="54">
        <v>0.39411697530629997</v>
      </c>
      <c r="V778" s="54">
        <v>6.4770844529530116</v>
      </c>
      <c r="W778" s="54">
        <v>0.58477636240538444</v>
      </c>
      <c r="X778" s="54">
        <v>0</v>
      </c>
      <c r="Y778" s="54">
        <v>0</v>
      </c>
      <c r="Z778" s="54">
        <v>0</v>
      </c>
      <c r="AA778" s="54">
        <v>0</v>
      </c>
      <c r="AB778" s="54">
        <v>0</v>
      </c>
      <c r="AC778" s="54">
        <v>0</v>
      </c>
      <c r="AD778" s="54" t="e">
        <v>#REF!</v>
      </c>
      <c r="AE778" s="63" t="e">
        <v>#REF!</v>
      </c>
      <c r="AF778" s="63" t="e">
        <v>#REF!</v>
      </c>
      <c r="AG778" s="63" t="e">
        <v>#REF!</v>
      </c>
      <c r="AH778" s="54" t="e">
        <v>#REF!</v>
      </c>
      <c r="AI778" s="63" t="e">
        <v>#REF!</v>
      </c>
      <c r="AJ778" s="63" t="e">
        <v>#REF!</v>
      </c>
      <c r="AK778" s="63" t="e">
        <v>#REF!</v>
      </c>
      <c r="AL778" s="63" t="e">
        <v>#REF!</v>
      </c>
      <c r="AM778" s="63" t="e">
        <v>#REF!</v>
      </c>
      <c r="AN778" s="54" t="e">
        <v>#REF!</v>
      </c>
      <c r="AO778" s="54">
        <v>0.21077203622347573</v>
      </c>
      <c r="AP778" s="54">
        <v>0.64352694280444522</v>
      </c>
      <c r="AQ778" s="54">
        <v>0.13563748409956111</v>
      </c>
    </row>
    <row r="779" spans="2:43" x14ac:dyDescent="0.3">
      <c r="B779" s="52">
        <v>776</v>
      </c>
      <c r="C779" s="54">
        <v>0.12650057260952083</v>
      </c>
      <c r="D779" s="54">
        <v>0.76120714752723462</v>
      </c>
      <c r="E779" s="54">
        <v>48738.986124036222</v>
      </c>
      <c r="F779" s="54">
        <v>24.386286895512598</v>
      </c>
      <c r="G779" s="54">
        <v>0.86582450405657263</v>
      </c>
      <c r="H779" s="54">
        <v>27173.631993017822</v>
      </c>
      <c r="I779" s="54">
        <v>6</v>
      </c>
      <c r="J779" s="54">
        <v>2</v>
      </c>
      <c r="K779" s="54">
        <v>835</v>
      </c>
      <c r="L779" s="54">
        <v>791</v>
      </c>
      <c r="M779" s="54">
        <v>9.6293140036655178E-2</v>
      </c>
      <c r="N779" s="54">
        <v>6165.5096530980727</v>
      </c>
      <c r="O779" s="54">
        <v>37100.464600847081</v>
      </c>
      <c r="P779" s="54">
        <v>21.114244757088493</v>
      </c>
      <c r="Q779" s="54">
        <v>662663.9857748124</v>
      </c>
      <c r="R779" s="54">
        <v>23527.596443770472</v>
      </c>
      <c r="S779" s="54">
        <v>0</v>
      </c>
      <c r="T779" s="54">
        <v>0</v>
      </c>
      <c r="U779" s="54">
        <v>0.37878373358497608</v>
      </c>
      <c r="V779" s="54">
        <v>6.1865503985470962</v>
      </c>
      <c r="W779" s="54">
        <v>2.5226130601017624</v>
      </c>
      <c r="X779" s="54">
        <v>0</v>
      </c>
      <c r="Y779" s="54">
        <v>0</v>
      </c>
      <c r="Z779" s="54">
        <v>0</v>
      </c>
      <c r="AA779" s="54">
        <v>0</v>
      </c>
      <c r="AB779" s="54">
        <v>0</v>
      </c>
      <c r="AC779" s="54">
        <v>0</v>
      </c>
      <c r="AD779" s="54" t="e">
        <v>#REF!</v>
      </c>
      <c r="AE779" s="63" t="e">
        <v>#REF!</v>
      </c>
      <c r="AF779" s="63" t="e">
        <v>#REF!</v>
      </c>
      <c r="AG779" s="63" t="e">
        <v>#REF!</v>
      </c>
      <c r="AH779" s="54" t="e">
        <v>#REF!</v>
      </c>
      <c r="AI779" s="63" t="e">
        <v>#REF!</v>
      </c>
      <c r="AJ779" s="63" t="e">
        <v>#REF!</v>
      </c>
      <c r="AK779" s="63" t="e">
        <v>#REF!</v>
      </c>
      <c r="AL779" s="63" t="e">
        <v>#REF!</v>
      </c>
      <c r="AM779" s="63" t="e">
        <v>#REF!</v>
      </c>
      <c r="AN779" s="54" t="e">
        <v>#REF!</v>
      </c>
      <c r="AO779" s="54">
        <v>0.17774783347726758</v>
      </c>
      <c r="AP779" s="54">
        <v>0.75315126447072811</v>
      </c>
      <c r="AQ779" s="54">
        <v>0.13387100554033649</v>
      </c>
    </row>
    <row r="780" spans="2:43" x14ac:dyDescent="0.3">
      <c r="B780" s="52">
        <v>777</v>
      </c>
      <c r="C780" s="54">
        <v>0.20904970657907945</v>
      </c>
      <c r="D780" s="54">
        <v>0.70322888267570605</v>
      </c>
      <c r="E780" s="54">
        <v>51228.839065802444</v>
      </c>
      <c r="F780" s="54">
        <v>18.434620888286112</v>
      </c>
      <c r="G780" s="54">
        <v>0.90255093060038338</v>
      </c>
      <c r="H780" s="54">
        <v>16064.090726998853</v>
      </c>
      <c r="I780" s="54">
        <v>17</v>
      </c>
      <c r="J780" s="54">
        <v>5</v>
      </c>
      <c r="K780" s="54">
        <v>854</v>
      </c>
      <c r="L780" s="54">
        <v>818</v>
      </c>
      <c r="M780" s="54">
        <v>0.14700979158129024</v>
      </c>
      <c r="N780" s="54">
        <v>10709.373775092883</v>
      </c>
      <c r="O780" s="54">
        <v>36025.599257017813</v>
      </c>
      <c r="P780" s="54">
        <v>16.638184237987897</v>
      </c>
      <c r="Q780" s="54">
        <v>296135.42246725631</v>
      </c>
      <c r="R780" s="54">
        <v>14498.660034901804</v>
      </c>
      <c r="S780" s="54">
        <v>0</v>
      </c>
      <c r="T780" s="54">
        <v>0</v>
      </c>
      <c r="U780" s="54">
        <v>0.37490519895833646</v>
      </c>
      <c r="V780" s="54">
        <v>2.2531619122486948</v>
      </c>
      <c r="W780" s="54">
        <v>0.3551881295887207</v>
      </c>
      <c r="X780" s="54">
        <v>0</v>
      </c>
      <c r="Y780" s="54">
        <v>0</v>
      </c>
      <c r="Z780" s="54">
        <v>0</v>
      </c>
      <c r="AA780" s="54">
        <v>0</v>
      </c>
      <c r="AB780" s="54">
        <v>0</v>
      </c>
      <c r="AC780" s="54">
        <v>0</v>
      </c>
      <c r="AD780" s="54" t="e">
        <v>#REF!</v>
      </c>
      <c r="AE780" s="63" t="e">
        <v>#REF!</v>
      </c>
      <c r="AF780" s="63" t="e">
        <v>#REF!</v>
      </c>
      <c r="AG780" s="63" t="e">
        <v>#REF!</v>
      </c>
      <c r="AH780" s="54" t="e">
        <v>#REF!</v>
      </c>
      <c r="AI780" s="63" t="e">
        <v>#REF!</v>
      </c>
      <c r="AJ780" s="63" t="e">
        <v>#REF!</v>
      </c>
      <c r="AK780" s="63" t="e">
        <v>#REF!</v>
      </c>
      <c r="AL780" s="63" t="e">
        <v>#REF!</v>
      </c>
      <c r="AM780" s="63" t="e">
        <v>#REF!</v>
      </c>
      <c r="AN780" s="54" t="e">
        <v>#REF!</v>
      </c>
      <c r="AO780" s="54">
        <v>0.23939767482939833</v>
      </c>
      <c r="AP780" s="54">
        <v>0.76616663464203727</v>
      </c>
      <c r="AQ780" s="54">
        <v>0.18341851086516889</v>
      </c>
    </row>
    <row r="781" spans="2:43" x14ac:dyDescent="0.3">
      <c r="B781" s="52">
        <v>778</v>
      </c>
      <c r="C781" s="54">
        <v>0.18269802729581403</v>
      </c>
      <c r="D781" s="54">
        <v>0.64170896348727202</v>
      </c>
      <c r="E781" s="54">
        <v>47396.015212783655</v>
      </c>
      <c r="F781" s="54">
        <v>15.736931957240126</v>
      </c>
      <c r="G781" s="54">
        <v>0.87326264190184255</v>
      </c>
      <c r="H781" s="54">
        <v>27948.836755109147</v>
      </c>
      <c r="I781" s="54">
        <v>8</v>
      </c>
      <c r="J781" s="54">
        <v>6</v>
      </c>
      <c r="K781" s="54">
        <v>859</v>
      </c>
      <c r="L781" s="54">
        <v>823</v>
      </c>
      <c r="M781" s="54">
        <v>0.11723896172716615</v>
      </c>
      <c r="N781" s="54">
        <v>8659.1584810579643</v>
      </c>
      <c r="O781" s="54">
        <v>30414.447795622375</v>
      </c>
      <c r="P781" s="54">
        <v>13.742474776409047</v>
      </c>
      <c r="Q781" s="54">
        <v>439828.94229916454</v>
      </c>
      <c r="R781" s="54">
        <v>24406.675022849933</v>
      </c>
      <c r="S781" s="54">
        <v>0</v>
      </c>
      <c r="T781" s="54">
        <v>0</v>
      </c>
      <c r="U781" s="54">
        <v>0.54998196293264423</v>
      </c>
      <c r="V781" s="54">
        <v>4.9419147388044724</v>
      </c>
      <c r="W781" s="54">
        <v>1.5977435681063448</v>
      </c>
      <c r="X781" s="54">
        <v>0</v>
      </c>
      <c r="Y781" s="54">
        <v>0</v>
      </c>
      <c r="Z781" s="54">
        <v>0</v>
      </c>
      <c r="AA781" s="54">
        <v>0</v>
      </c>
      <c r="AB781" s="54">
        <v>0</v>
      </c>
      <c r="AC781" s="54">
        <v>0</v>
      </c>
      <c r="AD781" s="54" t="e">
        <v>#REF!</v>
      </c>
      <c r="AE781" s="63" t="e">
        <v>#REF!</v>
      </c>
      <c r="AF781" s="63" t="e">
        <v>#REF!</v>
      </c>
      <c r="AG781" s="63" t="e">
        <v>#REF!</v>
      </c>
      <c r="AH781" s="54" t="e">
        <v>#REF!</v>
      </c>
      <c r="AI781" s="63" t="e">
        <v>#REF!</v>
      </c>
      <c r="AJ781" s="63" t="e">
        <v>#REF!</v>
      </c>
      <c r="AK781" s="63" t="e">
        <v>#REF!</v>
      </c>
      <c r="AL781" s="63" t="e">
        <v>#REF!</v>
      </c>
      <c r="AM781" s="63" t="e">
        <v>#REF!</v>
      </c>
      <c r="AN781" s="54" t="e">
        <v>#REF!</v>
      </c>
      <c r="AO781" s="54">
        <v>0.18454178951048467</v>
      </c>
      <c r="AP781" s="54">
        <v>0.73878666189183906</v>
      </c>
      <c r="AQ781" s="54">
        <v>0.13633701265199738</v>
      </c>
    </row>
    <row r="782" spans="2:43" x14ac:dyDescent="0.3">
      <c r="B782" s="52">
        <v>779</v>
      </c>
      <c r="C782" s="54">
        <v>0.28071144537968601</v>
      </c>
      <c r="D782" s="54">
        <v>0.78089583077060465</v>
      </c>
      <c r="E782" s="54">
        <v>52358.428386524836</v>
      </c>
      <c r="F782" s="54">
        <v>17.428488491735752</v>
      </c>
      <c r="G782" s="54">
        <v>0.896968233974903</v>
      </c>
      <c r="H782" s="54">
        <v>19956.074512024661</v>
      </c>
      <c r="I782" s="54">
        <v>16</v>
      </c>
      <c r="J782" s="54">
        <v>3</v>
      </c>
      <c r="K782" s="54">
        <v>855</v>
      </c>
      <c r="L782" s="54">
        <v>777</v>
      </c>
      <c r="M782" s="54">
        <v>0.21920639734658712</v>
      </c>
      <c r="N782" s="54">
        <v>14697.610110190168</v>
      </c>
      <c r="O782" s="54">
        <v>40886.47843273852</v>
      </c>
      <c r="P782" s="54">
        <v>15.632800543284139</v>
      </c>
      <c r="Q782" s="54">
        <v>347804.21497304295</v>
      </c>
      <c r="R782" s="54">
        <v>17899.964912122334</v>
      </c>
      <c r="S782" s="54">
        <v>0</v>
      </c>
      <c r="T782" s="54">
        <v>0</v>
      </c>
      <c r="U782" s="54">
        <v>0.35026707644564764</v>
      </c>
      <c r="V782" s="54">
        <v>3.3999571341879635</v>
      </c>
      <c r="W782" s="54">
        <v>1.9193265130965653</v>
      </c>
      <c r="X782" s="54">
        <v>0</v>
      </c>
      <c r="Y782" s="54">
        <v>0</v>
      </c>
      <c r="Z782" s="54">
        <v>0</v>
      </c>
      <c r="AA782" s="54">
        <v>0</v>
      </c>
      <c r="AB782" s="54">
        <v>0</v>
      </c>
      <c r="AC782" s="54">
        <v>0</v>
      </c>
      <c r="AD782" s="54" t="e">
        <v>#REF!</v>
      </c>
      <c r="AE782" s="63" t="e">
        <v>#REF!</v>
      </c>
      <c r="AF782" s="63" t="e">
        <v>#REF!</v>
      </c>
      <c r="AG782" s="63" t="e">
        <v>#REF!</v>
      </c>
      <c r="AH782" s="54" t="e">
        <v>#REF!</v>
      </c>
      <c r="AI782" s="63" t="e">
        <v>#REF!</v>
      </c>
      <c r="AJ782" s="63" t="e">
        <v>#REF!</v>
      </c>
      <c r="AK782" s="63" t="e">
        <v>#REF!</v>
      </c>
      <c r="AL782" s="63" t="e">
        <v>#REF!</v>
      </c>
      <c r="AM782" s="63" t="e">
        <v>#REF!</v>
      </c>
      <c r="AN782" s="54" t="e">
        <v>#REF!</v>
      </c>
      <c r="AO782" s="54">
        <v>0.13917196929795328</v>
      </c>
      <c r="AP782" s="54">
        <v>0.70074540581782641</v>
      </c>
      <c r="AQ782" s="54">
        <v>9.7524118104160354E-2</v>
      </c>
    </row>
    <row r="783" spans="2:43" x14ac:dyDescent="0.3">
      <c r="B783" s="52">
        <v>780</v>
      </c>
      <c r="C783" s="54">
        <v>0.15237710825248513</v>
      </c>
      <c r="D783" s="54">
        <v>0.7214730355014034</v>
      </c>
      <c r="E783" s="54">
        <v>50975.212975528186</v>
      </c>
      <c r="F783" s="54">
        <v>31.453907421672348</v>
      </c>
      <c r="G783" s="54">
        <v>0.85726598636803109</v>
      </c>
      <c r="H783" s="54">
        <v>12366.969881901128</v>
      </c>
      <c r="I783" s="54">
        <v>9</v>
      </c>
      <c r="J783" s="54">
        <v>9</v>
      </c>
      <c r="K783" s="54">
        <v>822</v>
      </c>
      <c r="L783" s="54">
        <v>804</v>
      </c>
      <c r="M783" s="54">
        <v>0.10993597483184639</v>
      </c>
      <c r="N783" s="54">
        <v>7767.4555457655424</v>
      </c>
      <c r="O783" s="54">
        <v>36777.241640784843</v>
      </c>
      <c r="P783" s="54">
        <v>26.964364970968678</v>
      </c>
      <c r="Q783" s="54">
        <v>388989.52575192827</v>
      </c>
      <c r="R783" s="54">
        <v>10601.782634191704</v>
      </c>
      <c r="S783" s="54">
        <v>0</v>
      </c>
      <c r="T783" s="54">
        <v>0</v>
      </c>
      <c r="U783" s="54">
        <v>0.38669190717851465</v>
      </c>
      <c r="V783" s="54">
        <v>5.8216843090191475</v>
      </c>
      <c r="W783" s="54">
        <v>1.8392246020856582</v>
      </c>
      <c r="X783" s="54">
        <v>0</v>
      </c>
      <c r="Y783" s="54">
        <v>0</v>
      </c>
      <c r="Z783" s="54">
        <v>0</v>
      </c>
      <c r="AA783" s="54">
        <v>0</v>
      </c>
      <c r="AB783" s="54">
        <v>0</v>
      </c>
      <c r="AC783" s="54">
        <v>0</v>
      </c>
      <c r="AD783" s="54" t="e">
        <v>#REF!</v>
      </c>
      <c r="AE783" s="63" t="e">
        <v>#REF!</v>
      </c>
      <c r="AF783" s="63" t="e">
        <v>#REF!</v>
      </c>
      <c r="AG783" s="63" t="e">
        <v>#REF!</v>
      </c>
      <c r="AH783" s="54" t="e">
        <v>#REF!</v>
      </c>
      <c r="AI783" s="63" t="e">
        <v>#REF!</v>
      </c>
      <c r="AJ783" s="63" t="e">
        <v>#REF!</v>
      </c>
      <c r="AK783" s="63" t="e">
        <v>#REF!</v>
      </c>
      <c r="AL783" s="63" t="e">
        <v>#REF!</v>
      </c>
      <c r="AM783" s="63" t="e">
        <v>#REF!</v>
      </c>
      <c r="AN783" s="54" t="e">
        <v>#REF!</v>
      </c>
      <c r="AO783" s="54">
        <v>0.25752638359636737</v>
      </c>
      <c r="AP783" s="54">
        <v>0.71873104857791648</v>
      </c>
      <c r="AQ783" s="54">
        <v>0.18509220771869586</v>
      </c>
    </row>
    <row r="784" spans="2:43" x14ac:dyDescent="0.3">
      <c r="B784" s="52">
        <v>781</v>
      </c>
      <c r="C784" s="54">
        <v>0.25182271322463007</v>
      </c>
      <c r="D784" s="54">
        <v>0.68858413216285541</v>
      </c>
      <c r="E784" s="54">
        <v>53428.734968542856</v>
      </c>
      <c r="F784" s="54">
        <v>10.825766382184021</v>
      </c>
      <c r="G784" s="54">
        <v>0.86768589329463486</v>
      </c>
      <c r="H784" s="54">
        <v>41634.606547088457</v>
      </c>
      <c r="I784" s="54">
        <v>9</v>
      </c>
      <c r="J784" s="54">
        <v>5</v>
      </c>
      <c r="K784" s="54">
        <v>836</v>
      </c>
      <c r="L784" s="54">
        <v>796</v>
      </c>
      <c r="M784" s="54">
        <v>0.17340112444467751</v>
      </c>
      <c r="N784" s="54">
        <v>13454.569003938132</v>
      </c>
      <c r="O784" s="54">
        <v>36790.179100873291</v>
      </c>
      <c r="P784" s="54">
        <v>9.39336477392437</v>
      </c>
      <c r="Q784" s="54">
        <v>450726.52389292896</v>
      </c>
      <c r="R784" s="54">
        <v>36125.760773781098</v>
      </c>
      <c r="S784" s="54">
        <v>0</v>
      </c>
      <c r="T784" s="54">
        <v>0</v>
      </c>
      <c r="U784" s="54">
        <v>0.3774114268747405</v>
      </c>
      <c r="V784" s="54">
        <v>5.0768855729818663</v>
      </c>
      <c r="W784" s="54">
        <v>4.3184927196215241</v>
      </c>
      <c r="X784" s="54">
        <v>0</v>
      </c>
      <c r="Y784" s="54">
        <v>0</v>
      </c>
      <c r="Z784" s="54">
        <v>0</v>
      </c>
      <c r="AA784" s="54">
        <v>0</v>
      </c>
      <c r="AB784" s="54">
        <v>0</v>
      </c>
      <c r="AC784" s="54">
        <v>0</v>
      </c>
      <c r="AD784" s="54" t="e">
        <v>#REF!</v>
      </c>
      <c r="AE784" s="63" t="e">
        <v>#REF!</v>
      </c>
      <c r="AF784" s="63" t="e">
        <v>#REF!</v>
      </c>
      <c r="AG784" s="63" t="e">
        <v>#REF!</v>
      </c>
      <c r="AH784" s="54" t="e">
        <v>#REF!</v>
      </c>
      <c r="AI784" s="63" t="e">
        <v>#REF!</v>
      </c>
      <c r="AJ784" s="63" t="e">
        <v>#REF!</v>
      </c>
      <c r="AK784" s="63" t="e">
        <v>#REF!</v>
      </c>
      <c r="AL784" s="63" t="e">
        <v>#REF!</v>
      </c>
      <c r="AM784" s="63" t="e">
        <v>#REF!</v>
      </c>
      <c r="AN784" s="54" t="e">
        <v>#REF!</v>
      </c>
      <c r="AO784" s="54">
        <v>0.16375017564281291</v>
      </c>
      <c r="AP784" s="54">
        <v>0.68692811896477157</v>
      </c>
      <c r="AQ784" s="54">
        <v>0.11248460013446843</v>
      </c>
    </row>
    <row r="785" spans="2:43" x14ac:dyDescent="0.3">
      <c r="B785" s="52">
        <v>782</v>
      </c>
      <c r="C785" s="54">
        <v>0.23791288444471576</v>
      </c>
      <c r="D785" s="54">
        <v>0.6122700201917517</v>
      </c>
      <c r="E785" s="54">
        <v>52458.828752954243</v>
      </c>
      <c r="F785" s="54">
        <v>27.367666034959711</v>
      </c>
      <c r="G785" s="54">
        <v>0.89135903430483765</v>
      </c>
      <c r="H785" s="54">
        <v>35455.90651545312</v>
      </c>
      <c r="I785" s="54">
        <v>14</v>
      </c>
      <c r="J785" s="54">
        <v>7</v>
      </c>
      <c r="K785" s="54">
        <v>855</v>
      </c>
      <c r="L785" s="54">
        <v>822</v>
      </c>
      <c r="M785" s="54">
        <v>0.145666926562844</v>
      </c>
      <c r="N785" s="54">
        <v>12480.631263206735</v>
      </c>
      <c r="O785" s="54">
        <v>32118.968139806941</v>
      </c>
      <c r="P785" s="54">
        <v>24.394416368098994</v>
      </c>
      <c r="Q785" s="54">
        <v>970345.4084816731</v>
      </c>
      <c r="R785" s="54">
        <v>31603.942592016894</v>
      </c>
      <c r="S785" s="54">
        <v>0</v>
      </c>
      <c r="T785" s="54">
        <v>0</v>
      </c>
      <c r="U785" s="54">
        <v>0.45628274700565064</v>
      </c>
      <c r="V785" s="54">
        <v>4.2050190520755928</v>
      </c>
      <c r="W785" s="54">
        <v>2.7924185486819799</v>
      </c>
      <c r="X785" s="54">
        <v>0</v>
      </c>
      <c r="Y785" s="54">
        <v>0</v>
      </c>
      <c r="Z785" s="54">
        <v>0</v>
      </c>
      <c r="AA785" s="54">
        <v>0</v>
      </c>
      <c r="AB785" s="54">
        <v>0</v>
      </c>
      <c r="AC785" s="54">
        <v>0</v>
      </c>
      <c r="AD785" s="54" t="e">
        <v>#REF!</v>
      </c>
      <c r="AE785" s="63" t="e">
        <v>#REF!</v>
      </c>
      <c r="AF785" s="63" t="e">
        <v>#REF!</v>
      </c>
      <c r="AG785" s="63" t="e">
        <v>#REF!</v>
      </c>
      <c r="AH785" s="54" t="e">
        <v>#REF!</v>
      </c>
      <c r="AI785" s="63" t="e">
        <v>#REF!</v>
      </c>
      <c r="AJ785" s="63" t="e">
        <v>#REF!</v>
      </c>
      <c r="AK785" s="63" t="e">
        <v>#REF!</v>
      </c>
      <c r="AL785" s="63" t="e">
        <v>#REF!</v>
      </c>
      <c r="AM785" s="63" t="e">
        <v>#REF!</v>
      </c>
      <c r="AN785" s="54" t="e">
        <v>#REF!</v>
      </c>
      <c r="AO785" s="54">
        <v>0.2467985575852053</v>
      </c>
      <c r="AP785" s="54">
        <v>0.64629100504251735</v>
      </c>
      <c r="AQ785" s="54">
        <v>0.15950368782478594</v>
      </c>
    </row>
    <row r="786" spans="2:43" x14ac:dyDescent="0.3">
      <c r="B786" s="52">
        <v>783</v>
      </c>
      <c r="C786" s="54">
        <v>0.13908734488145574</v>
      </c>
      <c r="D786" s="54">
        <v>0.64934571846815092</v>
      </c>
      <c r="E786" s="54">
        <v>46134.636431605497</v>
      </c>
      <c r="F786" s="54">
        <v>16.681318515290219</v>
      </c>
      <c r="G786" s="54">
        <v>0.90267253686488946</v>
      </c>
      <c r="H786" s="54">
        <v>14908.073260831115</v>
      </c>
      <c r="I786" s="54">
        <v>11</v>
      </c>
      <c r="J786" s="54">
        <v>8</v>
      </c>
      <c r="K786" s="54">
        <v>819</v>
      </c>
      <c r="L786" s="54">
        <v>783</v>
      </c>
      <c r="M786" s="54">
        <v>9.0315771891876367E-2</v>
      </c>
      <c r="N786" s="54">
        <v>6416.7440883432864</v>
      </c>
      <c r="O786" s="54">
        <v>29957.328639947802</v>
      </c>
      <c r="P786" s="54">
        <v>15.057768102448273</v>
      </c>
      <c r="Q786" s="54">
        <v>248686.3185132051</v>
      </c>
      <c r="R786" s="54">
        <v>13457.108310122048</v>
      </c>
      <c r="S786" s="54">
        <v>0</v>
      </c>
      <c r="T786" s="54">
        <v>0</v>
      </c>
      <c r="U786" s="54">
        <v>0.42328535844808246</v>
      </c>
      <c r="V786" s="54">
        <v>5.3615379949693223</v>
      </c>
      <c r="W786" s="54">
        <v>0.74976802785312457</v>
      </c>
      <c r="X786" s="54">
        <v>0</v>
      </c>
      <c r="Y786" s="54">
        <v>0</v>
      </c>
      <c r="Z786" s="54">
        <v>0</v>
      </c>
      <c r="AA786" s="54">
        <v>0</v>
      </c>
      <c r="AB786" s="54">
        <v>0</v>
      </c>
      <c r="AC786" s="54">
        <v>0</v>
      </c>
      <c r="AD786" s="54" t="e">
        <v>#REF!</v>
      </c>
      <c r="AE786" s="63" t="e">
        <v>#REF!</v>
      </c>
      <c r="AF786" s="63" t="e">
        <v>#REF!</v>
      </c>
      <c r="AG786" s="63" t="e">
        <v>#REF!</v>
      </c>
      <c r="AH786" s="54" t="e">
        <v>#REF!</v>
      </c>
      <c r="AI786" s="63" t="e">
        <v>#REF!</v>
      </c>
      <c r="AJ786" s="63" t="e">
        <v>#REF!</v>
      </c>
      <c r="AK786" s="63" t="e">
        <v>#REF!</v>
      </c>
      <c r="AL786" s="63" t="e">
        <v>#REF!</v>
      </c>
      <c r="AM786" s="63" t="e">
        <v>#REF!</v>
      </c>
      <c r="AN786" s="54" t="e">
        <v>#REF!</v>
      </c>
      <c r="AO786" s="54">
        <v>0.23304196839537117</v>
      </c>
      <c r="AP786" s="54">
        <v>0.64758237426809706</v>
      </c>
      <c r="AQ786" s="54">
        <v>0.15091387119758529</v>
      </c>
    </row>
    <row r="787" spans="2:43" x14ac:dyDescent="0.3">
      <c r="B787" s="52">
        <v>784</v>
      </c>
      <c r="C787" s="54">
        <v>0.27558511253797052</v>
      </c>
      <c r="D787" s="54">
        <v>0.71127153420331624</v>
      </c>
      <c r="E787" s="54">
        <v>53304.050947891585</v>
      </c>
      <c r="F787" s="54">
        <v>8.6425132721937103</v>
      </c>
      <c r="G787" s="54">
        <v>0.88445318661365013</v>
      </c>
      <c r="H787" s="54">
        <v>28539.242586764783</v>
      </c>
      <c r="I787" s="54">
        <v>16</v>
      </c>
      <c r="J787" s="54">
        <v>8</v>
      </c>
      <c r="K787" s="54">
        <v>835</v>
      </c>
      <c r="L787" s="54">
        <v>830</v>
      </c>
      <c r="M787" s="54">
        <v>0.19601584579847586</v>
      </c>
      <c r="N787" s="54">
        <v>14689.802879204417</v>
      </c>
      <c r="O787" s="54">
        <v>37913.654096958584</v>
      </c>
      <c r="P787" s="54">
        <v>7.643898403942492</v>
      </c>
      <c r="Q787" s="54">
        <v>246650.78283447059</v>
      </c>
      <c r="R787" s="54">
        <v>25241.624049404105</v>
      </c>
      <c r="S787" s="54">
        <v>0</v>
      </c>
      <c r="T787" s="54">
        <v>0</v>
      </c>
      <c r="U787" s="54">
        <v>0.53466741677728746</v>
      </c>
      <c r="V787" s="54">
        <v>4.0554009986776105</v>
      </c>
      <c r="W787" s="54">
        <v>2.317152634474319</v>
      </c>
      <c r="X787" s="54">
        <v>0</v>
      </c>
      <c r="Y787" s="54">
        <v>0</v>
      </c>
      <c r="Z787" s="54">
        <v>0</v>
      </c>
      <c r="AA787" s="54">
        <v>0</v>
      </c>
      <c r="AB787" s="54">
        <v>0</v>
      </c>
      <c r="AC787" s="54">
        <v>0</v>
      </c>
      <c r="AD787" s="54" t="e">
        <v>#REF!</v>
      </c>
      <c r="AE787" s="63" t="e">
        <v>#REF!</v>
      </c>
      <c r="AF787" s="63" t="e">
        <v>#REF!</v>
      </c>
      <c r="AG787" s="63" t="e">
        <v>#REF!</v>
      </c>
      <c r="AH787" s="54" t="e">
        <v>#REF!</v>
      </c>
      <c r="AI787" s="63" t="e">
        <v>#REF!</v>
      </c>
      <c r="AJ787" s="63" t="e">
        <v>#REF!</v>
      </c>
      <c r="AK787" s="63" t="e">
        <v>#REF!</v>
      </c>
      <c r="AL787" s="63" t="e">
        <v>#REF!</v>
      </c>
      <c r="AM787" s="63" t="e">
        <v>#REF!</v>
      </c>
      <c r="AN787" s="54" t="e">
        <v>#REF!</v>
      </c>
      <c r="AO787" s="54">
        <v>0.25210398959920266</v>
      </c>
      <c r="AP787" s="54">
        <v>0.71139329019174191</v>
      </c>
      <c r="AQ787" s="54">
        <v>0.17934508663144147</v>
      </c>
    </row>
    <row r="788" spans="2:43" x14ac:dyDescent="0.3">
      <c r="B788" s="52">
        <v>785</v>
      </c>
      <c r="C788" s="54">
        <v>0.20368790562247174</v>
      </c>
      <c r="D788" s="54">
        <v>0.66203429316210394</v>
      </c>
      <c r="E788" s="54">
        <v>54225.666363449942</v>
      </c>
      <c r="F788" s="54">
        <v>15.729177733612177</v>
      </c>
      <c r="G788" s="54">
        <v>0.83734128289091303</v>
      </c>
      <c r="H788" s="54">
        <v>23371.91378848772</v>
      </c>
      <c r="I788" s="54">
        <v>8</v>
      </c>
      <c r="J788" s="54">
        <v>10</v>
      </c>
      <c r="K788" s="54">
        <v>852</v>
      </c>
      <c r="L788" s="54">
        <v>800</v>
      </c>
      <c r="M788" s="54">
        <v>0.13484837862444241</v>
      </c>
      <c r="N788" s="54">
        <v>11045.112412554032</v>
      </c>
      <c r="O788" s="54">
        <v>35899.250702170655</v>
      </c>
      <c r="P788" s="54">
        <v>13.170689862282005</v>
      </c>
      <c r="Q788" s="54">
        <v>367620.98595378449</v>
      </c>
      <c r="R788" s="54">
        <v>19570.268275268128</v>
      </c>
      <c r="S788" s="54">
        <v>0</v>
      </c>
      <c r="T788" s="54">
        <v>0</v>
      </c>
      <c r="U788" s="54">
        <v>0.43915301868323009</v>
      </c>
      <c r="V788" s="54">
        <v>4.1340215962400011</v>
      </c>
      <c r="W788" s="54">
        <v>1.0210442850646633</v>
      </c>
      <c r="X788" s="54">
        <v>0</v>
      </c>
      <c r="Y788" s="54">
        <v>0</v>
      </c>
      <c r="Z788" s="54">
        <v>0</v>
      </c>
      <c r="AA788" s="54">
        <v>0</v>
      </c>
      <c r="AB788" s="54">
        <v>0</v>
      </c>
      <c r="AC788" s="54">
        <v>0</v>
      </c>
      <c r="AD788" s="54" t="e">
        <v>#REF!</v>
      </c>
      <c r="AE788" s="63" t="e">
        <v>#REF!</v>
      </c>
      <c r="AF788" s="63" t="e">
        <v>#REF!</v>
      </c>
      <c r="AG788" s="63" t="e">
        <v>#REF!</v>
      </c>
      <c r="AH788" s="54" t="e">
        <v>#REF!</v>
      </c>
      <c r="AI788" s="63" t="e">
        <v>#REF!</v>
      </c>
      <c r="AJ788" s="63" t="e">
        <v>#REF!</v>
      </c>
      <c r="AK788" s="63" t="e">
        <v>#REF!</v>
      </c>
      <c r="AL788" s="63" t="e">
        <v>#REF!</v>
      </c>
      <c r="AM788" s="63" t="e">
        <v>#REF!</v>
      </c>
      <c r="AN788" s="54" t="e">
        <v>#REF!</v>
      </c>
      <c r="AO788" s="54">
        <v>0.28227991333909802</v>
      </c>
      <c r="AP788" s="54">
        <v>0.77583872887301097</v>
      </c>
      <c r="AQ788" s="54">
        <v>0.21900368915138951</v>
      </c>
    </row>
    <row r="789" spans="2:43" x14ac:dyDescent="0.3">
      <c r="B789" s="52">
        <v>786</v>
      </c>
      <c r="C789" s="54">
        <v>0.13854369020801671</v>
      </c>
      <c r="D789" s="54">
        <v>0.72970587395957975</v>
      </c>
      <c r="E789" s="54">
        <v>53287.650810141538</v>
      </c>
      <c r="F789" s="54">
        <v>24.711790014300338</v>
      </c>
      <c r="G789" s="54">
        <v>0.89103121184300249</v>
      </c>
      <c r="H789" s="54">
        <v>20574.8680243899</v>
      </c>
      <c r="I789" s="54">
        <v>15</v>
      </c>
      <c r="J789" s="54">
        <v>4</v>
      </c>
      <c r="K789" s="54">
        <v>866</v>
      </c>
      <c r="L789" s="54">
        <v>785</v>
      </c>
      <c r="M789" s="54">
        <v>0.1010961445448261</v>
      </c>
      <c r="N789" s="54">
        <v>7382.6677857532204</v>
      </c>
      <c r="O789" s="54">
        <v>38884.311805667239</v>
      </c>
      <c r="P789" s="54">
        <v>22.018976203251839</v>
      </c>
      <c r="Q789" s="54">
        <v>508441.81819066562</v>
      </c>
      <c r="R789" s="54">
        <v>18332.849589281974</v>
      </c>
      <c r="S789" s="54">
        <v>0</v>
      </c>
      <c r="T789" s="54">
        <v>0</v>
      </c>
      <c r="U789" s="54">
        <v>0.38716399186090311</v>
      </c>
      <c r="V789" s="54">
        <v>5.5926746631202215</v>
      </c>
      <c r="W789" s="54">
        <v>2.0802029758866167</v>
      </c>
      <c r="X789" s="54">
        <v>0</v>
      </c>
      <c r="Y789" s="54">
        <v>0</v>
      </c>
      <c r="Z789" s="54">
        <v>0</v>
      </c>
      <c r="AA789" s="54">
        <v>0</v>
      </c>
      <c r="AB789" s="54">
        <v>0</v>
      </c>
      <c r="AC789" s="54">
        <v>0</v>
      </c>
      <c r="AD789" s="54" t="e">
        <v>#REF!</v>
      </c>
      <c r="AE789" s="63" t="e">
        <v>#REF!</v>
      </c>
      <c r="AF789" s="63" t="e">
        <v>#REF!</v>
      </c>
      <c r="AG789" s="63" t="e">
        <v>#REF!</v>
      </c>
      <c r="AH789" s="54" t="e">
        <v>#REF!</v>
      </c>
      <c r="AI789" s="63" t="e">
        <v>#REF!</v>
      </c>
      <c r="AJ789" s="63" t="e">
        <v>#REF!</v>
      </c>
      <c r="AK789" s="63" t="e">
        <v>#REF!</v>
      </c>
      <c r="AL789" s="63" t="e">
        <v>#REF!</v>
      </c>
      <c r="AM789" s="63" t="e">
        <v>#REF!</v>
      </c>
      <c r="AN789" s="54" t="e">
        <v>#REF!</v>
      </c>
      <c r="AO789" s="54">
        <v>0.15095336706516499</v>
      </c>
      <c r="AP789" s="54">
        <v>0.770984587118139</v>
      </c>
      <c r="AQ789" s="54">
        <v>0.11638271938082911</v>
      </c>
    </row>
    <row r="790" spans="2:43" x14ac:dyDescent="0.3">
      <c r="B790" s="52">
        <v>787</v>
      </c>
      <c r="C790" s="54">
        <v>0.22626682357517863</v>
      </c>
      <c r="D790" s="54">
        <v>0.64351843152956378</v>
      </c>
      <c r="E790" s="54">
        <v>46376.856944685183</v>
      </c>
      <c r="F790" s="54">
        <v>7.8070196187853016</v>
      </c>
      <c r="G790" s="54">
        <v>0.91784376005956081</v>
      </c>
      <c r="H790" s="54">
        <v>31773.323629124145</v>
      </c>
      <c r="I790" s="54">
        <v>11</v>
      </c>
      <c r="J790" s="54">
        <v>7</v>
      </c>
      <c r="K790" s="54">
        <v>848</v>
      </c>
      <c r="L790" s="54">
        <v>816</v>
      </c>
      <c r="M790" s="54">
        <v>0.14560687141427547</v>
      </c>
      <c r="N790" s="54">
        <v>10493.54410827438</v>
      </c>
      <c r="O790" s="54">
        <v>29844.362240314767</v>
      </c>
      <c r="P790" s="54">
        <v>7.1656242417646601</v>
      </c>
      <c r="Q790" s="54">
        <v>248054.96092658679</v>
      </c>
      <c r="R790" s="54">
        <v>29162.946829344597</v>
      </c>
      <c r="S790" s="54">
        <v>0</v>
      </c>
      <c r="T790" s="54">
        <v>0</v>
      </c>
      <c r="U790" s="54">
        <v>0.44522813789449378</v>
      </c>
      <c r="V790" s="54">
        <v>4.2752537282901244</v>
      </c>
      <c r="W790" s="54">
        <v>2.3283428635960677</v>
      </c>
      <c r="X790" s="54">
        <v>0</v>
      </c>
      <c r="Y790" s="54">
        <v>0</v>
      </c>
      <c r="Z790" s="54">
        <v>0</v>
      </c>
      <c r="AA790" s="54">
        <v>0</v>
      </c>
      <c r="AB790" s="54">
        <v>0</v>
      </c>
      <c r="AC790" s="54">
        <v>0</v>
      </c>
      <c r="AD790" s="54" t="e">
        <v>#REF!</v>
      </c>
      <c r="AE790" s="63" t="e">
        <v>#REF!</v>
      </c>
      <c r="AF790" s="63" t="e">
        <v>#REF!</v>
      </c>
      <c r="AG790" s="63" t="e">
        <v>#REF!</v>
      </c>
      <c r="AH790" s="54" t="e">
        <v>#REF!</v>
      </c>
      <c r="AI790" s="63" t="e">
        <v>#REF!</v>
      </c>
      <c r="AJ790" s="63" t="e">
        <v>#REF!</v>
      </c>
      <c r="AK790" s="63" t="e">
        <v>#REF!</v>
      </c>
      <c r="AL790" s="63" t="e">
        <v>#REF!</v>
      </c>
      <c r="AM790" s="63" t="e">
        <v>#REF!</v>
      </c>
      <c r="AN790" s="54" t="e">
        <v>#REF!</v>
      </c>
      <c r="AO790" s="54">
        <v>0.2436670647145735</v>
      </c>
      <c r="AP790" s="54">
        <v>0.73026277424300667</v>
      </c>
      <c r="AQ790" s="54">
        <v>0.17794098667011468</v>
      </c>
    </row>
    <row r="791" spans="2:43" x14ac:dyDescent="0.3">
      <c r="B791" s="52">
        <v>788</v>
      </c>
      <c r="C791" s="54">
        <v>0.16716047957579427</v>
      </c>
      <c r="D791" s="54">
        <v>0.73425060976426437</v>
      </c>
      <c r="E791" s="54">
        <v>51776.947290611381</v>
      </c>
      <c r="F791" s="54">
        <v>23.092171690889678</v>
      </c>
      <c r="G791" s="54">
        <v>0.87012581384522436</v>
      </c>
      <c r="H791" s="54">
        <v>39579.223630411616</v>
      </c>
      <c r="I791" s="54">
        <v>15</v>
      </c>
      <c r="J791" s="54">
        <v>7</v>
      </c>
      <c r="K791" s="54">
        <v>847</v>
      </c>
      <c r="L791" s="54">
        <v>795</v>
      </c>
      <c r="M791" s="54">
        <v>0.12273768405701381</v>
      </c>
      <c r="N791" s="54">
        <v>8655.0593400692196</v>
      </c>
      <c r="O791" s="54">
        <v>38017.255119863585</v>
      </c>
      <c r="P791" s="54">
        <v>20.093094685989033</v>
      </c>
      <c r="Q791" s="54">
        <v>913970.2274655829</v>
      </c>
      <c r="R791" s="54">
        <v>34438.90417277404</v>
      </c>
      <c r="S791" s="54">
        <v>0</v>
      </c>
      <c r="T791" s="54">
        <v>0</v>
      </c>
      <c r="U791" s="54">
        <v>0.40160643883621661</v>
      </c>
      <c r="V791" s="54">
        <v>7.3704211350164961</v>
      </c>
      <c r="W791" s="54">
        <v>3.8718809154676901</v>
      </c>
      <c r="X791" s="54">
        <v>0</v>
      </c>
      <c r="Y791" s="54">
        <v>0</v>
      </c>
      <c r="Z791" s="54">
        <v>0</v>
      </c>
      <c r="AA791" s="54">
        <v>0</v>
      </c>
      <c r="AB791" s="54">
        <v>0</v>
      </c>
      <c r="AC791" s="54">
        <v>0</v>
      </c>
      <c r="AD791" s="54" t="e">
        <v>#REF!</v>
      </c>
      <c r="AE791" s="63" t="e">
        <v>#REF!</v>
      </c>
      <c r="AF791" s="63" t="e">
        <v>#REF!</v>
      </c>
      <c r="AG791" s="63" t="e">
        <v>#REF!</v>
      </c>
      <c r="AH791" s="54" t="e">
        <v>#REF!</v>
      </c>
      <c r="AI791" s="63" t="e">
        <v>#REF!</v>
      </c>
      <c r="AJ791" s="63" t="e">
        <v>#REF!</v>
      </c>
      <c r="AK791" s="63" t="e">
        <v>#REF!</v>
      </c>
      <c r="AL791" s="63" t="e">
        <v>#REF!</v>
      </c>
      <c r="AM791" s="63" t="e">
        <v>#REF!</v>
      </c>
      <c r="AN791" s="54" t="e">
        <v>#REF!</v>
      </c>
      <c r="AO791" s="54">
        <v>0.15855012336464808</v>
      </c>
      <c r="AP791" s="54">
        <v>0.64532179046111349</v>
      </c>
      <c r="AQ791" s="54">
        <v>0.10231584948750512</v>
      </c>
    </row>
    <row r="792" spans="2:43" x14ac:dyDescent="0.3">
      <c r="B792" s="52">
        <v>789</v>
      </c>
      <c r="C792" s="54">
        <v>0.18952441353820954</v>
      </c>
      <c r="D792" s="54">
        <v>0.64851231836427892</v>
      </c>
      <c r="E792" s="54">
        <v>49367.183512431453</v>
      </c>
      <c r="F792" s="54">
        <v>18.88422742601503</v>
      </c>
      <c r="G792" s="54">
        <v>0.86301372589928782</v>
      </c>
      <c r="H792" s="54">
        <v>27949.438871235881</v>
      </c>
      <c r="I792" s="54">
        <v>13</v>
      </c>
      <c r="J792" s="54">
        <v>5</v>
      </c>
      <c r="K792" s="54">
        <v>860</v>
      </c>
      <c r="L792" s="54">
        <v>786</v>
      </c>
      <c r="M792" s="54">
        <v>0.12290891681029459</v>
      </c>
      <c r="N792" s="54">
        <v>9356.2865032267382</v>
      </c>
      <c r="O792" s="54">
        <v>32015.226630761728</v>
      </c>
      <c r="P792" s="54">
        <v>16.297347471654749</v>
      </c>
      <c r="Q792" s="54">
        <v>527803.5600739232</v>
      </c>
      <c r="R792" s="54">
        <v>24120.749377059663</v>
      </c>
      <c r="S792" s="54">
        <v>0</v>
      </c>
      <c r="T792" s="54">
        <v>0</v>
      </c>
      <c r="U792" s="54">
        <v>0.54706457538008202</v>
      </c>
      <c r="V792" s="54">
        <v>3.3146796362126776</v>
      </c>
      <c r="W792" s="54">
        <v>3.1358296455818713</v>
      </c>
      <c r="X792" s="54">
        <v>0</v>
      </c>
      <c r="Y792" s="54">
        <v>0</v>
      </c>
      <c r="Z792" s="54">
        <v>0</v>
      </c>
      <c r="AA792" s="54">
        <v>0</v>
      </c>
      <c r="AB792" s="54">
        <v>0</v>
      </c>
      <c r="AC792" s="54">
        <v>0</v>
      </c>
      <c r="AD792" s="54" t="e">
        <v>#REF!</v>
      </c>
      <c r="AE792" s="63" t="e">
        <v>#REF!</v>
      </c>
      <c r="AF792" s="63" t="e">
        <v>#REF!</v>
      </c>
      <c r="AG792" s="63" t="e">
        <v>#REF!</v>
      </c>
      <c r="AH792" s="54" t="e">
        <v>#REF!</v>
      </c>
      <c r="AI792" s="63" t="e">
        <v>#REF!</v>
      </c>
      <c r="AJ792" s="63" t="e">
        <v>#REF!</v>
      </c>
      <c r="AK792" s="63" t="e">
        <v>#REF!</v>
      </c>
      <c r="AL792" s="63" t="e">
        <v>#REF!</v>
      </c>
      <c r="AM792" s="63" t="e">
        <v>#REF!</v>
      </c>
      <c r="AN792" s="54" t="e">
        <v>#REF!</v>
      </c>
      <c r="AO792" s="54">
        <v>0.24940271120599475</v>
      </c>
      <c r="AP792" s="54">
        <v>0.77054634807910027</v>
      </c>
      <c r="AQ792" s="54">
        <v>0.19217634832080574</v>
      </c>
    </row>
    <row r="793" spans="2:43" x14ac:dyDescent="0.3">
      <c r="B793" s="52">
        <v>790</v>
      </c>
      <c r="C793" s="54">
        <v>0.1761965353948638</v>
      </c>
      <c r="D793" s="54">
        <v>0.71243914468991931</v>
      </c>
      <c r="E793" s="54">
        <v>54290.220762512196</v>
      </c>
      <c r="F793" s="54">
        <v>14.533939565740582</v>
      </c>
      <c r="G793" s="54">
        <v>0.90472981823640919</v>
      </c>
      <c r="H793" s="54">
        <v>30123.743190009987</v>
      </c>
      <c r="I793" s="54">
        <v>10</v>
      </c>
      <c r="J793" s="54">
        <v>7</v>
      </c>
      <c r="K793" s="54">
        <v>836</v>
      </c>
      <c r="L793" s="54">
        <v>801</v>
      </c>
      <c r="M793" s="54">
        <v>0.12552930897404385</v>
      </c>
      <c r="N793" s="54">
        <v>9565.7488041769502</v>
      </c>
      <c r="O793" s="54">
        <v>38678.478445071087</v>
      </c>
      <c r="P793" s="54">
        <v>13.149288501571432</v>
      </c>
      <c r="Q793" s="54">
        <v>437816.66301749455</v>
      </c>
      <c r="R793" s="54">
        <v>27253.848700898005</v>
      </c>
      <c r="S793" s="54">
        <v>0</v>
      </c>
      <c r="T793" s="54">
        <v>0</v>
      </c>
      <c r="U793" s="54">
        <v>0.33266689764013757</v>
      </c>
      <c r="V793" s="54">
        <v>5.071827524134731</v>
      </c>
      <c r="W793" s="54">
        <v>1.9852457827106422</v>
      </c>
      <c r="X793" s="54">
        <v>0</v>
      </c>
      <c r="Y793" s="54">
        <v>0</v>
      </c>
      <c r="Z793" s="54">
        <v>0</v>
      </c>
      <c r="AA793" s="54">
        <v>0</v>
      </c>
      <c r="AB793" s="54">
        <v>0</v>
      </c>
      <c r="AC793" s="54">
        <v>0</v>
      </c>
      <c r="AD793" s="54" t="e">
        <v>#REF!</v>
      </c>
      <c r="AE793" s="63" t="e">
        <v>#REF!</v>
      </c>
      <c r="AF793" s="63" t="e">
        <v>#REF!</v>
      </c>
      <c r="AG793" s="63" t="e">
        <v>#REF!</v>
      </c>
      <c r="AH793" s="54" t="e">
        <v>#REF!</v>
      </c>
      <c r="AI793" s="63" t="e">
        <v>#REF!</v>
      </c>
      <c r="AJ793" s="63" t="e">
        <v>#REF!</v>
      </c>
      <c r="AK793" s="63" t="e">
        <v>#REF!</v>
      </c>
      <c r="AL793" s="63" t="e">
        <v>#REF!</v>
      </c>
      <c r="AM793" s="63" t="e">
        <v>#REF!</v>
      </c>
      <c r="AN793" s="54" t="e">
        <v>#REF!</v>
      </c>
      <c r="AO793" s="54">
        <v>0.21371481730131114</v>
      </c>
      <c r="AP793" s="54">
        <v>0.68734181392638116</v>
      </c>
      <c r="AQ793" s="54">
        <v>0.14689513018682834</v>
      </c>
    </row>
    <row r="794" spans="2:43" x14ac:dyDescent="0.3">
      <c r="B794" s="52">
        <v>791</v>
      </c>
      <c r="C794" s="54">
        <v>0.25619830299872226</v>
      </c>
      <c r="D794" s="54">
        <v>0.74335217071589965</v>
      </c>
      <c r="E794" s="54">
        <v>51806.375055426557</v>
      </c>
      <c r="F794" s="54">
        <v>18.496416904258957</v>
      </c>
      <c r="G794" s="54">
        <v>0.91387989515453916</v>
      </c>
      <c r="H794" s="54">
        <v>30161.431488084927</v>
      </c>
      <c r="I794" s="54">
        <v>15</v>
      </c>
      <c r="J794" s="54">
        <v>3</v>
      </c>
      <c r="K794" s="54">
        <v>829</v>
      </c>
      <c r="L794" s="54">
        <v>799</v>
      </c>
      <c r="M794" s="54">
        <v>0.19044556466782997</v>
      </c>
      <c r="N794" s="54">
        <v>13272.70537371562</v>
      </c>
      <c r="O794" s="54">
        <v>38510.38135437337</v>
      </c>
      <c r="P794" s="54">
        <v>16.903503541198823</v>
      </c>
      <c r="Q794" s="54">
        <v>557878.41123286239</v>
      </c>
      <c r="R794" s="54">
        <v>27563.925846041868</v>
      </c>
      <c r="S794" s="54">
        <v>0</v>
      </c>
      <c r="T794" s="54">
        <v>0</v>
      </c>
      <c r="U794" s="54">
        <v>0.25475271650034415</v>
      </c>
      <c r="V794" s="54">
        <v>7.3695693809644798</v>
      </c>
      <c r="W794" s="54">
        <v>1.0692890502828776</v>
      </c>
      <c r="X794" s="54">
        <v>0</v>
      </c>
      <c r="Y794" s="54">
        <v>0</v>
      </c>
      <c r="Z794" s="54">
        <v>0</v>
      </c>
      <c r="AA794" s="54">
        <v>0</v>
      </c>
      <c r="AB794" s="54">
        <v>0</v>
      </c>
      <c r="AC794" s="54">
        <v>0</v>
      </c>
      <c r="AD794" s="54" t="e">
        <v>#REF!</v>
      </c>
      <c r="AE794" s="63" t="e">
        <v>#REF!</v>
      </c>
      <c r="AF794" s="63" t="e">
        <v>#REF!</v>
      </c>
      <c r="AG794" s="63" t="e">
        <v>#REF!</v>
      </c>
      <c r="AH794" s="54" t="e">
        <v>#REF!</v>
      </c>
      <c r="AI794" s="63" t="e">
        <v>#REF!</v>
      </c>
      <c r="AJ794" s="63" t="e">
        <v>#REF!</v>
      </c>
      <c r="AK794" s="63" t="e">
        <v>#REF!</v>
      </c>
      <c r="AL794" s="63" t="e">
        <v>#REF!</v>
      </c>
      <c r="AM794" s="63" t="e">
        <v>#REF!</v>
      </c>
      <c r="AN794" s="54" t="e">
        <v>#REF!</v>
      </c>
      <c r="AO794" s="54">
        <v>0.21064405017992704</v>
      </c>
      <c r="AP794" s="54">
        <v>0.63650113310186984</v>
      </c>
      <c r="AQ794" s="54">
        <v>0.13407517662069068</v>
      </c>
    </row>
    <row r="795" spans="2:43" x14ac:dyDescent="0.3">
      <c r="B795" s="52">
        <v>792</v>
      </c>
      <c r="C795" s="54">
        <v>0.14807107849326834</v>
      </c>
      <c r="D795" s="54">
        <v>0.65847523726230661</v>
      </c>
      <c r="E795" s="54">
        <v>48095.362294587932</v>
      </c>
      <c r="F795" s="54">
        <v>24.089756531406998</v>
      </c>
      <c r="G795" s="54">
        <v>0.90905519754973252</v>
      </c>
      <c r="H795" s="54">
        <v>29043.97345855059</v>
      </c>
      <c r="I795" s="54">
        <v>15</v>
      </c>
      <c r="J795" s="54">
        <v>6</v>
      </c>
      <c r="K795" s="54">
        <v>852</v>
      </c>
      <c r="L795" s="54">
        <v>799</v>
      </c>
      <c r="M795" s="54">
        <v>9.75011385425405E-2</v>
      </c>
      <c r="N795" s="54">
        <v>7121.5321654841082</v>
      </c>
      <c r="O795" s="54">
        <v>31669.605098145385</v>
      </c>
      <c r="P795" s="54">
        <v>21.898918382583147</v>
      </c>
      <c r="Q795" s="54">
        <v>699662.24932113057</v>
      </c>
      <c r="R795" s="54">
        <v>26402.575029991895</v>
      </c>
      <c r="S795" s="54">
        <v>0</v>
      </c>
      <c r="T795" s="54">
        <v>0</v>
      </c>
      <c r="U795" s="54">
        <v>0.46406615661331685</v>
      </c>
      <c r="V795" s="54">
        <v>2.6131237335005659</v>
      </c>
      <c r="W795" s="54">
        <v>1.344372055846194</v>
      </c>
      <c r="X795" s="54">
        <v>0</v>
      </c>
      <c r="Y795" s="54">
        <v>0</v>
      </c>
      <c r="Z795" s="54">
        <v>0</v>
      </c>
      <c r="AA795" s="54">
        <v>0</v>
      </c>
      <c r="AB795" s="54">
        <v>0</v>
      </c>
      <c r="AC795" s="54">
        <v>0</v>
      </c>
      <c r="AD795" s="54" t="e">
        <v>#REF!</v>
      </c>
      <c r="AE795" s="63" t="e">
        <v>#REF!</v>
      </c>
      <c r="AF795" s="63" t="e">
        <v>#REF!</v>
      </c>
      <c r="AG795" s="63" t="e">
        <v>#REF!</v>
      </c>
      <c r="AH795" s="54" t="e">
        <v>#REF!</v>
      </c>
      <c r="AI795" s="63" t="e">
        <v>#REF!</v>
      </c>
      <c r="AJ795" s="63" t="e">
        <v>#REF!</v>
      </c>
      <c r="AK795" s="63" t="e">
        <v>#REF!</v>
      </c>
      <c r="AL795" s="63" t="e">
        <v>#REF!</v>
      </c>
      <c r="AM795" s="63" t="e">
        <v>#REF!</v>
      </c>
      <c r="AN795" s="54" t="e">
        <v>#REF!</v>
      </c>
      <c r="AO795" s="54">
        <v>0.14247148701108181</v>
      </c>
      <c r="AP795" s="54">
        <v>0.72728269612887453</v>
      </c>
      <c r="AQ795" s="54">
        <v>0.10361704719490951</v>
      </c>
    </row>
    <row r="796" spans="2:43" x14ac:dyDescent="0.3">
      <c r="B796" s="52">
        <v>793</v>
      </c>
      <c r="C796" s="54">
        <v>0.21178925388077116</v>
      </c>
      <c r="D796" s="54">
        <v>0.66586270712715989</v>
      </c>
      <c r="E796" s="54">
        <v>47779.106663032624</v>
      </c>
      <c r="F796" s="54">
        <v>24.471537726212151</v>
      </c>
      <c r="G796" s="54">
        <v>0.88663101212123929</v>
      </c>
      <c r="H796" s="54">
        <v>14427.847731390375</v>
      </c>
      <c r="I796" s="54">
        <v>12</v>
      </c>
      <c r="J796" s="54">
        <v>4</v>
      </c>
      <c r="K796" s="54">
        <v>878</v>
      </c>
      <c r="L796" s="54">
        <v>784</v>
      </c>
      <c r="M796" s="54">
        <v>0.14102256592949164</v>
      </c>
      <c r="N796" s="54">
        <v>10119.101351253461</v>
      </c>
      <c r="O796" s="54">
        <v>31814.325306764225</v>
      </c>
      <c r="P796" s="54">
        <v>21.69722426235457</v>
      </c>
      <c r="Q796" s="54">
        <v>353071.62006676395</v>
      </c>
      <c r="R796" s="54">
        <v>12792.177236813774</v>
      </c>
      <c r="S796" s="54">
        <v>0</v>
      </c>
      <c r="T796" s="54">
        <v>0</v>
      </c>
      <c r="U796" s="54">
        <v>0.43380755198161353</v>
      </c>
      <c r="V796" s="54">
        <v>4.7230907260571486</v>
      </c>
      <c r="W796" s="54">
        <v>0.97889441952077927</v>
      </c>
      <c r="X796" s="54">
        <v>0</v>
      </c>
      <c r="Y796" s="54">
        <v>0</v>
      </c>
      <c r="Z796" s="54">
        <v>0</v>
      </c>
      <c r="AA796" s="54">
        <v>0</v>
      </c>
      <c r="AB796" s="54">
        <v>0</v>
      </c>
      <c r="AC796" s="54">
        <v>0</v>
      </c>
      <c r="AD796" s="54" t="e">
        <v>#REF!</v>
      </c>
      <c r="AE796" s="63" t="e">
        <v>#REF!</v>
      </c>
      <c r="AF796" s="63" t="e">
        <v>#REF!</v>
      </c>
      <c r="AG796" s="63" t="e">
        <v>#REF!</v>
      </c>
      <c r="AH796" s="54" t="e">
        <v>#REF!</v>
      </c>
      <c r="AI796" s="63" t="e">
        <v>#REF!</v>
      </c>
      <c r="AJ796" s="63" t="e">
        <v>#REF!</v>
      </c>
      <c r="AK796" s="63" t="e">
        <v>#REF!</v>
      </c>
      <c r="AL796" s="63" t="e">
        <v>#REF!</v>
      </c>
      <c r="AM796" s="63" t="e">
        <v>#REF!</v>
      </c>
      <c r="AN796" s="54" t="e">
        <v>#REF!</v>
      </c>
      <c r="AO796" s="54">
        <v>0.26108938213315269</v>
      </c>
      <c r="AP796" s="54">
        <v>0.73238419943201161</v>
      </c>
      <c r="AQ796" s="54">
        <v>0.19121773811378759</v>
      </c>
    </row>
    <row r="797" spans="2:43" x14ac:dyDescent="0.3">
      <c r="B797" s="52">
        <v>794</v>
      </c>
      <c r="C797" s="54">
        <v>0.21952767514616522</v>
      </c>
      <c r="D797" s="54">
        <v>0.70850538258438078</v>
      </c>
      <c r="E797" s="54">
        <v>48078.637042661023</v>
      </c>
      <c r="F797" s="54">
        <v>17.899528662415847</v>
      </c>
      <c r="G797" s="54">
        <v>0.84737014756588513</v>
      </c>
      <c r="H797" s="54">
        <v>17308.524899997916</v>
      </c>
      <c r="I797" s="54">
        <v>8</v>
      </c>
      <c r="J797" s="54">
        <v>6</v>
      </c>
      <c r="K797" s="54">
        <v>883</v>
      </c>
      <c r="L797" s="54">
        <v>786</v>
      </c>
      <c r="M797" s="54">
        <v>0.15553653946729346</v>
      </c>
      <c r="N797" s="54">
        <v>10554.591414171675</v>
      </c>
      <c r="O797" s="54">
        <v>34063.973132046129</v>
      </c>
      <c r="P797" s="54">
        <v>15.167526244031107</v>
      </c>
      <c r="Q797" s="54">
        <v>309814.43755165109</v>
      </c>
      <c r="R797" s="54">
        <v>14666.727298659031</v>
      </c>
      <c r="S797" s="54">
        <v>0</v>
      </c>
      <c r="T797" s="54">
        <v>0</v>
      </c>
      <c r="U797" s="54">
        <v>0.44239709255404036</v>
      </c>
      <c r="V797" s="54">
        <v>5.63423733206238</v>
      </c>
      <c r="W797" s="54">
        <v>3.7620426239509301</v>
      </c>
      <c r="X797" s="54">
        <v>0</v>
      </c>
      <c r="Y797" s="54">
        <v>0</v>
      </c>
      <c r="Z797" s="54">
        <v>0</v>
      </c>
      <c r="AA797" s="54">
        <v>0</v>
      </c>
      <c r="AB797" s="54">
        <v>0</v>
      </c>
      <c r="AC797" s="54">
        <v>0</v>
      </c>
      <c r="AD797" s="54" t="e">
        <v>#REF!</v>
      </c>
      <c r="AE797" s="63" t="e">
        <v>#REF!</v>
      </c>
      <c r="AF797" s="63" t="e">
        <v>#REF!</v>
      </c>
      <c r="AG797" s="63" t="e">
        <v>#REF!</v>
      </c>
      <c r="AH797" s="54" t="e">
        <v>#REF!</v>
      </c>
      <c r="AI797" s="63" t="e">
        <v>#REF!</v>
      </c>
      <c r="AJ797" s="63" t="e">
        <v>#REF!</v>
      </c>
      <c r="AK797" s="63" t="e">
        <v>#REF!</v>
      </c>
      <c r="AL797" s="63" t="e">
        <v>#REF!</v>
      </c>
      <c r="AM797" s="63" t="e">
        <v>#REF!</v>
      </c>
      <c r="AN797" s="54" t="e">
        <v>#REF!</v>
      </c>
      <c r="AO797" s="54">
        <v>0.20971591382796356</v>
      </c>
      <c r="AP797" s="54">
        <v>0.70018206513293746</v>
      </c>
      <c r="AQ797" s="54">
        <v>0.14683932163530469</v>
      </c>
    </row>
    <row r="798" spans="2:43" x14ac:dyDescent="0.3">
      <c r="B798" s="52">
        <v>795</v>
      </c>
      <c r="C798" s="54">
        <v>0.22017615107033259</v>
      </c>
      <c r="D798" s="54">
        <v>0.68000749160906471</v>
      </c>
      <c r="E798" s="54">
        <v>50197.625898269514</v>
      </c>
      <c r="F798" s="54">
        <v>28.12149150356224</v>
      </c>
      <c r="G798" s="54">
        <v>0.84704323214034138</v>
      </c>
      <c r="H798" s="54">
        <v>35237.489254363463</v>
      </c>
      <c r="I798" s="54">
        <v>16</v>
      </c>
      <c r="J798" s="54">
        <v>1</v>
      </c>
      <c r="K798" s="54">
        <v>845</v>
      </c>
      <c r="L798" s="54">
        <v>798</v>
      </c>
      <c r="M798" s="54">
        <v>0.14972143220147535</v>
      </c>
      <c r="N798" s="54">
        <v>11052.320063149427</v>
      </c>
      <c r="O798" s="54">
        <v>34134.761671812477</v>
      </c>
      <c r="P798" s="54">
        <v>23.820119055784509</v>
      </c>
      <c r="Q798" s="54">
        <v>990930.75467344781</v>
      </c>
      <c r="R798" s="54">
        <v>29847.676790526577</v>
      </c>
      <c r="S798" s="54">
        <v>0</v>
      </c>
      <c r="T798" s="54">
        <v>0</v>
      </c>
      <c r="U798" s="54">
        <v>0.50609945767050579</v>
      </c>
      <c r="V798" s="54">
        <v>7.0546227441728311</v>
      </c>
      <c r="W798" s="54">
        <v>2.4418137884166349</v>
      </c>
      <c r="X798" s="54">
        <v>0</v>
      </c>
      <c r="Y798" s="54">
        <v>0</v>
      </c>
      <c r="Z798" s="54">
        <v>0</v>
      </c>
      <c r="AA798" s="54">
        <v>0</v>
      </c>
      <c r="AB798" s="54">
        <v>0</v>
      </c>
      <c r="AC798" s="54">
        <v>0</v>
      </c>
      <c r="AD798" s="54" t="e">
        <v>#REF!</v>
      </c>
      <c r="AE798" s="63" t="e">
        <v>#REF!</v>
      </c>
      <c r="AF798" s="63" t="e">
        <v>#REF!</v>
      </c>
      <c r="AG798" s="63" t="e">
        <v>#REF!</v>
      </c>
      <c r="AH798" s="54" t="e">
        <v>#REF!</v>
      </c>
      <c r="AI798" s="63" t="e">
        <v>#REF!</v>
      </c>
      <c r="AJ798" s="63" t="e">
        <v>#REF!</v>
      </c>
      <c r="AK798" s="63" t="e">
        <v>#REF!</v>
      </c>
      <c r="AL798" s="63" t="e">
        <v>#REF!</v>
      </c>
      <c r="AM798" s="63" t="e">
        <v>#REF!</v>
      </c>
      <c r="AN798" s="54" t="e">
        <v>#REF!</v>
      </c>
      <c r="AO798" s="54">
        <v>0.23129259195753143</v>
      </c>
      <c r="AP798" s="54">
        <v>0.676222131041886</v>
      </c>
      <c r="AQ798" s="54">
        <v>0.15640516942772328</v>
      </c>
    </row>
    <row r="799" spans="2:43" x14ac:dyDescent="0.3">
      <c r="B799" s="52">
        <v>796</v>
      </c>
      <c r="C799" s="54">
        <v>0.18136870710322403</v>
      </c>
      <c r="D799" s="54">
        <v>0.69870047617199371</v>
      </c>
      <c r="E799" s="54">
        <v>51522.083059929442</v>
      </c>
      <c r="F799" s="54">
        <v>20.286376519201823</v>
      </c>
      <c r="G799" s="54">
        <v>0.87892310752964342</v>
      </c>
      <c r="H799" s="54">
        <v>15348.386932555182</v>
      </c>
      <c r="I799" s="54">
        <v>8</v>
      </c>
      <c r="J799" s="54">
        <v>3</v>
      </c>
      <c r="K799" s="54">
        <v>844</v>
      </c>
      <c r="L799" s="54">
        <v>802</v>
      </c>
      <c r="M799" s="54">
        <v>0.12672240201572149</v>
      </c>
      <c r="N799" s="54">
        <v>9344.4935918443243</v>
      </c>
      <c r="O799" s="54">
        <v>35998.503967345714</v>
      </c>
      <c r="P799" s="54">
        <v>17.830165090773257</v>
      </c>
      <c r="Q799" s="54">
        <v>311363.15627621155</v>
      </c>
      <c r="R799" s="54">
        <v>13490.051938328772</v>
      </c>
      <c r="S799" s="54">
        <v>0</v>
      </c>
      <c r="T799" s="54">
        <v>0</v>
      </c>
      <c r="U799" s="54">
        <v>0.35900891522902612</v>
      </c>
      <c r="V799" s="54">
        <v>6.2319070863261423</v>
      </c>
      <c r="W799" s="54">
        <v>3.5161487204851634</v>
      </c>
      <c r="X799" s="54">
        <v>0</v>
      </c>
      <c r="Y799" s="54">
        <v>0</v>
      </c>
      <c r="Z799" s="54">
        <v>0</v>
      </c>
      <c r="AA799" s="54">
        <v>0</v>
      </c>
      <c r="AB799" s="54">
        <v>0</v>
      </c>
      <c r="AC799" s="54">
        <v>0</v>
      </c>
      <c r="AD799" s="54" t="e">
        <v>#REF!</v>
      </c>
      <c r="AE799" s="63" t="e">
        <v>#REF!</v>
      </c>
      <c r="AF799" s="63" t="e">
        <v>#REF!</v>
      </c>
      <c r="AG799" s="63" t="e">
        <v>#REF!</v>
      </c>
      <c r="AH799" s="54" t="e">
        <v>#REF!</v>
      </c>
      <c r="AI799" s="63" t="e">
        <v>#REF!</v>
      </c>
      <c r="AJ799" s="63" t="e">
        <v>#REF!</v>
      </c>
      <c r="AK799" s="63" t="e">
        <v>#REF!</v>
      </c>
      <c r="AL799" s="63" t="e">
        <v>#REF!</v>
      </c>
      <c r="AM799" s="63" t="e">
        <v>#REF!</v>
      </c>
      <c r="AN799" s="54" t="e">
        <v>#REF!</v>
      </c>
      <c r="AO799" s="54">
        <v>0.22283508695506038</v>
      </c>
      <c r="AP799" s="54">
        <v>0.7596862272888103</v>
      </c>
      <c r="AQ799" s="54">
        <v>0.1692847465164638</v>
      </c>
    </row>
    <row r="800" spans="2:43" x14ac:dyDescent="0.3">
      <c r="B800" s="52">
        <v>797</v>
      </c>
      <c r="C800" s="54">
        <v>0.24334459294222555</v>
      </c>
      <c r="D800" s="54">
        <v>0.78391012772326263</v>
      </c>
      <c r="E800" s="54">
        <v>51170.759074039699</v>
      </c>
      <c r="F800" s="54">
        <v>22.512732814202256</v>
      </c>
      <c r="G800" s="54">
        <v>0.85251120611902842</v>
      </c>
      <c r="H800" s="54">
        <v>7706.5711599084207</v>
      </c>
      <c r="I800" s="54">
        <v>9</v>
      </c>
      <c r="J800" s="54">
        <v>6</v>
      </c>
      <c r="K800" s="54">
        <v>867</v>
      </c>
      <c r="L800" s="54">
        <v>769</v>
      </c>
      <c r="M800" s="54">
        <v>0.19076029093410538</v>
      </c>
      <c r="N800" s="54">
        <v>12452.127537416885</v>
      </c>
      <c r="O800" s="54">
        <v>40113.276281426763</v>
      </c>
      <c r="P800" s="54">
        <v>19.192357004470995</v>
      </c>
      <c r="Q800" s="54">
        <v>173495.97743665503</v>
      </c>
      <c r="R800" s="54">
        <v>6569.9382745756475</v>
      </c>
      <c r="S800" s="54">
        <v>0</v>
      </c>
      <c r="T800" s="54">
        <v>0</v>
      </c>
      <c r="U800" s="54">
        <v>0.32759435500297363</v>
      </c>
      <c r="V800" s="54">
        <v>1.2943449242719094</v>
      </c>
      <c r="W800" s="54">
        <v>2.5048942845217228</v>
      </c>
      <c r="X800" s="54">
        <v>0</v>
      </c>
      <c r="Y800" s="54">
        <v>0</v>
      </c>
      <c r="Z800" s="54">
        <v>0</v>
      </c>
      <c r="AA800" s="54">
        <v>0</v>
      </c>
      <c r="AB800" s="54">
        <v>0</v>
      </c>
      <c r="AC800" s="54">
        <v>0</v>
      </c>
      <c r="AD800" s="54" t="e">
        <v>#REF!</v>
      </c>
      <c r="AE800" s="63" t="e">
        <v>#REF!</v>
      </c>
      <c r="AF800" s="63" t="e">
        <v>#REF!</v>
      </c>
      <c r="AG800" s="63" t="e">
        <v>#REF!</v>
      </c>
      <c r="AH800" s="54" t="e">
        <v>#REF!</v>
      </c>
      <c r="AI800" s="63" t="e">
        <v>#REF!</v>
      </c>
      <c r="AJ800" s="63" t="e">
        <v>#REF!</v>
      </c>
      <c r="AK800" s="63" t="e">
        <v>#REF!</v>
      </c>
      <c r="AL800" s="63" t="e">
        <v>#REF!</v>
      </c>
      <c r="AM800" s="63" t="e">
        <v>#REF!</v>
      </c>
      <c r="AN800" s="54" t="e">
        <v>#REF!</v>
      </c>
      <c r="AO800" s="54">
        <v>0.17282118459574158</v>
      </c>
      <c r="AP800" s="54">
        <v>0.76190870399146216</v>
      </c>
      <c r="AQ800" s="54">
        <v>0.1316739647776107</v>
      </c>
    </row>
    <row r="801" spans="2:43" x14ac:dyDescent="0.3">
      <c r="B801" s="52">
        <v>798</v>
      </c>
      <c r="C801" s="54">
        <v>0.22292466616771386</v>
      </c>
      <c r="D801" s="54">
        <v>0.66032394296843933</v>
      </c>
      <c r="E801" s="54">
        <v>50514.059030775381</v>
      </c>
      <c r="F801" s="54">
        <v>24.398619767312233</v>
      </c>
      <c r="G801" s="54">
        <v>0.87572956186267614</v>
      </c>
      <c r="H801" s="54">
        <v>11749.915621343014</v>
      </c>
      <c r="I801" s="54">
        <v>11</v>
      </c>
      <c r="J801" s="54">
        <v>1</v>
      </c>
      <c r="K801" s="54">
        <v>850</v>
      </c>
      <c r="L801" s="54">
        <v>806</v>
      </c>
      <c r="M801" s="54">
        <v>0.14720249454878787</v>
      </c>
      <c r="N801" s="54">
        <v>11260.829746211793</v>
      </c>
      <c r="O801" s="54">
        <v>33355.642634542099</v>
      </c>
      <c r="P801" s="54">
        <v>21.36659259888237</v>
      </c>
      <c r="Q801" s="54">
        <v>286681.72354315047</v>
      </c>
      <c r="R801" s="54">
        <v>10289.748459002132</v>
      </c>
      <c r="S801" s="54">
        <v>0</v>
      </c>
      <c r="T801" s="54">
        <v>0</v>
      </c>
      <c r="U801" s="54">
        <v>0.48731473986790241</v>
      </c>
      <c r="V801" s="54">
        <v>5.0075708583458791</v>
      </c>
      <c r="W801" s="54">
        <v>1.8507036109878261</v>
      </c>
      <c r="X801" s="54">
        <v>0</v>
      </c>
      <c r="Y801" s="54">
        <v>0</v>
      </c>
      <c r="Z801" s="54">
        <v>0</v>
      </c>
      <c r="AA801" s="54">
        <v>0</v>
      </c>
      <c r="AB801" s="54">
        <v>0</v>
      </c>
      <c r="AC801" s="54">
        <v>0</v>
      </c>
      <c r="AD801" s="54" t="e">
        <v>#REF!</v>
      </c>
      <c r="AE801" s="63" t="e">
        <v>#REF!</v>
      </c>
      <c r="AF801" s="63" t="e">
        <v>#REF!</v>
      </c>
      <c r="AG801" s="63" t="e">
        <v>#REF!</v>
      </c>
      <c r="AH801" s="54" t="e">
        <v>#REF!</v>
      </c>
      <c r="AI801" s="63" t="e">
        <v>#REF!</v>
      </c>
      <c r="AJ801" s="63" t="e">
        <v>#REF!</v>
      </c>
      <c r="AK801" s="63" t="e">
        <v>#REF!</v>
      </c>
      <c r="AL801" s="63" t="e">
        <v>#REF!</v>
      </c>
      <c r="AM801" s="63" t="e">
        <v>#REF!</v>
      </c>
      <c r="AN801" s="54" t="e">
        <v>#REF!</v>
      </c>
      <c r="AO801" s="54">
        <v>0.15488185854164185</v>
      </c>
      <c r="AP801" s="54">
        <v>0.74914435103198806</v>
      </c>
      <c r="AQ801" s="54">
        <v>0.11602886940380647</v>
      </c>
    </row>
    <row r="802" spans="2:43" x14ac:dyDescent="0.3">
      <c r="B802" s="52">
        <v>799</v>
      </c>
      <c r="C802" s="54">
        <v>0.19597652490273154</v>
      </c>
      <c r="D802" s="54">
        <v>0.72425818420088706</v>
      </c>
      <c r="E802" s="54">
        <v>54045.944488415611</v>
      </c>
      <c r="F802" s="54">
        <v>19.011289871624655</v>
      </c>
      <c r="G802" s="54">
        <v>0.85085721344149301</v>
      </c>
      <c r="H802" s="54">
        <v>10540.747794098577</v>
      </c>
      <c r="I802" s="54">
        <v>19</v>
      </c>
      <c r="J802" s="54">
        <v>2</v>
      </c>
      <c r="K802" s="54">
        <v>844</v>
      </c>
      <c r="L802" s="54">
        <v>801</v>
      </c>
      <c r="M802" s="54">
        <v>0.14193760207205228</v>
      </c>
      <c r="N802" s="54">
        <v>10591.736385925629</v>
      </c>
      <c r="O802" s="54">
        <v>39143.217618601833</v>
      </c>
      <c r="P802" s="54">
        <v>16.175893124099034</v>
      </c>
      <c r="Q802" s="54">
        <v>200393.21177729621</v>
      </c>
      <c r="R802" s="54">
        <v>8968.6712956762804</v>
      </c>
      <c r="S802" s="54">
        <v>0</v>
      </c>
      <c r="T802" s="54">
        <v>0</v>
      </c>
      <c r="U802" s="54">
        <v>0.36445070090702203</v>
      </c>
      <c r="V802" s="54">
        <v>4.8829648452240999</v>
      </c>
      <c r="W802" s="54">
        <v>0.59800837547648766</v>
      </c>
      <c r="X802" s="54">
        <v>0</v>
      </c>
      <c r="Y802" s="54">
        <v>0</v>
      </c>
      <c r="Z802" s="54">
        <v>0</v>
      </c>
      <c r="AA802" s="54">
        <v>0</v>
      </c>
      <c r="AB802" s="54">
        <v>0</v>
      </c>
      <c r="AC802" s="54">
        <v>0</v>
      </c>
      <c r="AD802" s="54" t="e">
        <v>#REF!</v>
      </c>
      <c r="AE802" s="63" t="e">
        <v>#REF!</v>
      </c>
      <c r="AF802" s="63" t="e">
        <v>#REF!</v>
      </c>
      <c r="AG802" s="63" t="e">
        <v>#REF!</v>
      </c>
      <c r="AH802" s="54" t="e">
        <v>#REF!</v>
      </c>
      <c r="AI802" s="63" t="e">
        <v>#REF!</v>
      </c>
      <c r="AJ802" s="63" t="e">
        <v>#REF!</v>
      </c>
      <c r="AK802" s="63" t="e">
        <v>#REF!</v>
      </c>
      <c r="AL802" s="63" t="e">
        <v>#REF!</v>
      </c>
      <c r="AM802" s="63" t="e">
        <v>#REF!</v>
      </c>
      <c r="AN802" s="54" t="e">
        <v>#REF!</v>
      </c>
      <c r="AO802" s="54">
        <v>0.25753305247520875</v>
      </c>
      <c r="AP802" s="54">
        <v>0.7375685487161121</v>
      </c>
      <c r="AQ802" s="54">
        <v>0.18994827976057005</v>
      </c>
    </row>
    <row r="803" spans="2:43" x14ac:dyDescent="0.3">
      <c r="B803" s="52">
        <v>800</v>
      </c>
      <c r="C803" s="54">
        <v>0.19717699427117275</v>
      </c>
      <c r="D803" s="54">
        <v>0.65000423605770408</v>
      </c>
      <c r="E803" s="54">
        <v>49419.110611858814</v>
      </c>
      <c r="F803" s="54">
        <v>14.095550053315836</v>
      </c>
      <c r="G803" s="54">
        <v>0.8960981812712705</v>
      </c>
      <c r="H803" s="54">
        <v>13815.263386253009</v>
      </c>
      <c r="I803" s="54">
        <v>15</v>
      </c>
      <c r="J803" s="54">
        <v>8</v>
      </c>
      <c r="K803" s="54">
        <v>858</v>
      </c>
      <c r="L803" s="54">
        <v>807</v>
      </c>
      <c r="M803" s="54">
        <v>0.12816588152938793</v>
      </c>
      <c r="N803" s="54">
        <v>9744.3116900009372</v>
      </c>
      <c r="O803" s="54">
        <v>32122.631239912465</v>
      </c>
      <c r="P803" s="54">
        <v>12.630996766794482</v>
      </c>
      <c r="Q803" s="54">
        <v>194733.73656067092</v>
      </c>
      <c r="R803" s="54">
        <v>12379.832394204896</v>
      </c>
      <c r="S803" s="54">
        <v>0</v>
      </c>
      <c r="T803" s="54">
        <v>0</v>
      </c>
      <c r="U803" s="54">
        <v>0.48367493478861423</v>
      </c>
      <c r="V803" s="54">
        <v>4.6178481000709706</v>
      </c>
      <c r="W803" s="54">
        <v>2.2074223374411037</v>
      </c>
      <c r="X803" s="54">
        <v>0</v>
      </c>
      <c r="Y803" s="54">
        <v>0</v>
      </c>
      <c r="Z803" s="54">
        <v>0</v>
      </c>
      <c r="AA803" s="54">
        <v>0</v>
      </c>
      <c r="AB803" s="54">
        <v>0</v>
      </c>
      <c r="AC803" s="54">
        <v>0</v>
      </c>
      <c r="AD803" s="54" t="e">
        <v>#REF!</v>
      </c>
      <c r="AE803" s="63" t="e">
        <v>#REF!</v>
      </c>
      <c r="AF803" s="63" t="e">
        <v>#REF!</v>
      </c>
      <c r="AG803" s="63" t="e">
        <v>#REF!</v>
      </c>
      <c r="AH803" s="54" t="e">
        <v>#REF!</v>
      </c>
      <c r="AI803" s="63" t="e">
        <v>#REF!</v>
      </c>
      <c r="AJ803" s="63" t="e">
        <v>#REF!</v>
      </c>
      <c r="AK803" s="63" t="e">
        <v>#REF!</v>
      </c>
      <c r="AL803" s="63" t="e">
        <v>#REF!</v>
      </c>
      <c r="AM803" s="63" t="e">
        <v>#REF!</v>
      </c>
      <c r="AN803" s="54" t="e">
        <v>#REF!</v>
      </c>
      <c r="AO803" s="54">
        <v>0.18077504673353398</v>
      </c>
      <c r="AP803" s="54">
        <v>0.70133144321710883</v>
      </c>
      <c r="AQ803" s="54">
        <v>0.12678322442326967</v>
      </c>
    </row>
    <row r="804" spans="2:43" x14ac:dyDescent="0.3">
      <c r="B804" s="52">
        <v>801</v>
      </c>
      <c r="C804" s="54">
        <v>0.22731700690480194</v>
      </c>
      <c r="D804" s="54">
        <v>0.72477749317692841</v>
      </c>
      <c r="E804" s="54">
        <v>49537.462588408591</v>
      </c>
      <c r="F804" s="54">
        <v>25.461188657499815</v>
      </c>
      <c r="G804" s="54">
        <v>0.90233780861312207</v>
      </c>
      <c r="H804" s="54">
        <v>22963.829927011207</v>
      </c>
      <c r="I804" s="54">
        <v>14</v>
      </c>
      <c r="J804" s="54">
        <v>2</v>
      </c>
      <c r="K804" s="54">
        <v>838</v>
      </c>
      <c r="L804" s="54">
        <v>807</v>
      </c>
      <c r="M804" s="54">
        <v>0.16475425042094488</v>
      </c>
      <c r="N804" s="54">
        <v>11260.707725255643</v>
      </c>
      <c r="O804" s="54">
        <v>35903.637953172656</v>
      </c>
      <c r="P804" s="54">
        <v>22.974593177893663</v>
      </c>
      <c r="Q804" s="54">
        <v>584686.40607037256</v>
      </c>
      <c r="R804" s="54">
        <v>20721.131973703723</v>
      </c>
      <c r="S804" s="54">
        <v>0</v>
      </c>
      <c r="T804" s="54">
        <v>0</v>
      </c>
      <c r="U804" s="54">
        <v>0.3966561086666528</v>
      </c>
      <c r="V804" s="54">
        <v>5.4002191675489408</v>
      </c>
      <c r="W804" s="54">
        <v>1.9922417908298569</v>
      </c>
      <c r="X804" s="54">
        <v>0</v>
      </c>
      <c r="Y804" s="54">
        <v>0</v>
      </c>
      <c r="Z804" s="54">
        <v>0</v>
      </c>
      <c r="AA804" s="54">
        <v>0</v>
      </c>
      <c r="AB804" s="54">
        <v>0</v>
      </c>
      <c r="AC804" s="54">
        <v>0</v>
      </c>
      <c r="AD804" s="54" t="e">
        <v>#REF!</v>
      </c>
      <c r="AE804" s="63" t="e">
        <v>#REF!</v>
      </c>
      <c r="AF804" s="63" t="e">
        <v>#REF!</v>
      </c>
      <c r="AG804" s="63" t="e">
        <v>#REF!</v>
      </c>
      <c r="AH804" s="54" t="e">
        <v>#REF!</v>
      </c>
      <c r="AI804" s="63" t="e">
        <v>#REF!</v>
      </c>
      <c r="AJ804" s="63" t="e">
        <v>#REF!</v>
      </c>
      <c r="AK804" s="63" t="e">
        <v>#REF!</v>
      </c>
      <c r="AL804" s="63" t="e">
        <v>#REF!</v>
      </c>
      <c r="AM804" s="63" t="e">
        <v>#REF!</v>
      </c>
      <c r="AN804" s="54" t="e">
        <v>#REF!</v>
      </c>
      <c r="AO804" s="54">
        <v>0.22074316607330174</v>
      </c>
      <c r="AP804" s="54">
        <v>0.77353763992273528</v>
      </c>
      <c r="AQ804" s="54">
        <v>0.17075314771341424</v>
      </c>
    </row>
    <row r="805" spans="2:43" x14ac:dyDescent="0.3">
      <c r="B805" s="52">
        <v>802</v>
      </c>
      <c r="C805" s="54">
        <v>0.22879416498491315</v>
      </c>
      <c r="D805" s="54">
        <v>0.76614186234181403</v>
      </c>
      <c r="E805" s="54">
        <v>48943.403666434351</v>
      </c>
      <c r="F805" s="54">
        <v>28.59072030658956</v>
      </c>
      <c r="G805" s="54">
        <v>0.91080678936127035</v>
      </c>
      <c r="H805" s="54">
        <v>5886.9127456253482</v>
      </c>
      <c r="I805" s="54">
        <v>9</v>
      </c>
      <c r="J805" s="54">
        <v>4</v>
      </c>
      <c r="K805" s="54">
        <v>844</v>
      </c>
      <c r="L805" s="54">
        <v>785</v>
      </c>
      <c r="M805" s="54">
        <v>0.17528878765448161</v>
      </c>
      <c r="N805" s="54">
        <v>11197.965173381384</v>
      </c>
      <c r="O805" s="54">
        <v>37497.590434349186</v>
      </c>
      <c r="P805" s="54">
        <v>26.040622167970913</v>
      </c>
      <c r="Q805" s="54">
        <v>168311.07577947155</v>
      </c>
      <c r="R805" s="54">
        <v>5361.8400970929642</v>
      </c>
      <c r="S805" s="54">
        <v>0</v>
      </c>
      <c r="T805" s="54">
        <v>0</v>
      </c>
      <c r="U805" s="54">
        <v>0.5006592524498894</v>
      </c>
      <c r="V805" s="54">
        <v>5.9519719479070439</v>
      </c>
      <c r="W805" s="54">
        <v>3.3247573720610655</v>
      </c>
      <c r="X805" s="54">
        <v>0</v>
      </c>
      <c r="Y805" s="54">
        <v>0</v>
      </c>
      <c r="Z805" s="54">
        <v>0</v>
      </c>
      <c r="AA805" s="54">
        <v>0</v>
      </c>
      <c r="AB805" s="54">
        <v>0</v>
      </c>
      <c r="AC805" s="54">
        <v>0</v>
      </c>
      <c r="AD805" s="54" t="e">
        <v>#REF!</v>
      </c>
      <c r="AE805" s="63" t="e">
        <v>#REF!</v>
      </c>
      <c r="AF805" s="63" t="e">
        <v>#REF!</v>
      </c>
      <c r="AG805" s="63" t="e">
        <v>#REF!</v>
      </c>
      <c r="AH805" s="54" t="e">
        <v>#REF!</v>
      </c>
      <c r="AI805" s="63" t="e">
        <v>#REF!</v>
      </c>
      <c r="AJ805" s="63" t="e">
        <v>#REF!</v>
      </c>
      <c r="AK805" s="63" t="e">
        <v>#REF!</v>
      </c>
      <c r="AL805" s="63" t="e">
        <v>#REF!</v>
      </c>
      <c r="AM805" s="63" t="e">
        <v>#REF!</v>
      </c>
      <c r="AN805" s="54" t="e">
        <v>#REF!</v>
      </c>
      <c r="AO805" s="54">
        <v>0.20102735081681464</v>
      </c>
      <c r="AP805" s="54">
        <v>0.68642109301884791</v>
      </c>
      <c r="AQ805" s="54">
        <v>0.13798941387436128</v>
      </c>
    </row>
    <row r="806" spans="2:43" x14ac:dyDescent="0.3">
      <c r="B806" s="52">
        <v>803</v>
      </c>
      <c r="C806" s="54">
        <v>0.20085316946343226</v>
      </c>
      <c r="D806" s="54">
        <v>0.6449370948001194</v>
      </c>
      <c r="E806" s="54">
        <v>46652.74727074353</v>
      </c>
      <c r="F806" s="54">
        <v>14.011200103718744</v>
      </c>
      <c r="G806" s="54">
        <v>0.87671621739239403</v>
      </c>
      <c r="H806" s="54">
        <v>31320.877998313714</v>
      </c>
      <c r="I806" s="54">
        <v>12</v>
      </c>
      <c r="J806" s="54">
        <v>3</v>
      </c>
      <c r="K806" s="54">
        <v>846</v>
      </c>
      <c r="L806" s="54">
        <v>772</v>
      </c>
      <c r="M806" s="54">
        <v>0.12953765959514207</v>
      </c>
      <c r="N806" s="54">
        <v>9370.3521535053278</v>
      </c>
      <c r="O806" s="54">
        <v>30088.08728923753</v>
      </c>
      <c r="P806" s="54">
        <v>12.283846356060216</v>
      </c>
      <c r="Q806" s="54">
        <v>438843.08905853523</v>
      </c>
      <c r="R806" s="54">
        <v>27459.521684090258</v>
      </c>
      <c r="S806" s="54">
        <v>0</v>
      </c>
      <c r="T806" s="54">
        <v>0</v>
      </c>
      <c r="U806" s="54">
        <v>0.37893927311825426</v>
      </c>
      <c r="V806" s="54">
        <v>6.1547303159022375</v>
      </c>
      <c r="W806" s="54">
        <v>3.5383046559065443</v>
      </c>
      <c r="X806" s="54">
        <v>0</v>
      </c>
      <c r="Y806" s="54">
        <v>0</v>
      </c>
      <c r="Z806" s="54">
        <v>0</v>
      </c>
      <c r="AA806" s="54">
        <v>0</v>
      </c>
      <c r="AB806" s="54">
        <v>0</v>
      </c>
      <c r="AC806" s="54">
        <v>0</v>
      </c>
      <c r="AD806" s="54" t="e">
        <v>#REF!</v>
      </c>
      <c r="AE806" s="63" t="e">
        <v>#REF!</v>
      </c>
      <c r="AF806" s="63" t="e">
        <v>#REF!</v>
      </c>
      <c r="AG806" s="63" t="e">
        <v>#REF!</v>
      </c>
      <c r="AH806" s="54" t="e">
        <v>#REF!</v>
      </c>
      <c r="AI806" s="63" t="e">
        <v>#REF!</v>
      </c>
      <c r="AJ806" s="63" t="e">
        <v>#REF!</v>
      </c>
      <c r="AK806" s="63" t="e">
        <v>#REF!</v>
      </c>
      <c r="AL806" s="63" t="e">
        <v>#REF!</v>
      </c>
      <c r="AM806" s="63" t="e">
        <v>#REF!</v>
      </c>
      <c r="AN806" s="54" t="e">
        <v>#REF!</v>
      </c>
      <c r="AO806" s="54">
        <v>0.20843438746427861</v>
      </c>
      <c r="AP806" s="54">
        <v>0.62508746076440558</v>
      </c>
      <c r="AQ806" s="54">
        <v>0.13028972199603017</v>
      </c>
    </row>
    <row r="807" spans="2:43" x14ac:dyDescent="0.3">
      <c r="B807" s="52">
        <v>804</v>
      </c>
      <c r="C807" s="54">
        <v>0.27347311867941587</v>
      </c>
      <c r="D807" s="54">
        <v>0.73558442409403835</v>
      </c>
      <c r="E807" s="54">
        <v>50224.504717582175</v>
      </c>
      <c r="F807" s="54">
        <v>10.127153145927814</v>
      </c>
      <c r="G807" s="54">
        <v>0.89381130014139309</v>
      </c>
      <c r="H807" s="54">
        <v>25502.300883152206</v>
      </c>
      <c r="I807" s="54">
        <v>14</v>
      </c>
      <c r="J807" s="54">
        <v>2</v>
      </c>
      <c r="K807" s="54">
        <v>850</v>
      </c>
      <c r="L807" s="54">
        <v>801</v>
      </c>
      <c r="M807" s="54">
        <v>0.20116256650899872</v>
      </c>
      <c r="N807" s="54">
        <v>13735.051939246232</v>
      </c>
      <c r="O807" s="54">
        <v>36944.363378090995</v>
      </c>
      <c r="P807" s="54">
        <v>9.0517639200927391</v>
      </c>
      <c r="Q807" s="54">
        <v>258265.70661721253</v>
      </c>
      <c r="R807" s="54">
        <v>22794.244708967271</v>
      </c>
      <c r="S807" s="54">
        <v>0</v>
      </c>
      <c r="T807" s="54">
        <v>0</v>
      </c>
      <c r="U807" s="54">
        <v>0.37499330497736477</v>
      </c>
      <c r="V807" s="54">
        <v>6.0609943036778517</v>
      </c>
      <c r="W807" s="54">
        <v>1.6845734720101206</v>
      </c>
      <c r="X807" s="54">
        <v>0</v>
      </c>
      <c r="Y807" s="54">
        <v>0</v>
      </c>
      <c r="Z807" s="54">
        <v>0</v>
      </c>
      <c r="AA807" s="54">
        <v>0</v>
      </c>
      <c r="AB807" s="54">
        <v>0</v>
      </c>
      <c r="AC807" s="54">
        <v>0</v>
      </c>
      <c r="AD807" s="54" t="e">
        <v>#REF!</v>
      </c>
      <c r="AE807" s="63" t="e">
        <v>#REF!</v>
      </c>
      <c r="AF807" s="63" t="e">
        <v>#REF!</v>
      </c>
      <c r="AG807" s="63" t="e">
        <v>#REF!</v>
      </c>
      <c r="AH807" s="54" t="e">
        <v>#REF!</v>
      </c>
      <c r="AI807" s="63" t="e">
        <v>#REF!</v>
      </c>
      <c r="AJ807" s="63" t="e">
        <v>#REF!</v>
      </c>
      <c r="AK807" s="63" t="e">
        <v>#REF!</v>
      </c>
      <c r="AL807" s="63" t="e">
        <v>#REF!</v>
      </c>
      <c r="AM807" s="63" t="e">
        <v>#REF!</v>
      </c>
      <c r="AN807" s="54" t="e">
        <v>#REF!</v>
      </c>
      <c r="AO807" s="54">
        <v>0.18025344960314188</v>
      </c>
      <c r="AP807" s="54">
        <v>0.69099473208212869</v>
      </c>
      <c r="AQ807" s="54">
        <v>0.12455418411540251</v>
      </c>
    </row>
    <row r="808" spans="2:43" x14ac:dyDescent="0.3">
      <c r="B808" s="52">
        <v>805</v>
      </c>
      <c r="C808" s="54">
        <v>0.2319820930019259</v>
      </c>
      <c r="D808" s="54">
        <v>0.63389420931557594</v>
      </c>
      <c r="E808" s="54">
        <v>53059.576842864262</v>
      </c>
      <c r="F808" s="54">
        <v>18.588891591130626</v>
      </c>
      <c r="G808" s="54">
        <v>0.89420736550127611</v>
      </c>
      <c r="H808" s="54">
        <v>19016.393490891369</v>
      </c>
      <c r="I808" s="54">
        <v>9</v>
      </c>
      <c r="J808" s="54">
        <v>6</v>
      </c>
      <c r="K808" s="54">
        <v>861</v>
      </c>
      <c r="L808" s="54">
        <v>788</v>
      </c>
      <c r="M808" s="54">
        <v>0.14705210541882821</v>
      </c>
      <c r="N808" s="54">
        <v>12308.871689804171</v>
      </c>
      <c r="O808" s="54">
        <v>33634.158509426488</v>
      </c>
      <c r="P808" s="54">
        <v>16.62232377729374</v>
      </c>
      <c r="Q808" s="54">
        <v>353493.67705646175</v>
      </c>
      <c r="R808" s="54">
        <v>17004.599124825585</v>
      </c>
      <c r="S808" s="54">
        <v>0</v>
      </c>
      <c r="T808" s="54">
        <v>0</v>
      </c>
      <c r="U808" s="54">
        <v>0.58847666503363938</v>
      </c>
      <c r="V808" s="54">
        <v>7.8055794971160655</v>
      </c>
      <c r="W808" s="54">
        <v>1.2140943263005401</v>
      </c>
      <c r="X808" s="54">
        <v>0</v>
      </c>
      <c r="Y808" s="54">
        <v>0</v>
      </c>
      <c r="Z808" s="54">
        <v>0</v>
      </c>
      <c r="AA808" s="54">
        <v>0</v>
      </c>
      <c r="AB808" s="54">
        <v>0</v>
      </c>
      <c r="AC808" s="54">
        <v>0</v>
      </c>
      <c r="AD808" s="54" t="e">
        <v>#REF!</v>
      </c>
      <c r="AE808" s="63" t="e">
        <v>#REF!</v>
      </c>
      <c r="AF808" s="63" t="e">
        <v>#REF!</v>
      </c>
      <c r="AG808" s="63" t="e">
        <v>#REF!</v>
      </c>
      <c r="AH808" s="54" t="e">
        <v>#REF!</v>
      </c>
      <c r="AI808" s="63" t="e">
        <v>#REF!</v>
      </c>
      <c r="AJ808" s="63" t="e">
        <v>#REF!</v>
      </c>
      <c r="AK808" s="63" t="e">
        <v>#REF!</v>
      </c>
      <c r="AL808" s="63" t="e">
        <v>#REF!</v>
      </c>
      <c r="AM808" s="63" t="e">
        <v>#REF!</v>
      </c>
      <c r="AN808" s="54" t="e">
        <v>#REF!</v>
      </c>
      <c r="AO808" s="54">
        <v>0.23954446835965745</v>
      </c>
      <c r="AP808" s="54">
        <v>0.65981433274782486</v>
      </c>
      <c r="AQ808" s="54">
        <v>0.15805487355415981</v>
      </c>
    </row>
    <row r="809" spans="2:43" x14ac:dyDescent="0.3">
      <c r="B809" s="52">
        <v>806</v>
      </c>
      <c r="C809" s="54">
        <v>0.21826604237307057</v>
      </c>
      <c r="D809" s="54">
        <v>0.63982709113894365</v>
      </c>
      <c r="E809" s="54">
        <v>51019.466396726508</v>
      </c>
      <c r="F809" s="54">
        <v>21.362254294843737</v>
      </c>
      <c r="G809" s="54">
        <v>0.89362695678879622</v>
      </c>
      <c r="H809" s="54">
        <v>22225.094600683628</v>
      </c>
      <c r="I809" s="54">
        <v>15</v>
      </c>
      <c r="J809" s="54">
        <v>4</v>
      </c>
      <c r="K809" s="54">
        <v>867</v>
      </c>
      <c r="L809" s="54">
        <v>800</v>
      </c>
      <c r="M809" s="54">
        <v>0.13965252698597116</v>
      </c>
      <c r="N809" s="54">
        <v>11135.817014399358</v>
      </c>
      <c r="O809" s="54">
        <v>32643.636776078605</v>
      </c>
      <c r="P809" s="54">
        <v>19.089886295649602</v>
      </c>
      <c r="Q809" s="54">
        <v>474778.12258676218</v>
      </c>
      <c r="R809" s="54">
        <v>19860.943652352016</v>
      </c>
      <c r="S809" s="54">
        <v>0</v>
      </c>
      <c r="T809" s="54">
        <v>0</v>
      </c>
      <c r="U809" s="54">
        <v>0.38489366629152899</v>
      </c>
      <c r="V809" s="54">
        <v>2.9790362049095886</v>
      </c>
      <c r="W809" s="54">
        <v>3.429991882469535</v>
      </c>
      <c r="X809" s="54">
        <v>0</v>
      </c>
      <c r="Y809" s="54">
        <v>0</v>
      </c>
      <c r="Z809" s="54">
        <v>0</v>
      </c>
      <c r="AA809" s="54">
        <v>0</v>
      </c>
      <c r="AB809" s="54">
        <v>0</v>
      </c>
      <c r="AC809" s="54">
        <v>0</v>
      </c>
      <c r="AD809" s="54" t="e">
        <v>#REF!</v>
      </c>
      <c r="AE809" s="63" t="e">
        <v>#REF!</v>
      </c>
      <c r="AF809" s="63" t="e">
        <v>#REF!</v>
      </c>
      <c r="AG809" s="63" t="e">
        <v>#REF!</v>
      </c>
      <c r="AH809" s="54" t="e">
        <v>#REF!</v>
      </c>
      <c r="AI809" s="63" t="e">
        <v>#REF!</v>
      </c>
      <c r="AJ809" s="63" t="e">
        <v>#REF!</v>
      </c>
      <c r="AK809" s="63" t="e">
        <v>#REF!</v>
      </c>
      <c r="AL809" s="63" t="e">
        <v>#REF!</v>
      </c>
      <c r="AM809" s="63" t="e">
        <v>#REF!</v>
      </c>
      <c r="AN809" s="54" t="e">
        <v>#REF!</v>
      </c>
      <c r="AO809" s="54">
        <v>0.23043491730904064</v>
      </c>
      <c r="AP809" s="54">
        <v>0.7467461475098579</v>
      </c>
      <c r="AQ809" s="54">
        <v>0.17207638675227876</v>
      </c>
    </row>
    <row r="810" spans="2:43" x14ac:dyDescent="0.3">
      <c r="B810" s="52">
        <v>807</v>
      </c>
      <c r="C810" s="54">
        <v>0.13712133770040319</v>
      </c>
      <c r="D810" s="54">
        <v>0.76504087802470322</v>
      </c>
      <c r="E810" s="54">
        <v>48558.319174274868</v>
      </c>
      <c r="F810" s="54">
        <v>21.426255804452857</v>
      </c>
      <c r="G810" s="54">
        <v>0.84004111907222023</v>
      </c>
      <c r="H810" s="54">
        <v>9123.2127732942663</v>
      </c>
      <c r="I810" s="54">
        <v>18</v>
      </c>
      <c r="J810" s="54">
        <v>6</v>
      </c>
      <c r="K810" s="54">
        <v>848</v>
      </c>
      <c r="L810" s="54">
        <v>803</v>
      </c>
      <c r="M810" s="54">
        <v>0.1049034285902383</v>
      </c>
      <c r="N810" s="54">
        <v>6658.3816816597073</v>
      </c>
      <c r="O810" s="54">
        <v>37149.09913649103</v>
      </c>
      <c r="P810" s="54">
        <v>17.998935903500232</v>
      </c>
      <c r="Q810" s="54">
        <v>195476.29063905473</v>
      </c>
      <c r="R810" s="54">
        <v>7663.8738676120893</v>
      </c>
      <c r="S810" s="54">
        <v>0</v>
      </c>
      <c r="T810" s="54">
        <v>0</v>
      </c>
      <c r="U810" s="54">
        <v>0.5905567099312059</v>
      </c>
      <c r="V810" s="54">
        <v>5.4765264999509551</v>
      </c>
      <c r="W810" s="54">
        <v>1.0172075374096248</v>
      </c>
      <c r="X810" s="54">
        <v>0</v>
      </c>
      <c r="Y810" s="54">
        <v>0</v>
      </c>
      <c r="Z810" s="54">
        <v>0</v>
      </c>
      <c r="AA810" s="54">
        <v>0</v>
      </c>
      <c r="AB810" s="54">
        <v>0</v>
      </c>
      <c r="AC810" s="54">
        <v>0</v>
      </c>
      <c r="AD810" s="54" t="e">
        <v>#REF!</v>
      </c>
      <c r="AE810" s="63" t="e">
        <v>#REF!</v>
      </c>
      <c r="AF810" s="63" t="e">
        <v>#REF!</v>
      </c>
      <c r="AG810" s="63" t="e">
        <v>#REF!</v>
      </c>
      <c r="AH810" s="54" t="e">
        <v>#REF!</v>
      </c>
      <c r="AI810" s="63" t="e">
        <v>#REF!</v>
      </c>
      <c r="AJ810" s="63" t="e">
        <v>#REF!</v>
      </c>
      <c r="AK810" s="63" t="e">
        <v>#REF!</v>
      </c>
      <c r="AL810" s="63" t="e">
        <v>#REF!</v>
      </c>
      <c r="AM810" s="63" t="e">
        <v>#REF!</v>
      </c>
      <c r="AN810" s="54" t="e">
        <v>#REF!</v>
      </c>
      <c r="AO810" s="54">
        <v>0.29329340947615545</v>
      </c>
      <c r="AP810" s="54">
        <v>0.65551069176254528</v>
      </c>
      <c r="AQ810" s="54">
        <v>0.19225696573511011</v>
      </c>
    </row>
    <row r="811" spans="2:43" x14ac:dyDescent="0.3">
      <c r="B811" s="52">
        <v>808</v>
      </c>
      <c r="C811" s="54">
        <v>0.11859090251065832</v>
      </c>
      <c r="D811" s="54">
        <v>0.69029487963225744</v>
      </c>
      <c r="E811" s="54">
        <v>50877.383360813343</v>
      </c>
      <c r="F811" s="54">
        <v>21.759905598353665</v>
      </c>
      <c r="G811" s="54">
        <v>0.88716766589958729</v>
      </c>
      <c r="H811" s="54">
        <v>10164.802927760204</v>
      </c>
      <c r="I811" s="54">
        <v>11</v>
      </c>
      <c r="J811" s="54">
        <v>5</v>
      </c>
      <c r="K811" s="54">
        <v>857</v>
      </c>
      <c r="L811" s="54">
        <v>797</v>
      </c>
      <c r="M811" s="54">
        <v>8.1862692774075665E-2</v>
      </c>
      <c r="N811" s="54">
        <v>6033.5948101396052</v>
      </c>
      <c r="O811" s="54">
        <v>35120.397223056862</v>
      </c>
      <c r="P811" s="54">
        <v>19.304684659886782</v>
      </c>
      <c r="Q811" s="54">
        <v>221185.15213393097</v>
      </c>
      <c r="R811" s="54">
        <v>9017.8844877503107</v>
      </c>
      <c r="S811" s="54">
        <v>0</v>
      </c>
      <c r="T811" s="54">
        <v>0</v>
      </c>
      <c r="U811" s="54">
        <v>0.43096028082274968</v>
      </c>
      <c r="V811" s="54">
        <v>5.2594280091278396</v>
      </c>
      <c r="W811" s="54">
        <v>2.1496714004111865</v>
      </c>
      <c r="X811" s="54">
        <v>0</v>
      </c>
      <c r="Y811" s="54">
        <v>0</v>
      </c>
      <c r="Z811" s="54">
        <v>0</v>
      </c>
      <c r="AA811" s="54">
        <v>0</v>
      </c>
      <c r="AB811" s="54">
        <v>0</v>
      </c>
      <c r="AC811" s="54">
        <v>0</v>
      </c>
      <c r="AD811" s="54" t="e">
        <v>#REF!</v>
      </c>
      <c r="AE811" s="63" t="e">
        <v>#REF!</v>
      </c>
      <c r="AF811" s="63" t="e">
        <v>#REF!</v>
      </c>
      <c r="AG811" s="63" t="e">
        <v>#REF!</v>
      </c>
      <c r="AH811" s="54" t="e">
        <v>#REF!</v>
      </c>
      <c r="AI811" s="63" t="e">
        <v>#REF!</v>
      </c>
      <c r="AJ811" s="63" t="e">
        <v>#REF!</v>
      </c>
      <c r="AK811" s="63" t="e">
        <v>#REF!</v>
      </c>
      <c r="AL811" s="63" t="e">
        <v>#REF!</v>
      </c>
      <c r="AM811" s="63" t="e">
        <v>#REF!</v>
      </c>
      <c r="AN811" s="54" t="e">
        <v>#REF!</v>
      </c>
      <c r="AO811" s="54">
        <v>0.12444077751501124</v>
      </c>
      <c r="AP811" s="54">
        <v>0.70304449172772498</v>
      </c>
      <c r="AQ811" s="54">
        <v>8.7487403178243994E-2</v>
      </c>
    </row>
    <row r="812" spans="2:43" x14ac:dyDescent="0.3">
      <c r="B812" s="52">
        <v>809</v>
      </c>
      <c r="C812" s="54">
        <v>0.19684703122974978</v>
      </c>
      <c r="D812" s="54">
        <v>0.62637929377962476</v>
      </c>
      <c r="E812" s="54">
        <v>47281.021184715653</v>
      </c>
      <c r="F812" s="54">
        <v>29.592953353403125</v>
      </c>
      <c r="G812" s="54">
        <v>0.88539001109864179</v>
      </c>
      <c r="H812" s="54">
        <v>38238.440549804131</v>
      </c>
      <c r="I812" s="54">
        <v>11</v>
      </c>
      <c r="J812" s="54">
        <v>4</v>
      </c>
      <c r="K812" s="54">
        <v>862</v>
      </c>
      <c r="L812" s="54">
        <v>801</v>
      </c>
      <c r="M812" s="54">
        <v>0.12330090440430641</v>
      </c>
      <c r="N812" s="54">
        <v>9307.128653722184</v>
      </c>
      <c r="O812" s="54">
        <v>29615.85265886167</v>
      </c>
      <c r="P812" s="54">
        <v>26.201305298011182</v>
      </c>
      <c r="Q812" s="54">
        <v>1131588.3874972323</v>
      </c>
      <c r="R812" s="54">
        <v>33855.93330278583</v>
      </c>
      <c r="S812" s="54">
        <v>0</v>
      </c>
      <c r="T812" s="54">
        <v>0</v>
      </c>
      <c r="U812" s="54">
        <v>0.36072380442799395</v>
      </c>
      <c r="V812" s="54">
        <v>5.5291643166245201</v>
      </c>
      <c r="W812" s="54">
        <v>2.0485181876668288</v>
      </c>
      <c r="X812" s="54">
        <v>0</v>
      </c>
      <c r="Y812" s="54">
        <v>0</v>
      </c>
      <c r="Z812" s="54">
        <v>0</v>
      </c>
      <c r="AA812" s="54">
        <v>0</v>
      </c>
      <c r="AB812" s="54">
        <v>0</v>
      </c>
      <c r="AC812" s="54">
        <v>0</v>
      </c>
      <c r="AD812" s="54" t="e">
        <v>#REF!</v>
      </c>
      <c r="AE812" s="63" t="e">
        <v>#REF!</v>
      </c>
      <c r="AF812" s="63" t="e">
        <v>#REF!</v>
      </c>
      <c r="AG812" s="63" t="e">
        <v>#REF!</v>
      </c>
      <c r="AH812" s="54" t="e">
        <v>#REF!</v>
      </c>
      <c r="AI812" s="63" t="e">
        <v>#REF!</v>
      </c>
      <c r="AJ812" s="63" t="e">
        <v>#REF!</v>
      </c>
      <c r="AK812" s="63" t="e">
        <v>#REF!</v>
      </c>
      <c r="AL812" s="63" t="e">
        <v>#REF!</v>
      </c>
      <c r="AM812" s="63" t="e">
        <v>#REF!</v>
      </c>
      <c r="AN812" s="54" t="e">
        <v>#REF!</v>
      </c>
      <c r="AO812" s="54">
        <v>0.21159983502045515</v>
      </c>
      <c r="AP812" s="54">
        <v>0.70725077153153471</v>
      </c>
      <c r="AQ812" s="54">
        <v>0.14965414657416237</v>
      </c>
    </row>
    <row r="813" spans="2:43" x14ac:dyDescent="0.3">
      <c r="B813" s="52">
        <v>810</v>
      </c>
      <c r="C813" s="54">
        <v>0.16474710119551095</v>
      </c>
      <c r="D813" s="54">
        <v>0.76077297273700173</v>
      </c>
      <c r="E813" s="54">
        <v>47964.645723210277</v>
      </c>
      <c r="F813" s="54">
        <v>25.609870686533974</v>
      </c>
      <c r="G813" s="54">
        <v>0.92282988421806356</v>
      </c>
      <c r="H813" s="54">
        <v>29322.405907243723</v>
      </c>
      <c r="I813" s="54">
        <v>13</v>
      </c>
      <c r="J813" s="54">
        <v>4</v>
      </c>
      <c r="K813" s="54">
        <v>852</v>
      </c>
      <c r="L813" s="54">
        <v>798</v>
      </c>
      <c r="M813" s="54">
        <v>0.12533514192631251</v>
      </c>
      <c r="N813" s="54">
        <v>7902.0363427685552</v>
      </c>
      <c r="O813" s="54">
        <v>36490.206113123801</v>
      </c>
      <c r="P813" s="54">
        <v>23.633554000493728</v>
      </c>
      <c r="Q813" s="54">
        <v>750943.02350257162</v>
      </c>
      <c r="R813" s="54">
        <v>27059.592448376789</v>
      </c>
      <c r="S813" s="54">
        <v>0</v>
      </c>
      <c r="T813" s="54">
        <v>0</v>
      </c>
      <c r="U813" s="54">
        <v>0.3500155491504886</v>
      </c>
      <c r="V813" s="54">
        <v>3.554306902463225</v>
      </c>
      <c r="W813" s="54">
        <v>3.7130214164914852</v>
      </c>
      <c r="X813" s="54">
        <v>0</v>
      </c>
      <c r="Y813" s="54">
        <v>0</v>
      </c>
      <c r="Z813" s="54">
        <v>0</v>
      </c>
      <c r="AA813" s="54">
        <v>0</v>
      </c>
      <c r="AB813" s="54">
        <v>0</v>
      </c>
      <c r="AC813" s="54">
        <v>0</v>
      </c>
      <c r="AD813" s="54" t="e">
        <v>#REF!</v>
      </c>
      <c r="AE813" s="63" t="e">
        <v>#REF!</v>
      </c>
      <c r="AF813" s="63" t="e">
        <v>#REF!</v>
      </c>
      <c r="AG813" s="63" t="e">
        <v>#REF!</v>
      </c>
      <c r="AH813" s="54" t="e">
        <v>#REF!</v>
      </c>
      <c r="AI813" s="63" t="e">
        <v>#REF!</v>
      </c>
      <c r="AJ813" s="63" t="e">
        <v>#REF!</v>
      </c>
      <c r="AK813" s="63" t="e">
        <v>#REF!</v>
      </c>
      <c r="AL813" s="63" t="e">
        <v>#REF!</v>
      </c>
      <c r="AM813" s="63" t="e">
        <v>#REF!</v>
      </c>
      <c r="AN813" s="54" t="e">
        <v>#REF!</v>
      </c>
      <c r="AO813" s="54">
        <v>0.16492110521256659</v>
      </c>
      <c r="AP813" s="54">
        <v>0.69142183731060314</v>
      </c>
      <c r="AQ813" s="54">
        <v>0.11403005357736808</v>
      </c>
    </row>
    <row r="814" spans="2:43" x14ac:dyDescent="0.3">
      <c r="B814" s="52">
        <v>811</v>
      </c>
      <c r="C814" s="54">
        <v>0.16311057765853787</v>
      </c>
      <c r="D814" s="54">
        <v>0.75933572516716652</v>
      </c>
      <c r="E814" s="54">
        <v>48045.016240077814</v>
      </c>
      <c r="F814" s="54">
        <v>20.991527915358148</v>
      </c>
      <c r="G814" s="54">
        <v>0.81827904909290883</v>
      </c>
      <c r="H814" s="54">
        <v>20112.049485859454</v>
      </c>
      <c r="I814" s="54">
        <v>19</v>
      </c>
      <c r="J814" s="54">
        <v>8</v>
      </c>
      <c r="K814" s="54">
        <v>861</v>
      </c>
      <c r="L814" s="54">
        <v>797</v>
      </c>
      <c r="M814" s="54">
        <v>0.12385568876878128</v>
      </c>
      <c r="N814" s="54">
        <v>7836.6503525329254</v>
      </c>
      <c r="O814" s="54">
        <v>36482.297247327777</v>
      </c>
      <c r="P814" s="54">
        <v>17.176927501586515</v>
      </c>
      <c r="Q814" s="54">
        <v>422182.64821748319</v>
      </c>
      <c r="R814" s="54">
        <v>16457.268728598599</v>
      </c>
      <c r="S814" s="54">
        <v>0</v>
      </c>
      <c r="T814" s="54">
        <v>0</v>
      </c>
      <c r="U814" s="54">
        <v>0.44640483185097035</v>
      </c>
      <c r="V814" s="54">
        <v>7.2919555223849493</v>
      </c>
      <c r="W814" s="54">
        <v>2.6398678377119991</v>
      </c>
      <c r="X814" s="54">
        <v>0</v>
      </c>
      <c r="Y814" s="54">
        <v>0</v>
      </c>
      <c r="Z814" s="54">
        <v>0</v>
      </c>
      <c r="AA814" s="54">
        <v>0</v>
      </c>
      <c r="AB814" s="54">
        <v>0</v>
      </c>
      <c r="AC814" s="54">
        <v>0</v>
      </c>
      <c r="AD814" s="54" t="e">
        <v>#REF!</v>
      </c>
      <c r="AE814" s="63" t="e">
        <v>#REF!</v>
      </c>
      <c r="AF814" s="63" t="e">
        <v>#REF!</v>
      </c>
      <c r="AG814" s="63" t="e">
        <v>#REF!</v>
      </c>
      <c r="AH814" s="54" t="e">
        <v>#REF!</v>
      </c>
      <c r="AI814" s="63" t="e">
        <v>#REF!</v>
      </c>
      <c r="AJ814" s="63" t="e">
        <v>#REF!</v>
      </c>
      <c r="AK814" s="63" t="e">
        <v>#REF!</v>
      </c>
      <c r="AL814" s="63" t="e">
        <v>#REF!</v>
      </c>
      <c r="AM814" s="63" t="e">
        <v>#REF!</v>
      </c>
      <c r="AN814" s="54" t="e">
        <v>#REF!</v>
      </c>
      <c r="AO814" s="54">
        <v>0.21019757774307457</v>
      </c>
      <c r="AP814" s="54">
        <v>0.66607362483699506</v>
      </c>
      <c r="AQ814" s="54">
        <v>0.14000706253928574</v>
      </c>
    </row>
    <row r="815" spans="2:43" x14ac:dyDescent="0.3">
      <c r="B815" s="52">
        <v>812</v>
      </c>
      <c r="C815" s="54">
        <v>0.21400848757122115</v>
      </c>
      <c r="D815" s="54">
        <v>0.73030921168465246</v>
      </c>
      <c r="E815" s="54">
        <v>51247.868677137063</v>
      </c>
      <c r="F815" s="54">
        <v>19.341228180351717</v>
      </c>
      <c r="G815" s="54">
        <v>0.90734953879545321</v>
      </c>
      <c r="H815" s="54">
        <v>32749.25599284724</v>
      </c>
      <c r="I815" s="54">
        <v>13</v>
      </c>
      <c r="J815" s="54">
        <v>7</v>
      </c>
      <c r="K815" s="54">
        <v>851</v>
      </c>
      <c r="L815" s="54">
        <v>782</v>
      </c>
      <c r="M815" s="54">
        <v>0.15629236985196326</v>
      </c>
      <c r="N815" s="54">
        <v>10967.478866842661</v>
      </c>
      <c r="O815" s="54">
        <v>37426.79057411856</v>
      </c>
      <c r="P815" s="54">
        <v>17.549254469179754</v>
      </c>
      <c r="Q815" s="54">
        <v>633410.83289440942</v>
      </c>
      <c r="R815" s="54">
        <v>29715.022321004177</v>
      </c>
      <c r="S815" s="54">
        <v>0</v>
      </c>
      <c r="T815" s="54">
        <v>0</v>
      </c>
      <c r="U815" s="54">
        <v>0.35913520517049169</v>
      </c>
      <c r="V815" s="54">
        <v>6.0287426378624716</v>
      </c>
      <c r="W815" s="54">
        <v>1.4005102916452927</v>
      </c>
      <c r="X815" s="54">
        <v>0</v>
      </c>
      <c r="Y815" s="54">
        <v>0</v>
      </c>
      <c r="Z815" s="54">
        <v>0</v>
      </c>
      <c r="AA815" s="54">
        <v>0</v>
      </c>
      <c r="AB815" s="54">
        <v>0</v>
      </c>
      <c r="AC815" s="54">
        <v>0</v>
      </c>
      <c r="AD815" s="54" t="e">
        <v>#REF!</v>
      </c>
      <c r="AE815" s="63" t="e">
        <v>#REF!</v>
      </c>
      <c r="AF815" s="63" t="e">
        <v>#REF!</v>
      </c>
      <c r="AG815" s="63" t="e">
        <v>#REF!</v>
      </c>
      <c r="AH815" s="54" t="e">
        <v>#REF!</v>
      </c>
      <c r="AI815" s="63" t="e">
        <v>#REF!</v>
      </c>
      <c r="AJ815" s="63" t="e">
        <v>#REF!</v>
      </c>
      <c r="AK815" s="63" t="e">
        <v>#REF!</v>
      </c>
      <c r="AL815" s="63" t="e">
        <v>#REF!</v>
      </c>
      <c r="AM815" s="63" t="e">
        <v>#REF!</v>
      </c>
      <c r="AN815" s="54" t="e">
        <v>#REF!</v>
      </c>
      <c r="AO815" s="54">
        <v>0.2076574821345602</v>
      </c>
      <c r="AP815" s="54">
        <v>0.70729220317001729</v>
      </c>
      <c r="AQ815" s="54">
        <v>0.14687451804369159</v>
      </c>
    </row>
    <row r="816" spans="2:43" x14ac:dyDescent="0.3">
      <c r="B816" s="52">
        <v>813</v>
      </c>
      <c r="C816" s="54">
        <v>0.22347246365950868</v>
      </c>
      <c r="D816" s="54">
        <v>0.61571694375449848</v>
      </c>
      <c r="E816" s="54">
        <v>51433.360003944072</v>
      </c>
      <c r="F816" s="54">
        <v>23.255546720700877</v>
      </c>
      <c r="G816" s="54">
        <v>0.89125670286935277</v>
      </c>
      <c r="H816" s="54">
        <v>12621.25158355243</v>
      </c>
      <c r="I816" s="54">
        <v>7</v>
      </c>
      <c r="J816" s="54">
        <v>6</v>
      </c>
      <c r="K816" s="54">
        <v>846</v>
      </c>
      <c r="L816" s="54">
        <v>797</v>
      </c>
      <c r="M816" s="54">
        <v>0.13759578233772091</v>
      </c>
      <c r="N816" s="54">
        <v>11493.939674367819</v>
      </c>
      <c r="O816" s="54">
        <v>31668.391228653305</v>
      </c>
      <c r="P816" s="54">
        <v>20.726661893716052</v>
      </c>
      <c r="Q816" s="54">
        <v>293514.10587502347</v>
      </c>
      <c r="R816" s="54">
        <v>11248.775072441536</v>
      </c>
      <c r="S816" s="54">
        <v>0</v>
      </c>
      <c r="T816" s="54">
        <v>0</v>
      </c>
      <c r="U816" s="54">
        <v>0.40367953982958443</v>
      </c>
      <c r="V816" s="54">
        <v>2.6139167901688962</v>
      </c>
      <c r="W816" s="54">
        <v>1.1457333236502676</v>
      </c>
      <c r="X816" s="54">
        <v>0</v>
      </c>
      <c r="Y816" s="54">
        <v>0</v>
      </c>
      <c r="Z816" s="54">
        <v>0</v>
      </c>
      <c r="AA816" s="54">
        <v>0</v>
      </c>
      <c r="AB816" s="54">
        <v>0</v>
      </c>
      <c r="AC816" s="54">
        <v>0</v>
      </c>
      <c r="AD816" s="54" t="e">
        <v>#REF!</v>
      </c>
      <c r="AE816" s="63" t="e">
        <v>#REF!</v>
      </c>
      <c r="AF816" s="63" t="e">
        <v>#REF!</v>
      </c>
      <c r="AG816" s="63" t="e">
        <v>#REF!</v>
      </c>
      <c r="AH816" s="54" t="e">
        <v>#REF!</v>
      </c>
      <c r="AI816" s="63" t="e">
        <v>#REF!</v>
      </c>
      <c r="AJ816" s="63" t="e">
        <v>#REF!</v>
      </c>
      <c r="AK816" s="63" t="e">
        <v>#REF!</v>
      </c>
      <c r="AL816" s="63" t="e">
        <v>#REF!</v>
      </c>
      <c r="AM816" s="63" t="e">
        <v>#REF!</v>
      </c>
      <c r="AN816" s="54" t="e">
        <v>#REF!</v>
      </c>
      <c r="AO816" s="54">
        <v>0.12765859737880286</v>
      </c>
      <c r="AP816" s="54">
        <v>0.71155377916418439</v>
      </c>
      <c r="AQ816" s="54">
        <v>9.0835957407686213E-2</v>
      </c>
    </row>
    <row r="817" spans="2:43" x14ac:dyDescent="0.3">
      <c r="B817" s="52">
        <v>814</v>
      </c>
      <c r="C817" s="54">
        <v>0.15408364941462022</v>
      </c>
      <c r="D817" s="54">
        <v>0.60461602984315888</v>
      </c>
      <c r="E817" s="54">
        <v>49735.262199654324</v>
      </c>
      <c r="F817" s="54">
        <v>15.647547936397313</v>
      </c>
      <c r="G817" s="54">
        <v>0.90478102171529839</v>
      </c>
      <c r="H817" s="54">
        <v>25150.614928660078</v>
      </c>
      <c r="I817" s="54">
        <v>6</v>
      </c>
      <c r="J817" s="54">
        <v>6</v>
      </c>
      <c r="K817" s="54">
        <v>840</v>
      </c>
      <c r="L817" s="54">
        <v>824</v>
      </c>
      <c r="M817" s="54">
        <v>9.3161444372812846E-2</v>
      </c>
      <c r="N817" s="54">
        <v>7663.3907043157496</v>
      </c>
      <c r="O817" s="54">
        <v>30070.73677436353</v>
      </c>
      <c r="P817" s="54">
        <v>14.15760440923267</v>
      </c>
      <c r="Q817" s="54">
        <v>393545.45272607845</v>
      </c>
      <c r="R817" s="54">
        <v>22755.799071921101</v>
      </c>
      <c r="S817" s="54">
        <v>0</v>
      </c>
      <c r="T817" s="54">
        <v>0</v>
      </c>
      <c r="U817" s="54">
        <v>0.32253499415647163</v>
      </c>
      <c r="V817" s="54">
        <v>1.1684774289704791</v>
      </c>
      <c r="W817" s="54">
        <v>2.1105173346966639</v>
      </c>
      <c r="X817" s="54">
        <v>0</v>
      </c>
      <c r="Y817" s="54">
        <v>0</v>
      </c>
      <c r="Z817" s="54">
        <v>0</v>
      </c>
      <c r="AA817" s="54">
        <v>0</v>
      </c>
      <c r="AB817" s="54">
        <v>0</v>
      </c>
      <c r="AC817" s="54">
        <v>0</v>
      </c>
      <c r="AD817" s="54" t="e">
        <v>#REF!</v>
      </c>
      <c r="AE817" s="63" t="e">
        <v>#REF!</v>
      </c>
      <c r="AF817" s="63" t="e">
        <v>#REF!</v>
      </c>
      <c r="AG817" s="63" t="e">
        <v>#REF!</v>
      </c>
      <c r="AH817" s="54" t="e">
        <v>#REF!</v>
      </c>
      <c r="AI817" s="63" t="e">
        <v>#REF!</v>
      </c>
      <c r="AJ817" s="63" t="e">
        <v>#REF!</v>
      </c>
      <c r="AK817" s="63" t="e">
        <v>#REF!</v>
      </c>
      <c r="AL817" s="63" t="e">
        <v>#REF!</v>
      </c>
      <c r="AM817" s="63" t="e">
        <v>#REF!</v>
      </c>
      <c r="AN817" s="54" t="e">
        <v>#REF!</v>
      </c>
      <c r="AO817" s="54">
        <v>0.26482650448003564</v>
      </c>
      <c r="AP817" s="54">
        <v>0.67641101478020527</v>
      </c>
      <c r="AQ817" s="54">
        <v>0.1791315646360355</v>
      </c>
    </row>
    <row r="818" spans="2:43" x14ac:dyDescent="0.3">
      <c r="B818" s="52">
        <v>815</v>
      </c>
      <c r="C818" s="54">
        <v>0.14663764826801801</v>
      </c>
      <c r="D818" s="54">
        <v>0.71663539798680054</v>
      </c>
      <c r="E818" s="54">
        <v>52568.06402319701</v>
      </c>
      <c r="F818" s="54">
        <v>18.430721110153222</v>
      </c>
      <c r="G818" s="54">
        <v>0.84963787386287604</v>
      </c>
      <c r="H818" s="54">
        <v>9199.9506084265886</v>
      </c>
      <c r="I818" s="54">
        <v>9</v>
      </c>
      <c r="J818" s="54">
        <v>4</v>
      </c>
      <c r="K818" s="54">
        <v>847</v>
      </c>
      <c r="L818" s="54">
        <v>788</v>
      </c>
      <c r="M818" s="54">
        <v>0.10508572942639956</v>
      </c>
      <c r="N818" s="54">
        <v>7708.4572823642147</v>
      </c>
      <c r="O818" s="54">
        <v>37672.135482659403</v>
      </c>
      <c r="P818" s="54">
        <v>15.659438697790209</v>
      </c>
      <c r="Q818" s="54">
        <v>169561.72389109491</v>
      </c>
      <c r="R818" s="54">
        <v>7816.6264745870394</v>
      </c>
      <c r="S818" s="54">
        <v>0</v>
      </c>
      <c r="T818" s="54">
        <v>0</v>
      </c>
      <c r="U818" s="54">
        <v>0.43973915736165986</v>
      </c>
      <c r="V818" s="54">
        <v>3.7039035329051448</v>
      </c>
      <c r="W818" s="54">
        <v>0.87695386058963909</v>
      </c>
      <c r="X818" s="54">
        <v>0</v>
      </c>
      <c r="Y818" s="54">
        <v>0</v>
      </c>
      <c r="Z818" s="54">
        <v>0</v>
      </c>
      <c r="AA818" s="54">
        <v>0</v>
      </c>
      <c r="AB818" s="54">
        <v>0</v>
      </c>
      <c r="AC818" s="54">
        <v>0</v>
      </c>
      <c r="AD818" s="54" t="e">
        <v>#REF!</v>
      </c>
      <c r="AE818" s="63" t="e">
        <v>#REF!</v>
      </c>
      <c r="AF818" s="63" t="e">
        <v>#REF!</v>
      </c>
      <c r="AG818" s="63" t="e">
        <v>#REF!</v>
      </c>
      <c r="AH818" s="54" t="e">
        <v>#REF!</v>
      </c>
      <c r="AI818" s="63" t="e">
        <v>#REF!</v>
      </c>
      <c r="AJ818" s="63" t="e">
        <v>#REF!</v>
      </c>
      <c r="AK818" s="63" t="e">
        <v>#REF!</v>
      </c>
      <c r="AL818" s="63" t="e">
        <v>#REF!</v>
      </c>
      <c r="AM818" s="63" t="e">
        <v>#REF!</v>
      </c>
      <c r="AN818" s="54" t="e">
        <v>#REF!</v>
      </c>
      <c r="AO818" s="54">
        <v>0.20936950247324482</v>
      </c>
      <c r="AP818" s="54">
        <v>0.67792401566516203</v>
      </c>
      <c r="AQ818" s="54">
        <v>0.1419366138744792</v>
      </c>
    </row>
    <row r="819" spans="2:43" x14ac:dyDescent="0.3">
      <c r="B819" s="52">
        <v>816</v>
      </c>
      <c r="C819" s="54">
        <v>0.24830026905250849</v>
      </c>
      <c r="D819" s="54">
        <v>0.69229311715711606</v>
      </c>
      <c r="E819" s="54">
        <v>47245.453633180863</v>
      </c>
      <c r="F819" s="54">
        <v>19.104139032867444</v>
      </c>
      <c r="G819" s="54">
        <v>0.93248047344026019</v>
      </c>
      <c r="H819" s="54">
        <v>18111.22141704653</v>
      </c>
      <c r="I819" s="54">
        <v>10</v>
      </c>
      <c r="J819" s="54">
        <v>7</v>
      </c>
      <c r="K819" s="54">
        <v>849</v>
      </c>
      <c r="L819" s="54">
        <v>815</v>
      </c>
      <c r="M819" s="54">
        <v>0.17189656725331171</v>
      </c>
      <c r="N819" s="54">
        <v>11731.058848626622</v>
      </c>
      <c r="O819" s="54">
        <v>32707.702367216774</v>
      </c>
      <c r="P819" s="54">
        <v>17.81423661003679</v>
      </c>
      <c r="Q819" s="54">
        <v>345999.29200630344</v>
      </c>
      <c r="R819" s="54">
        <v>16888.360321548927</v>
      </c>
      <c r="S819" s="54">
        <v>0</v>
      </c>
      <c r="T819" s="54">
        <v>0</v>
      </c>
      <c r="U819" s="54">
        <v>0.54160314529295128</v>
      </c>
      <c r="V819" s="54">
        <v>5.402611177024272</v>
      </c>
      <c r="W819" s="54">
        <v>3.2425926202844577</v>
      </c>
      <c r="X819" s="54">
        <v>0</v>
      </c>
      <c r="Y819" s="54">
        <v>0</v>
      </c>
      <c r="Z819" s="54">
        <v>0</v>
      </c>
      <c r="AA819" s="54">
        <v>0</v>
      </c>
      <c r="AB819" s="54">
        <v>0</v>
      </c>
      <c r="AC819" s="54">
        <v>0</v>
      </c>
      <c r="AD819" s="54" t="e">
        <v>#REF!</v>
      </c>
      <c r="AE819" s="63" t="e">
        <v>#REF!</v>
      </c>
      <c r="AF819" s="63" t="e">
        <v>#REF!</v>
      </c>
      <c r="AG819" s="63" t="e">
        <v>#REF!</v>
      </c>
      <c r="AH819" s="54" t="e">
        <v>#REF!</v>
      </c>
      <c r="AI819" s="63" t="e">
        <v>#REF!</v>
      </c>
      <c r="AJ819" s="63" t="e">
        <v>#REF!</v>
      </c>
      <c r="AK819" s="63" t="e">
        <v>#REF!</v>
      </c>
      <c r="AL819" s="63" t="e">
        <v>#REF!</v>
      </c>
      <c r="AM819" s="63" t="e">
        <v>#REF!</v>
      </c>
      <c r="AN819" s="54" t="e">
        <v>#REF!</v>
      </c>
      <c r="AO819" s="54">
        <v>0.14868604275209141</v>
      </c>
      <c r="AP819" s="54">
        <v>0.63599037638710909</v>
      </c>
      <c r="AQ819" s="54">
        <v>9.4562892293412401E-2</v>
      </c>
    </row>
    <row r="820" spans="2:43" x14ac:dyDescent="0.3">
      <c r="B820" s="52">
        <v>817</v>
      </c>
      <c r="C820" s="54">
        <v>0.2077129710982864</v>
      </c>
      <c r="D820" s="54">
        <v>0.68574555631821232</v>
      </c>
      <c r="E820" s="54">
        <v>51977.072007124843</v>
      </c>
      <c r="F820" s="54">
        <v>16.517789118546414</v>
      </c>
      <c r="G820" s="54">
        <v>0.84986154907668399</v>
      </c>
      <c r="H820" s="54">
        <v>26953.320633082203</v>
      </c>
      <c r="I820" s="54">
        <v>8</v>
      </c>
      <c r="J820" s="54">
        <v>4</v>
      </c>
      <c r="K820" s="54">
        <v>839</v>
      </c>
      <c r="L820" s="54">
        <v>792</v>
      </c>
      <c r="M820" s="54">
        <v>0.14243824692030316</v>
      </c>
      <c r="N820" s="54">
        <v>10796.312055589473</v>
      </c>
      <c r="O820" s="54">
        <v>35643.046159317608</v>
      </c>
      <c r="P820" s="54">
        <v>14.03783384760985</v>
      </c>
      <c r="Q820" s="54">
        <v>445209.26626181777</v>
      </c>
      <c r="R820" s="54">
        <v>22906.590825991789</v>
      </c>
      <c r="S820" s="54">
        <v>0</v>
      </c>
      <c r="T820" s="54">
        <v>0</v>
      </c>
      <c r="U820" s="54">
        <v>0.53646912296444438</v>
      </c>
      <c r="V820" s="54">
        <v>5.0874010127431131</v>
      </c>
      <c r="W820" s="54">
        <v>0.48051730953668903</v>
      </c>
      <c r="X820" s="54">
        <v>0</v>
      </c>
      <c r="Y820" s="54">
        <v>0</v>
      </c>
      <c r="Z820" s="54">
        <v>0</v>
      </c>
      <c r="AA820" s="54">
        <v>0</v>
      </c>
      <c r="AB820" s="54">
        <v>0</v>
      </c>
      <c r="AC820" s="54">
        <v>0</v>
      </c>
      <c r="AD820" s="54" t="e">
        <v>#REF!</v>
      </c>
      <c r="AE820" s="63" t="e">
        <v>#REF!</v>
      </c>
      <c r="AF820" s="63" t="e">
        <v>#REF!</v>
      </c>
      <c r="AG820" s="63" t="e">
        <v>#REF!</v>
      </c>
      <c r="AH820" s="54" t="e">
        <v>#REF!</v>
      </c>
      <c r="AI820" s="63" t="e">
        <v>#REF!</v>
      </c>
      <c r="AJ820" s="63" t="e">
        <v>#REF!</v>
      </c>
      <c r="AK820" s="63" t="e">
        <v>#REF!</v>
      </c>
      <c r="AL820" s="63" t="e">
        <v>#REF!</v>
      </c>
      <c r="AM820" s="63" t="e">
        <v>#REF!</v>
      </c>
      <c r="AN820" s="54" t="e">
        <v>#REF!</v>
      </c>
      <c r="AO820" s="54">
        <v>0.18153851604011287</v>
      </c>
      <c r="AP820" s="54">
        <v>0.71723385604960688</v>
      </c>
      <c r="AQ820" s="54">
        <v>0.13020556988097357</v>
      </c>
    </row>
    <row r="821" spans="2:43" x14ac:dyDescent="0.3">
      <c r="B821" s="52">
        <v>818</v>
      </c>
      <c r="C821" s="54">
        <v>0.27806461491218593</v>
      </c>
      <c r="D821" s="54">
        <v>0.66923688359524536</v>
      </c>
      <c r="E821" s="54">
        <v>52093.095995567943</v>
      </c>
      <c r="F821" s="54">
        <v>16.953855046253633</v>
      </c>
      <c r="G821" s="54">
        <v>0.85100798405371159</v>
      </c>
      <c r="H821" s="54">
        <v>14122.775625364962</v>
      </c>
      <c r="I821" s="54">
        <v>11</v>
      </c>
      <c r="J821" s="54">
        <v>4</v>
      </c>
      <c r="K821" s="54">
        <v>832</v>
      </c>
      <c r="L821" s="54">
        <v>809</v>
      </c>
      <c r="M821" s="54">
        <v>0.18609109632194329</v>
      </c>
      <c r="N821" s="54">
        <v>14485.246677591134</v>
      </c>
      <c r="O821" s="54">
        <v>34862.621220901849</v>
      </c>
      <c r="P821" s="54">
        <v>14.427866004851149</v>
      </c>
      <c r="Q821" s="54">
        <v>239435.49080320157</v>
      </c>
      <c r="R821" s="54">
        <v>12018.594814184733</v>
      </c>
      <c r="S821" s="54">
        <v>0</v>
      </c>
      <c r="T821" s="54">
        <v>0</v>
      </c>
      <c r="U821" s="54">
        <v>0.47910302118291304</v>
      </c>
      <c r="V821" s="54">
        <v>4.1932295236959742</v>
      </c>
      <c r="W821" s="54">
        <v>0.92608660318989333</v>
      </c>
      <c r="X821" s="54">
        <v>0</v>
      </c>
      <c r="Y821" s="54">
        <v>0</v>
      </c>
      <c r="Z821" s="54">
        <v>0</v>
      </c>
      <c r="AA821" s="54">
        <v>0</v>
      </c>
      <c r="AB821" s="54">
        <v>0</v>
      </c>
      <c r="AC821" s="54">
        <v>0</v>
      </c>
      <c r="AD821" s="54" t="e">
        <v>#REF!</v>
      </c>
      <c r="AE821" s="63" t="e">
        <v>#REF!</v>
      </c>
      <c r="AF821" s="63" t="e">
        <v>#REF!</v>
      </c>
      <c r="AG821" s="63" t="e">
        <v>#REF!</v>
      </c>
      <c r="AH821" s="54" t="e">
        <v>#REF!</v>
      </c>
      <c r="AI821" s="63" t="e">
        <v>#REF!</v>
      </c>
      <c r="AJ821" s="63" t="e">
        <v>#REF!</v>
      </c>
      <c r="AK821" s="63" t="e">
        <v>#REF!</v>
      </c>
      <c r="AL821" s="63" t="e">
        <v>#REF!</v>
      </c>
      <c r="AM821" s="63" t="e">
        <v>#REF!</v>
      </c>
      <c r="AN821" s="54" t="e">
        <v>#REF!</v>
      </c>
      <c r="AO821" s="54">
        <v>0.14557907018954044</v>
      </c>
      <c r="AP821" s="54">
        <v>0.68850684007096896</v>
      </c>
      <c r="AQ821" s="54">
        <v>0.10023218559667028</v>
      </c>
    </row>
    <row r="822" spans="2:43" x14ac:dyDescent="0.3">
      <c r="B822" s="52">
        <v>819</v>
      </c>
      <c r="C822" s="54">
        <v>0.28719121176633766</v>
      </c>
      <c r="D822" s="54">
        <v>0.75215208142881373</v>
      </c>
      <c r="E822" s="54">
        <v>50349.113895516944</v>
      </c>
      <c r="F822" s="54">
        <v>16.030780184990419</v>
      </c>
      <c r="G822" s="54">
        <v>0.87131104744940524</v>
      </c>
      <c r="H822" s="54">
        <v>4754.8639570544728</v>
      </c>
      <c r="I822" s="54">
        <v>6</v>
      </c>
      <c r="J822" s="54">
        <v>9</v>
      </c>
      <c r="K822" s="54">
        <v>856</v>
      </c>
      <c r="L822" s="54">
        <v>792</v>
      </c>
      <c r="M822" s="54">
        <v>0.21601146769811411</v>
      </c>
      <c r="N822" s="54">
        <v>14459.823031014861</v>
      </c>
      <c r="O822" s="54">
        <v>37870.190814609479</v>
      </c>
      <c r="P822" s="54">
        <v>13.967795874415172</v>
      </c>
      <c r="Q822" s="54">
        <v>76224.178905073975</v>
      </c>
      <c r="R822" s="54">
        <v>4142.9654949005562</v>
      </c>
      <c r="S822" s="54">
        <v>0</v>
      </c>
      <c r="T822" s="54">
        <v>0</v>
      </c>
      <c r="U822" s="54">
        <v>0.38946235099678717</v>
      </c>
      <c r="V822" s="54">
        <v>4.1160454325806262</v>
      </c>
      <c r="W822" s="54">
        <v>0.86780093374950606</v>
      </c>
      <c r="X822" s="54">
        <v>0</v>
      </c>
      <c r="Y822" s="54">
        <v>0</v>
      </c>
      <c r="Z822" s="54">
        <v>0</v>
      </c>
      <c r="AA822" s="54">
        <v>0</v>
      </c>
      <c r="AB822" s="54">
        <v>0</v>
      </c>
      <c r="AC822" s="54">
        <v>0</v>
      </c>
      <c r="AD822" s="54" t="e">
        <v>#REF!</v>
      </c>
      <c r="AE822" s="63" t="e">
        <v>#REF!</v>
      </c>
      <c r="AF822" s="63" t="e">
        <v>#REF!</v>
      </c>
      <c r="AG822" s="63" t="e">
        <v>#REF!</v>
      </c>
      <c r="AH822" s="54" t="e">
        <v>#REF!</v>
      </c>
      <c r="AI822" s="63" t="e">
        <v>#REF!</v>
      </c>
      <c r="AJ822" s="63" t="e">
        <v>#REF!</v>
      </c>
      <c r="AK822" s="63" t="e">
        <v>#REF!</v>
      </c>
      <c r="AL822" s="63" t="e">
        <v>#REF!</v>
      </c>
      <c r="AM822" s="63" t="e">
        <v>#REF!</v>
      </c>
      <c r="AN822" s="54" t="e">
        <v>#REF!</v>
      </c>
      <c r="AO822" s="54">
        <v>0.18009663494398942</v>
      </c>
      <c r="AP822" s="54">
        <v>0.71341104137221079</v>
      </c>
      <c r="AQ822" s="54">
        <v>0.12848292788302237</v>
      </c>
    </row>
    <row r="823" spans="2:43" x14ac:dyDescent="0.3">
      <c r="B823" s="52">
        <v>820</v>
      </c>
      <c r="C823" s="54">
        <v>0.17466256964371996</v>
      </c>
      <c r="D823" s="54">
        <v>0.71905761804987423</v>
      </c>
      <c r="E823" s="54">
        <v>50592.971130425882</v>
      </c>
      <c r="F823" s="54">
        <v>18.943719650812334</v>
      </c>
      <c r="G823" s="54">
        <v>0.83749877753183866</v>
      </c>
      <c r="H823" s="54">
        <v>9687.8551304275661</v>
      </c>
      <c r="I823" s="54">
        <v>12</v>
      </c>
      <c r="J823" s="54">
        <v>8</v>
      </c>
      <c r="K823" s="54">
        <v>851</v>
      </c>
      <c r="L823" s="54">
        <v>805</v>
      </c>
      <c r="M823" s="54">
        <v>0.12559245129048355</v>
      </c>
      <c r="N823" s="54">
        <v>8836.6983435507245</v>
      </c>
      <c r="O823" s="54">
        <v>36379.261311110087</v>
      </c>
      <c r="P823" s="54">
        <v>15.8653420494612</v>
      </c>
      <c r="Q823" s="54">
        <v>183524.01160850376</v>
      </c>
      <c r="R823" s="54">
        <v>8113.5668286386381</v>
      </c>
      <c r="S823" s="54">
        <v>0</v>
      </c>
      <c r="T823" s="54">
        <v>0</v>
      </c>
      <c r="U823" s="54">
        <v>0.32829170816058401</v>
      </c>
      <c r="V823" s="54">
        <v>6.235261753647884</v>
      </c>
      <c r="W823" s="54">
        <v>3.2229662262252123</v>
      </c>
      <c r="X823" s="54">
        <v>0</v>
      </c>
      <c r="Y823" s="54">
        <v>0</v>
      </c>
      <c r="Z823" s="54">
        <v>0</v>
      </c>
      <c r="AA823" s="54">
        <v>0</v>
      </c>
      <c r="AB823" s="54">
        <v>0</v>
      </c>
      <c r="AC823" s="54">
        <v>0</v>
      </c>
      <c r="AD823" s="54" t="e">
        <v>#REF!</v>
      </c>
      <c r="AE823" s="63" t="e">
        <v>#REF!</v>
      </c>
      <c r="AF823" s="63" t="e">
        <v>#REF!</v>
      </c>
      <c r="AG823" s="63" t="e">
        <v>#REF!</v>
      </c>
      <c r="AH823" s="54" t="e">
        <v>#REF!</v>
      </c>
      <c r="AI823" s="63" t="e">
        <v>#REF!</v>
      </c>
      <c r="AJ823" s="63" t="e">
        <v>#REF!</v>
      </c>
      <c r="AK823" s="63" t="e">
        <v>#REF!</v>
      </c>
      <c r="AL823" s="63" t="e">
        <v>#REF!</v>
      </c>
      <c r="AM823" s="63" t="e">
        <v>#REF!</v>
      </c>
      <c r="AN823" s="54" t="e">
        <v>#REF!</v>
      </c>
      <c r="AO823" s="54">
        <v>0.23860713443117082</v>
      </c>
      <c r="AP823" s="54">
        <v>0.68447628042406727</v>
      </c>
      <c r="AQ823" s="54">
        <v>0.16332092385809319</v>
      </c>
    </row>
    <row r="824" spans="2:43" x14ac:dyDescent="0.3">
      <c r="B824" s="52">
        <v>821</v>
      </c>
      <c r="C824" s="54">
        <v>0.13141462738454912</v>
      </c>
      <c r="D824" s="54">
        <v>0.7672903905259032</v>
      </c>
      <c r="E824" s="54">
        <v>52735.612333363941</v>
      </c>
      <c r="F824" s="54">
        <v>29.955767301233873</v>
      </c>
      <c r="G824" s="54">
        <v>0.84814475533102829</v>
      </c>
      <c r="H824" s="54">
        <v>39614.824537517459</v>
      </c>
      <c r="I824" s="54">
        <v>8</v>
      </c>
      <c r="J824" s="54">
        <v>6</v>
      </c>
      <c r="K824" s="54">
        <v>831</v>
      </c>
      <c r="L824" s="54">
        <v>803</v>
      </c>
      <c r="M824" s="54">
        <v>0.10083318076670675</v>
      </c>
      <c r="N824" s="54">
        <v>6930.2308446850557</v>
      </c>
      <c r="O824" s="54">
        <v>40463.528581889455</v>
      </c>
      <c r="P824" s="54">
        <v>25.406826928458219</v>
      </c>
      <c r="Q824" s="54">
        <v>1186692.4655250828</v>
      </c>
      <c r="R824" s="54">
        <v>33599.10566485436</v>
      </c>
      <c r="S824" s="54">
        <v>0</v>
      </c>
      <c r="T824" s="54">
        <v>0</v>
      </c>
      <c r="U824" s="54">
        <v>0.4284423924965583</v>
      </c>
      <c r="V824" s="54">
        <v>6.4687357250202071</v>
      </c>
      <c r="W824" s="54">
        <v>2.0241053237102911</v>
      </c>
      <c r="X824" s="54">
        <v>0</v>
      </c>
      <c r="Y824" s="54">
        <v>0</v>
      </c>
      <c r="Z824" s="54">
        <v>0</v>
      </c>
      <c r="AA824" s="54">
        <v>0</v>
      </c>
      <c r="AB824" s="54">
        <v>0</v>
      </c>
      <c r="AC824" s="54">
        <v>0</v>
      </c>
      <c r="AD824" s="54" t="e">
        <v>#REF!</v>
      </c>
      <c r="AE824" s="63" t="e">
        <v>#REF!</v>
      </c>
      <c r="AF824" s="63" t="e">
        <v>#REF!</v>
      </c>
      <c r="AG824" s="63" t="e">
        <v>#REF!</v>
      </c>
      <c r="AH824" s="54" t="e">
        <v>#REF!</v>
      </c>
      <c r="AI824" s="63" t="e">
        <v>#REF!</v>
      </c>
      <c r="AJ824" s="63" t="e">
        <v>#REF!</v>
      </c>
      <c r="AK824" s="63" t="e">
        <v>#REF!</v>
      </c>
      <c r="AL824" s="63" t="e">
        <v>#REF!</v>
      </c>
      <c r="AM824" s="63" t="e">
        <v>#REF!</v>
      </c>
      <c r="AN824" s="54" t="e">
        <v>#REF!</v>
      </c>
      <c r="AO824" s="54">
        <v>0.20373997987239226</v>
      </c>
      <c r="AP824" s="54">
        <v>0.63101537727339896</v>
      </c>
      <c r="AQ824" s="54">
        <v>0.12856306026485231</v>
      </c>
    </row>
    <row r="825" spans="2:43" x14ac:dyDescent="0.3">
      <c r="B825" s="52">
        <v>822</v>
      </c>
      <c r="C825" s="54">
        <v>0.24652750226370418</v>
      </c>
      <c r="D825" s="54">
        <v>0.70741160819138293</v>
      </c>
      <c r="E825" s="54">
        <v>48217.46091580396</v>
      </c>
      <c r="F825" s="54">
        <v>17.0451121629292</v>
      </c>
      <c r="G825" s="54">
        <v>0.83652481666086864</v>
      </c>
      <c r="H825" s="54">
        <v>33597.703050168486</v>
      </c>
      <c r="I825" s="54">
        <v>15</v>
      </c>
      <c r="J825" s="54">
        <v>4</v>
      </c>
      <c r="K825" s="54">
        <v>882</v>
      </c>
      <c r="L825" s="54">
        <v>766</v>
      </c>
      <c r="M825" s="54">
        <v>0.17439641683977178</v>
      </c>
      <c r="N825" s="54">
        <v>11886.930205070928</v>
      </c>
      <c r="O825" s="54">
        <v>34109.59156935403</v>
      </c>
      <c r="P825" s="54">
        <v>14.258659327058291</v>
      </c>
      <c r="Q825" s="54">
        <v>572676.61690691032</v>
      </c>
      <c r="R825" s="54">
        <v>28105.312384268498</v>
      </c>
      <c r="S825" s="54">
        <v>0</v>
      </c>
      <c r="T825" s="54">
        <v>0</v>
      </c>
      <c r="U825" s="54">
        <v>0.29088689851143534</v>
      </c>
      <c r="V825" s="54">
        <v>4.9303794902951914</v>
      </c>
      <c r="W825" s="54">
        <v>2.7503399896009579</v>
      </c>
      <c r="X825" s="54">
        <v>0</v>
      </c>
      <c r="Y825" s="54">
        <v>0</v>
      </c>
      <c r="Z825" s="54">
        <v>0</v>
      </c>
      <c r="AA825" s="54">
        <v>0</v>
      </c>
      <c r="AB825" s="54">
        <v>0</v>
      </c>
      <c r="AC825" s="54">
        <v>0</v>
      </c>
      <c r="AD825" s="54" t="e">
        <v>#REF!</v>
      </c>
      <c r="AE825" s="63" t="e">
        <v>#REF!</v>
      </c>
      <c r="AF825" s="63" t="e">
        <v>#REF!</v>
      </c>
      <c r="AG825" s="63" t="e">
        <v>#REF!</v>
      </c>
      <c r="AH825" s="54" t="e">
        <v>#REF!</v>
      </c>
      <c r="AI825" s="63" t="e">
        <v>#REF!</v>
      </c>
      <c r="AJ825" s="63" t="e">
        <v>#REF!</v>
      </c>
      <c r="AK825" s="63" t="e">
        <v>#REF!</v>
      </c>
      <c r="AL825" s="63" t="e">
        <v>#REF!</v>
      </c>
      <c r="AM825" s="63" t="e">
        <v>#REF!</v>
      </c>
      <c r="AN825" s="54" t="e">
        <v>#REF!</v>
      </c>
      <c r="AO825" s="54">
        <v>0.11996781128882433</v>
      </c>
      <c r="AP825" s="54">
        <v>0.76714544454622124</v>
      </c>
      <c r="AQ825" s="54">
        <v>9.2032759922402327E-2</v>
      </c>
    </row>
    <row r="826" spans="2:43" x14ac:dyDescent="0.3">
      <c r="B826" s="52">
        <v>823</v>
      </c>
      <c r="C826" s="54">
        <v>0.14808995694239402</v>
      </c>
      <c r="D826" s="54">
        <v>0.7068943374539578</v>
      </c>
      <c r="E826" s="54">
        <v>47821.661194958702</v>
      </c>
      <c r="F826" s="54">
        <v>23.057606351803322</v>
      </c>
      <c r="G826" s="54">
        <v>0.83769563255468982</v>
      </c>
      <c r="H826" s="54">
        <v>14036.256668636262</v>
      </c>
      <c r="I826" s="54">
        <v>14</v>
      </c>
      <c r="J826" s="54">
        <v>3</v>
      </c>
      <c r="K826" s="54">
        <v>840</v>
      </c>
      <c r="L826" s="54">
        <v>798</v>
      </c>
      <c r="M826" s="54">
        <v>0.10468395199637875</v>
      </c>
      <c r="N826" s="54">
        <v>7081.9077472751887</v>
      </c>
      <c r="O826" s="54">
        <v>33804.861506357978</v>
      </c>
      <c r="P826" s="54">
        <v>19.315256138070918</v>
      </c>
      <c r="Q826" s="54">
        <v>323642.48091828922</v>
      </c>
      <c r="R826" s="54">
        <v>11758.110908733237</v>
      </c>
      <c r="S826" s="54">
        <v>0</v>
      </c>
      <c r="T826" s="54">
        <v>0</v>
      </c>
      <c r="U826" s="54">
        <v>0.32275347440006075</v>
      </c>
      <c r="V826" s="54">
        <v>3.237135126751828</v>
      </c>
      <c r="W826" s="54">
        <v>3.8993932302361798</v>
      </c>
      <c r="X826" s="54">
        <v>0</v>
      </c>
      <c r="Y826" s="54">
        <v>0</v>
      </c>
      <c r="Z826" s="54">
        <v>0</v>
      </c>
      <c r="AA826" s="54">
        <v>0</v>
      </c>
      <c r="AB826" s="54">
        <v>0</v>
      </c>
      <c r="AC826" s="54">
        <v>0</v>
      </c>
      <c r="AD826" s="54" t="e">
        <v>#REF!</v>
      </c>
      <c r="AE826" s="63" t="e">
        <v>#REF!</v>
      </c>
      <c r="AF826" s="63" t="e">
        <v>#REF!</v>
      </c>
      <c r="AG826" s="63" t="e">
        <v>#REF!</v>
      </c>
      <c r="AH826" s="54" t="e">
        <v>#REF!</v>
      </c>
      <c r="AI826" s="63" t="e">
        <v>#REF!</v>
      </c>
      <c r="AJ826" s="63" t="e">
        <v>#REF!</v>
      </c>
      <c r="AK826" s="63" t="e">
        <v>#REF!</v>
      </c>
      <c r="AL826" s="63" t="e">
        <v>#REF!</v>
      </c>
      <c r="AM826" s="63" t="e">
        <v>#REF!</v>
      </c>
      <c r="AN826" s="54" t="e">
        <v>#REF!</v>
      </c>
      <c r="AO826" s="54">
        <v>0.15530770193032695</v>
      </c>
      <c r="AP826" s="54">
        <v>0.6828909549703196</v>
      </c>
      <c r="AQ826" s="54">
        <v>0.10605822488544672</v>
      </c>
    </row>
    <row r="827" spans="2:43" x14ac:dyDescent="0.3">
      <c r="B827" s="52">
        <v>824</v>
      </c>
      <c r="C827" s="54">
        <v>0.21455366723983288</v>
      </c>
      <c r="D827" s="54">
        <v>0.67511333739319612</v>
      </c>
      <c r="E827" s="54">
        <v>50897.62068477548</v>
      </c>
      <c r="F827" s="54">
        <v>15.629042191830317</v>
      </c>
      <c r="G827" s="54">
        <v>0.83373853309013768</v>
      </c>
      <c r="H827" s="54">
        <v>23964.483180505911</v>
      </c>
      <c r="I827" s="54">
        <v>11</v>
      </c>
      <c r="J827" s="54">
        <v>2</v>
      </c>
      <c r="K827" s="54">
        <v>843</v>
      </c>
      <c r="L827" s="54">
        <v>780</v>
      </c>
      <c r="M827" s="54">
        <v>0.14484804234023282</v>
      </c>
      <c r="N827" s="54">
        <v>10920.271171700553</v>
      </c>
      <c r="O827" s="54">
        <v>34361.662565871746</v>
      </c>
      <c r="P827" s="54">
        <v>13.030534710620479</v>
      </c>
      <c r="Q827" s="54">
        <v>374541.91873353487</v>
      </c>
      <c r="R827" s="54">
        <v>19980.113053178276</v>
      </c>
      <c r="S827" s="54">
        <v>0</v>
      </c>
      <c r="T827" s="54">
        <v>0</v>
      </c>
      <c r="U827" s="54">
        <v>0.42481373358181529</v>
      </c>
      <c r="V827" s="54">
        <v>5.7790841452817574</v>
      </c>
      <c r="W827" s="54">
        <v>4.5624249377304871</v>
      </c>
      <c r="X827" s="54">
        <v>0</v>
      </c>
      <c r="Y827" s="54">
        <v>0</v>
      </c>
      <c r="Z827" s="54">
        <v>0</v>
      </c>
      <c r="AA827" s="54">
        <v>0</v>
      </c>
      <c r="AB827" s="54">
        <v>0</v>
      </c>
      <c r="AC827" s="54">
        <v>0</v>
      </c>
      <c r="AD827" s="54" t="e">
        <v>#REF!</v>
      </c>
      <c r="AE827" s="63" t="e">
        <v>#REF!</v>
      </c>
      <c r="AF827" s="63" t="e">
        <v>#REF!</v>
      </c>
      <c r="AG827" s="63" t="e">
        <v>#REF!</v>
      </c>
      <c r="AH827" s="54" t="e">
        <v>#REF!</v>
      </c>
      <c r="AI827" s="63" t="e">
        <v>#REF!</v>
      </c>
      <c r="AJ827" s="63" t="e">
        <v>#REF!</v>
      </c>
      <c r="AK827" s="63" t="e">
        <v>#REF!</v>
      </c>
      <c r="AL827" s="63" t="e">
        <v>#REF!</v>
      </c>
      <c r="AM827" s="63" t="e">
        <v>#REF!</v>
      </c>
      <c r="AN827" s="54" t="e">
        <v>#REF!</v>
      </c>
      <c r="AO827" s="54">
        <v>0.19164249276136303</v>
      </c>
      <c r="AP827" s="54">
        <v>0.72711280568835268</v>
      </c>
      <c r="AQ827" s="54">
        <v>0.13934571060082449</v>
      </c>
    </row>
    <row r="828" spans="2:43" x14ac:dyDescent="0.3">
      <c r="B828" s="52">
        <v>825</v>
      </c>
      <c r="C828" s="54">
        <v>0.18886524663367249</v>
      </c>
      <c r="D828" s="54">
        <v>0.63139167837108923</v>
      </c>
      <c r="E828" s="54">
        <v>50053.747381196779</v>
      </c>
      <c r="F828" s="54">
        <v>16.462481076400149</v>
      </c>
      <c r="G828" s="54">
        <v>0.87825864887244987</v>
      </c>
      <c r="H828" s="54">
        <v>20150.168281298724</v>
      </c>
      <c r="I828" s="54">
        <v>4</v>
      </c>
      <c r="J828" s="54">
        <v>4</v>
      </c>
      <c r="K828" s="54">
        <v>840</v>
      </c>
      <c r="L828" s="54">
        <v>792</v>
      </c>
      <c r="M828" s="54">
        <v>0.11924794505800418</v>
      </c>
      <c r="N828" s="54">
        <v>9453.4133440892674</v>
      </c>
      <c r="O828" s="54">
        <v>31603.519567776348</v>
      </c>
      <c r="P828" s="54">
        <v>14.45831638724747</v>
      </c>
      <c r="Q828" s="54">
        <v>331721.76401715877</v>
      </c>
      <c r="R828" s="54">
        <v>17697.059569285913</v>
      </c>
      <c r="S828" s="54">
        <v>0</v>
      </c>
      <c r="T828" s="54">
        <v>0</v>
      </c>
      <c r="U828" s="54">
        <v>0.36593464716035795</v>
      </c>
      <c r="V828" s="54">
        <v>5.016883403410799</v>
      </c>
      <c r="W828" s="54">
        <v>0.58358499721652624</v>
      </c>
      <c r="X828" s="54">
        <v>0</v>
      </c>
      <c r="Y828" s="54">
        <v>0</v>
      </c>
      <c r="Z828" s="54">
        <v>0</v>
      </c>
      <c r="AA828" s="54">
        <v>0</v>
      </c>
      <c r="AB828" s="54">
        <v>0</v>
      </c>
      <c r="AC828" s="54">
        <v>0</v>
      </c>
      <c r="AD828" s="54" t="e">
        <v>#REF!</v>
      </c>
      <c r="AE828" s="63" t="e">
        <v>#REF!</v>
      </c>
      <c r="AF828" s="63" t="e">
        <v>#REF!</v>
      </c>
      <c r="AG828" s="63" t="e">
        <v>#REF!</v>
      </c>
      <c r="AH828" s="54" t="e">
        <v>#REF!</v>
      </c>
      <c r="AI828" s="63" t="e">
        <v>#REF!</v>
      </c>
      <c r="AJ828" s="63" t="e">
        <v>#REF!</v>
      </c>
      <c r="AK828" s="63" t="e">
        <v>#REF!</v>
      </c>
      <c r="AL828" s="63" t="e">
        <v>#REF!</v>
      </c>
      <c r="AM828" s="63" t="e">
        <v>#REF!</v>
      </c>
      <c r="AN828" s="54" t="e">
        <v>#REF!</v>
      </c>
      <c r="AO828" s="54">
        <v>0.20766033247337939</v>
      </c>
      <c r="AP828" s="54">
        <v>0.7596480574295702</v>
      </c>
      <c r="AQ828" s="54">
        <v>0.15774876816858135</v>
      </c>
    </row>
    <row r="829" spans="2:43" x14ac:dyDescent="0.3">
      <c r="B829" s="52">
        <v>826</v>
      </c>
      <c r="C829" s="54">
        <v>0.2051232102725509</v>
      </c>
      <c r="D829" s="54">
        <v>0.63590383977914988</v>
      </c>
      <c r="E829" s="54">
        <v>47070.176904833119</v>
      </c>
      <c r="F829" s="54">
        <v>19.535815121824328</v>
      </c>
      <c r="G829" s="54">
        <v>0.89624980547127941</v>
      </c>
      <c r="H829" s="54">
        <v>7065.1905436487104</v>
      </c>
      <c r="I829" s="54">
        <v>15</v>
      </c>
      <c r="J829" s="54">
        <v>6</v>
      </c>
      <c r="K829" s="54">
        <v>848</v>
      </c>
      <c r="L829" s="54">
        <v>801</v>
      </c>
      <c r="M829" s="54">
        <v>0.13043863704014108</v>
      </c>
      <c r="N829" s="54">
        <v>9655.1857948162524</v>
      </c>
      <c r="O829" s="54">
        <v>29932.106232867241</v>
      </c>
      <c r="P829" s="54">
        <v>17.508970502657931</v>
      </c>
      <c r="Q829" s="54">
        <v>138024.25626118272</v>
      </c>
      <c r="R829" s="54">
        <v>6332.1756503626793</v>
      </c>
      <c r="S829" s="54">
        <v>0</v>
      </c>
      <c r="T829" s="54">
        <v>0</v>
      </c>
      <c r="U829" s="54">
        <v>0.53574952920475305</v>
      </c>
      <c r="V829" s="54">
        <v>5.1772545059049335</v>
      </c>
      <c r="W829" s="54">
        <v>2.5586329830749373</v>
      </c>
      <c r="X829" s="54">
        <v>0</v>
      </c>
      <c r="Y829" s="54">
        <v>0</v>
      </c>
      <c r="Z829" s="54">
        <v>0</v>
      </c>
      <c r="AA829" s="54">
        <v>0</v>
      </c>
      <c r="AB829" s="54">
        <v>0</v>
      </c>
      <c r="AC829" s="54">
        <v>0</v>
      </c>
      <c r="AD829" s="54" t="e">
        <v>#REF!</v>
      </c>
      <c r="AE829" s="63" t="e">
        <v>#REF!</v>
      </c>
      <c r="AF829" s="63" t="e">
        <v>#REF!</v>
      </c>
      <c r="AG829" s="63" t="e">
        <v>#REF!</v>
      </c>
      <c r="AH829" s="54" t="e">
        <v>#REF!</v>
      </c>
      <c r="AI829" s="63" t="e">
        <v>#REF!</v>
      </c>
      <c r="AJ829" s="63" t="e">
        <v>#REF!</v>
      </c>
      <c r="AK829" s="63" t="e">
        <v>#REF!</v>
      </c>
      <c r="AL829" s="63" t="e">
        <v>#REF!</v>
      </c>
      <c r="AM829" s="63" t="e">
        <v>#REF!</v>
      </c>
      <c r="AN829" s="54" t="e">
        <v>#REF!</v>
      </c>
      <c r="AO829" s="54">
        <v>0.18040469492454389</v>
      </c>
      <c r="AP829" s="54">
        <v>0.63998928036908387</v>
      </c>
      <c r="AQ829" s="54">
        <v>0.11545707087996296</v>
      </c>
    </row>
    <row r="830" spans="2:43" x14ac:dyDescent="0.3">
      <c r="B830" s="52">
        <v>827</v>
      </c>
      <c r="C830" s="54">
        <v>0.12819011459633045</v>
      </c>
      <c r="D830" s="54">
        <v>0.68301801415472396</v>
      </c>
      <c r="E830" s="54">
        <v>50078.324576125997</v>
      </c>
      <c r="F830" s="54">
        <v>24.506975631035438</v>
      </c>
      <c r="G830" s="54">
        <v>0.86649348781511226</v>
      </c>
      <c r="H830" s="54">
        <v>24325.514509716475</v>
      </c>
      <c r="I830" s="54">
        <v>12</v>
      </c>
      <c r="J830" s="54">
        <v>2</v>
      </c>
      <c r="K830" s="54">
        <v>840</v>
      </c>
      <c r="L830" s="54">
        <v>821</v>
      </c>
      <c r="M830" s="54">
        <v>8.755615750585212E-2</v>
      </c>
      <c r="N830" s="54">
        <v>6419.5461662058233</v>
      </c>
      <c r="O830" s="54">
        <v>34204.397804181288</v>
      </c>
      <c r="P830" s="54">
        <v>21.235134790335859</v>
      </c>
      <c r="Q830" s="54">
        <v>596144.79130202066</v>
      </c>
      <c r="R830" s="54">
        <v>21077.899910421347</v>
      </c>
      <c r="S830" s="54">
        <v>0</v>
      </c>
      <c r="T830" s="54">
        <v>0</v>
      </c>
      <c r="U830" s="54">
        <v>0.39766121221049011</v>
      </c>
      <c r="V830" s="54">
        <v>4.4344197836958301</v>
      </c>
      <c r="W830" s="54">
        <v>3.7865348513434833</v>
      </c>
      <c r="X830" s="54">
        <v>0</v>
      </c>
      <c r="Y830" s="54">
        <v>0</v>
      </c>
      <c r="Z830" s="54">
        <v>0</v>
      </c>
      <c r="AA830" s="54">
        <v>0</v>
      </c>
      <c r="AB830" s="54">
        <v>0</v>
      </c>
      <c r="AC830" s="54">
        <v>0</v>
      </c>
      <c r="AD830" s="54" t="e">
        <v>#REF!</v>
      </c>
      <c r="AE830" s="63" t="e">
        <v>#REF!</v>
      </c>
      <c r="AF830" s="63" t="e">
        <v>#REF!</v>
      </c>
      <c r="AG830" s="63" t="e">
        <v>#REF!</v>
      </c>
      <c r="AH830" s="54" t="e">
        <v>#REF!</v>
      </c>
      <c r="AI830" s="63" t="e">
        <v>#REF!</v>
      </c>
      <c r="AJ830" s="63" t="e">
        <v>#REF!</v>
      </c>
      <c r="AK830" s="63" t="e">
        <v>#REF!</v>
      </c>
      <c r="AL830" s="63" t="e">
        <v>#REF!</v>
      </c>
      <c r="AM830" s="63" t="e">
        <v>#REF!</v>
      </c>
      <c r="AN830" s="54" t="e">
        <v>#REF!</v>
      </c>
      <c r="AO830" s="54">
        <v>0.22146203291640537</v>
      </c>
      <c r="AP830" s="54">
        <v>0.6377531746210271</v>
      </c>
      <c r="AQ830" s="54">
        <v>0.14123811455046392</v>
      </c>
    </row>
    <row r="831" spans="2:43" x14ac:dyDescent="0.3">
      <c r="B831" s="52">
        <v>828</v>
      </c>
      <c r="C831" s="54">
        <v>0.27729580516892594</v>
      </c>
      <c r="D831" s="54">
        <v>0.70323387678015681</v>
      </c>
      <c r="E831" s="54">
        <v>47380.937541907959</v>
      </c>
      <c r="F831" s="54">
        <v>21.433132321936473</v>
      </c>
      <c r="G831" s="54">
        <v>0.88277596599136698</v>
      </c>
      <c r="H831" s="54">
        <v>12869.300030272625</v>
      </c>
      <c r="I831" s="54">
        <v>11</v>
      </c>
      <c r="J831" s="54">
        <v>10</v>
      </c>
      <c r="K831" s="54">
        <v>837</v>
      </c>
      <c r="L831" s="54">
        <v>809</v>
      </c>
      <c r="M831" s="54">
        <v>0.19500380408381884</v>
      </c>
      <c r="N831" s="54">
        <v>13138.535225341959</v>
      </c>
      <c r="O831" s="54">
        <v>33319.880393074411</v>
      </c>
      <c r="P831" s="54">
        <v>18.920654089718258</v>
      </c>
      <c r="Q831" s="54">
        <v>275829.41043953423</v>
      </c>
      <c r="R831" s="54">
        <v>11360.708765856645</v>
      </c>
      <c r="S831" s="54">
        <v>0</v>
      </c>
      <c r="T831" s="54">
        <v>0</v>
      </c>
      <c r="U831" s="54">
        <v>0.31661816249550501</v>
      </c>
      <c r="V831" s="54">
        <v>3.1649253966579982</v>
      </c>
      <c r="W831" s="54">
        <v>1.0067857112214385</v>
      </c>
      <c r="X831" s="54">
        <v>0</v>
      </c>
      <c r="Y831" s="54">
        <v>0</v>
      </c>
      <c r="Z831" s="54">
        <v>0</v>
      </c>
      <c r="AA831" s="54">
        <v>0</v>
      </c>
      <c r="AB831" s="54">
        <v>0</v>
      </c>
      <c r="AC831" s="54">
        <v>0</v>
      </c>
      <c r="AD831" s="54" t="e">
        <v>#REF!</v>
      </c>
      <c r="AE831" s="63" t="e">
        <v>#REF!</v>
      </c>
      <c r="AF831" s="63" t="e">
        <v>#REF!</v>
      </c>
      <c r="AG831" s="63" t="e">
        <v>#REF!</v>
      </c>
      <c r="AH831" s="54" t="e">
        <v>#REF!</v>
      </c>
      <c r="AI831" s="63" t="e">
        <v>#REF!</v>
      </c>
      <c r="AJ831" s="63" t="e">
        <v>#REF!</v>
      </c>
      <c r="AK831" s="63" t="e">
        <v>#REF!</v>
      </c>
      <c r="AL831" s="63" t="e">
        <v>#REF!</v>
      </c>
      <c r="AM831" s="63" t="e">
        <v>#REF!</v>
      </c>
      <c r="AN831" s="54" t="e">
        <v>#REF!</v>
      </c>
      <c r="AO831" s="54">
        <v>0.16881148373868884</v>
      </c>
      <c r="AP831" s="54">
        <v>0.69813963442538085</v>
      </c>
      <c r="AQ831" s="54">
        <v>0.11785398754413436</v>
      </c>
    </row>
    <row r="832" spans="2:43" x14ac:dyDescent="0.3">
      <c r="B832" s="52">
        <v>829</v>
      </c>
      <c r="C832" s="54">
        <v>0.205359563740141</v>
      </c>
      <c r="D832" s="54">
        <v>0.70044406944367443</v>
      </c>
      <c r="E832" s="54">
        <v>49476.850542115448</v>
      </c>
      <c r="F832" s="54">
        <v>19.523835847157898</v>
      </c>
      <c r="G832" s="54">
        <v>0.90012075673614689</v>
      </c>
      <c r="H832" s="54">
        <v>38068.366449739719</v>
      </c>
      <c r="I832" s="54">
        <v>19</v>
      </c>
      <c r="J832" s="54">
        <v>3</v>
      </c>
      <c r="K832" s="54">
        <v>852</v>
      </c>
      <c r="L832" s="54">
        <v>789</v>
      </c>
      <c r="M832" s="54">
        <v>0.14384288852532201</v>
      </c>
      <c r="N832" s="54">
        <v>10160.544442564988</v>
      </c>
      <c r="O832" s="54">
        <v>34655.766536975811</v>
      </c>
      <c r="P832" s="54">
        <v>17.57380989713608</v>
      </c>
      <c r="Q832" s="54">
        <v>743240.53753417137</v>
      </c>
      <c r="R832" s="54">
        <v>34266.126816448661</v>
      </c>
      <c r="S832" s="54">
        <v>0</v>
      </c>
      <c r="T832" s="54">
        <v>0</v>
      </c>
      <c r="U832" s="54">
        <v>0.30977765817756747</v>
      </c>
      <c r="V832" s="54">
        <v>3.1406064806044842</v>
      </c>
      <c r="W832" s="54">
        <v>0.63222333003993814</v>
      </c>
      <c r="X832" s="54">
        <v>0</v>
      </c>
      <c r="Y832" s="54">
        <v>0</v>
      </c>
      <c r="Z832" s="54">
        <v>0</v>
      </c>
      <c r="AA832" s="54">
        <v>0</v>
      </c>
      <c r="AB832" s="54">
        <v>0</v>
      </c>
      <c r="AC832" s="54">
        <v>0</v>
      </c>
      <c r="AD832" s="54" t="e">
        <v>#REF!</v>
      </c>
      <c r="AE832" s="63" t="e">
        <v>#REF!</v>
      </c>
      <c r="AF832" s="63" t="e">
        <v>#REF!</v>
      </c>
      <c r="AG832" s="63" t="e">
        <v>#REF!</v>
      </c>
      <c r="AH832" s="54" t="e">
        <v>#REF!</v>
      </c>
      <c r="AI832" s="63" t="e">
        <v>#REF!</v>
      </c>
      <c r="AJ832" s="63" t="e">
        <v>#REF!</v>
      </c>
      <c r="AK832" s="63" t="e">
        <v>#REF!</v>
      </c>
      <c r="AL832" s="63" t="e">
        <v>#REF!</v>
      </c>
      <c r="AM832" s="63" t="e">
        <v>#REF!</v>
      </c>
      <c r="AN832" s="54" t="e">
        <v>#REF!</v>
      </c>
      <c r="AO832" s="54">
        <v>0.15423551072530164</v>
      </c>
      <c r="AP832" s="54">
        <v>0.70540691746018824</v>
      </c>
      <c r="AQ832" s="54">
        <v>0.10879879618363283</v>
      </c>
    </row>
    <row r="833" spans="2:43" x14ac:dyDescent="0.3">
      <c r="B833" s="52">
        <v>830</v>
      </c>
      <c r="C833" s="54">
        <v>0.25292067121952927</v>
      </c>
      <c r="D833" s="54">
        <v>0.75191339421504244</v>
      </c>
      <c r="E833" s="54">
        <v>45974.345268063102</v>
      </c>
      <c r="F833" s="54">
        <v>28.91471527431337</v>
      </c>
      <c r="G833" s="54">
        <v>0.87324928710505301</v>
      </c>
      <c r="H833" s="54">
        <v>41922.470767261089</v>
      </c>
      <c r="I833" s="54">
        <v>13</v>
      </c>
      <c r="J833" s="54">
        <v>6</v>
      </c>
      <c r="K833" s="54">
        <v>824</v>
      </c>
      <c r="L833" s="54">
        <v>803</v>
      </c>
      <c r="M833" s="54">
        <v>0.19017444036382306</v>
      </c>
      <c r="N833" s="54">
        <v>11627.862264076908</v>
      </c>
      <c r="O833" s="54">
        <v>34568.7259973236</v>
      </c>
      <c r="P833" s="54">
        <v>25.249754500139737</v>
      </c>
      <c r="Q833" s="54">
        <v>1212176.3058310798</v>
      </c>
      <c r="R833" s="54">
        <v>36608.76771119317</v>
      </c>
      <c r="S833" s="54">
        <v>0</v>
      </c>
      <c r="T833" s="54">
        <v>0</v>
      </c>
      <c r="U833" s="54">
        <v>0.33710071565827915</v>
      </c>
      <c r="V833" s="54">
        <v>4.3362513979790833</v>
      </c>
      <c r="W833" s="54">
        <v>1.4264956110334621</v>
      </c>
      <c r="X833" s="54">
        <v>0</v>
      </c>
      <c r="Y833" s="54">
        <v>0</v>
      </c>
      <c r="Z833" s="54">
        <v>0</v>
      </c>
      <c r="AA833" s="54">
        <v>0</v>
      </c>
      <c r="AB833" s="54">
        <v>0</v>
      </c>
      <c r="AC833" s="54">
        <v>0</v>
      </c>
      <c r="AD833" s="54" t="e">
        <v>#REF!</v>
      </c>
      <c r="AE833" s="63" t="e">
        <v>#REF!</v>
      </c>
      <c r="AF833" s="63" t="e">
        <v>#REF!</v>
      </c>
      <c r="AG833" s="63" t="e">
        <v>#REF!</v>
      </c>
      <c r="AH833" s="54" t="e">
        <v>#REF!</v>
      </c>
      <c r="AI833" s="63" t="e">
        <v>#REF!</v>
      </c>
      <c r="AJ833" s="63" t="e">
        <v>#REF!</v>
      </c>
      <c r="AK833" s="63" t="e">
        <v>#REF!</v>
      </c>
      <c r="AL833" s="63" t="e">
        <v>#REF!</v>
      </c>
      <c r="AM833" s="63" t="e">
        <v>#REF!</v>
      </c>
      <c r="AN833" s="54" t="e">
        <v>#REF!</v>
      </c>
      <c r="AO833" s="54">
        <v>0.1985647682910387</v>
      </c>
      <c r="AP833" s="54">
        <v>0.68858969500899792</v>
      </c>
      <c r="AQ833" s="54">
        <v>0.13672965323705868</v>
      </c>
    </row>
    <row r="834" spans="2:43" x14ac:dyDescent="0.3">
      <c r="B834" s="52">
        <v>831</v>
      </c>
      <c r="C834" s="54">
        <v>0.19362277469344769</v>
      </c>
      <c r="D834" s="54">
        <v>0.70935645677255921</v>
      </c>
      <c r="E834" s="54">
        <v>46714.994799643144</v>
      </c>
      <c r="F834" s="54">
        <v>23.977181606674794</v>
      </c>
      <c r="G834" s="54">
        <v>0.83034206796886267</v>
      </c>
      <c r="H834" s="54">
        <v>17955.347159804027</v>
      </c>
      <c r="I834" s="54">
        <v>14</v>
      </c>
      <c r="J834" s="54">
        <v>8</v>
      </c>
      <c r="K834" s="54">
        <v>860</v>
      </c>
      <c r="L834" s="54">
        <v>803</v>
      </c>
      <c r="M834" s="54">
        <v>0.13734756540701559</v>
      </c>
      <c r="N834" s="54">
        <v>9045.0869128968843</v>
      </c>
      <c r="O834" s="54">
        <v>33137.583189223391</v>
      </c>
      <c r="P834" s="54">
        <v>19.909262559351326</v>
      </c>
      <c r="Q834" s="54">
        <v>430518.6196615136</v>
      </c>
      <c r="R834" s="54">
        <v>14909.08009177052</v>
      </c>
      <c r="S834" s="54">
        <v>0</v>
      </c>
      <c r="T834" s="54">
        <v>0</v>
      </c>
      <c r="U834" s="54">
        <v>0.39189648683228984</v>
      </c>
      <c r="V834" s="54">
        <v>3.7409191636271726</v>
      </c>
      <c r="W834" s="54">
        <v>1.1205129419456143</v>
      </c>
      <c r="X834" s="54">
        <v>0</v>
      </c>
      <c r="Y834" s="54">
        <v>0</v>
      </c>
      <c r="Z834" s="54">
        <v>0</v>
      </c>
      <c r="AA834" s="54">
        <v>0</v>
      </c>
      <c r="AB834" s="54">
        <v>0</v>
      </c>
      <c r="AC834" s="54">
        <v>0</v>
      </c>
      <c r="AD834" s="54" t="e">
        <v>#REF!</v>
      </c>
      <c r="AE834" s="63" t="e">
        <v>#REF!</v>
      </c>
      <c r="AF834" s="63" t="e">
        <v>#REF!</v>
      </c>
      <c r="AG834" s="63" t="e">
        <v>#REF!</v>
      </c>
      <c r="AH834" s="54" t="e">
        <v>#REF!</v>
      </c>
      <c r="AI834" s="63" t="e">
        <v>#REF!</v>
      </c>
      <c r="AJ834" s="63" t="e">
        <v>#REF!</v>
      </c>
      <c r="AK834" s="63" t="e">
        <v>#REF!</v>
      </c>
      <c r="AL834" s="63" t="e">
        <v>#REF!</v>
      </c>
      <c r="AM834" s="63" t="e">
        <v>#REF!</v>
      </c>
      <c r="AN834" s="54" t="e">
        <v>#REF!</v>
      </c>
      <c r="AO834" s="54">
        <v>0.23790599502226223</v>
      </c>
      <c r="AP834" s="54">
        <v>0.72039808468712463</v>
      </c>
      <c r="AQ834" s="54">
        <v>0.17138702314962231</v>
      </c>
    </row>
    <row r="835" spans="2:43" x14ac:dyDescent="0.3">
      <c r="B835" s="52">
        <v>832</v>
      </c>
      <c r="C835" s="54">
        <v>0.25355016382200452</v>
      </c>
      <c r="D835" s="54">
        <v>0.72657336820521323</v>
      </c>
      <c r="E835" s="54">
        <v>51515.980734235585</v>
      </c>
      <c r="F835" s="54">
        <v>17.639670112124975</v>
      </c>
      <c r="G835" s="54">
        <v>0.90310318608572215</v>
      </c>
      <c r="H835" s="54">
        <v>14389.165003076771</v>
      </c>
      <c r="I835" s="54">
        <v>13</v>
      </c>
      <c r="J835" s="54">
        <v>10</v>
      </c>
      <c r="K835" s="54">
        <v>858</v>
      </c>
      <c r="L835" s="54">
        <v>790</v>
      </c>
      <c r="M835" s="54">
        <v>0.18422279653713741</v>
      </c>
      <c r="N835" s="54">
        <v>13061.885354616661</v>
      </c>
      <c r="O835" s="54">
        <v>37430.139638468419</v>
      </c>
      <c r="P835" s="54">
        <v>15.930442279761152</v>
      </c>
      <c r="Q835" s="54">
        <v>253820.12384320798</v>
      </c>
      <c r="R835" s="54">
        <v>12994.900759391801</v>
      </c>
      <c r="S835" s="54">
        <v>0</v>
      </c>
      <c r="T835" s="54">
        <v>0</v>
      </c>
      <c r="U835" s="54">
        <v>0.35589673445026115</v>
      </c>
      <c r="V835" s="54">
        <v>4.1072451626212967</v>
      </c>
      <c r="W835" s="54">
        <v>3.414980929059622</v>
      </c>
      <c r="X835" s="54">
        <v>0</v>
      </c>
      <c r="Y835" s="54">
        <v>0</v>
      </c>
      <c r="Z835" s="54">
        <v>0</v>
      </c>
      <c r="AA835" s="54">
        <v>0</v>
      </c>
      <c r="AB835" s="54">
        <v>0</v>
      </c>
      <c r="AC835" s="54">
        <v>0</v>
      </c>
      <c r="AD835" s="54" t="e">
        <v>#REF!</v>
      </c>
      <c r="AE835" s="63" t="e">
        <v>#REF!</v>
      </c>
      <c r="AF835" s="63" t="e">
        <v>#REF!</v>
      </c>
      <c r="AG835" s="63" t="e">
        <v>#REF!</v>
      </c>
      <c r="AH835" s="54" t="e">
        <v>#REF!</v>
      </c>
      <c r="AI835" s="63" t="e">
        <v>#REF!</v>
      </c>
      <c r="AJ835" s="63" t="e">
        <v>#REF!</v>
      </c>
      <c r="AK835" s="63" t="e">
        <v>#REF!</v>
      </c>
      <c r="AL835" s="63" t="e">
        <v>#REF!</v>
      </c>
      <c r="AM835" s="63" t="e">
        <v>#REF!</v>
      </c>
      <c r="AN835" s="54" t="e">
        <v>#REF!</v>
      </c>
      <c r="AO835" s="54">
        <v>0.1185324720980632</v>
      </c>
      <c r="AP835" s="54">
        <v>0.68704040994340343</v>
      </c>
      <c r="AQ835" s="54">
        <v>8.1436598221858364E-2</v>
      </c>
    </row>
    <row r="836" spans="2:43" x14ac:dyDescent="0.3">
      <c r="B836" s="52">
        <v>833</v>
      </c>
      <c r="C836" s="54">
        <v>0.21645950980433412</v>
      </c>
      <c r="D836" s="54">
        <v>0.66707779459982453</v>
      </c>
      <c r="E836" s="54">
        <v>51160.675125269438</v>
      </c>
      <c r="F836" s="54">
        <v>16.455687269864715</v>
      </c>
      <c r="G836" s="54">
        <v>0.8845899891475173</v>
      </c>
      <c r="H836" s="54">
        <v>13054.77966668748</v>
      </c>
      <c r="I836" s="54">
        <v>14</v>
      </c>
      <c r="J836" s="54">
        <v>2</v>
      </c>
      <c r="K836" s="54">
        <v>852</v>
      </c>
      <c r="L836" s="54">
        <v>797</v>
      </c>
      <c r="M836" s="54">
        <v>0.14439533242043431</v>
      </c>
      <c r="N836" s="54">
        <v>11074.214658874613</v>
      </c>
      <c r="O836" s="54">
        <v>34128.150332802841</v>
      </c>
      <c r="P836" s="54">
        <v>14.556536223464567</v>
      </c>
      <c r="Q836" s="54">
        <v>214825.37157199788</v>
      </c>
      <c r="R836" s="54">
        <v>11548.127403678307</v>
      </c>
      <c r="S836" s="54">
        <v>0</v>
      </c>
      <c r="T836" s="54">
        <v>0</v>
      </c>
      <c r="U836" s="54">
        <v>0.39009766801365109</v>
      </c>
      <c r="V836" s="54">
        <v>5.972051713459626</v>
      </c>
      <c r="W836" s="54">
        <v>4.3968715109243632</v>
      </c>
      <c r="X836" s="54">
        <v>0</v>
      </c>
      <c r="Y836" s="54">
        <v>0</v>
      </c>
      <c r="Z836" s="54">
        <v>0</v>
      </c>
      <c r="AA836" s="54">
        <v>0</v>
      </c>
      <c r="AB836" s="54">
        <v>0</v>
      </c>
      <c r="AC836" s="54">
        <v>0</v>
      </c>
      <c r="AD836" s="54" t="e">
        <v>#REF!</v>
      </c>
      <c r="AE836" s="63" t="e">
        <v>#REF!</v>
      </c>
      <c r="AF836" s="63" t="e">
        <v>#REF!</v>
      </c>
      <c r="AG836" s="63" t="e">
        <v>#REF!</v>
      </c>
      <c r="AH836" s="54" t="e">
        <v>#REF!</v>
      </c>
      <c r="AI836" s="63" t="e">
        <v>#REF!</v>
      </c>
      <c r="AJ836" s="63" t="e">
        <v>#REF!</v>
      </c>
      <c r="AK836" s="63" t="e">
        <v>#REF!</v>
      </c>
      <c r="AL836" s="63" t="e">
        <v>#REF!</v>
      </c>
      <c r="AM836" s="63" t="e">
        <v>#REF!</v>
      </c>
      <c r="AN836" s="54" t="e">
        <v>#REF!</v>
      </c>
      <c r="AO836" s="54">
        <v>0.19217517413511964</v>
      </c>
      <c r="AP836" s="54">
        <v>0.66359611863202383</v>
      </c>
      <c r="AQ836" s="54">
        <v>0.12752669965349869</v>
      </c>
    </row>
    <row r="837" spans="2:43" x14ac:dyDescent="0.3">
      <c r="B837" s="52">
        <v>834</v>
      </c>
      <c r="C837" s="54">
        <v>0.15222399527243149</v>
      </c>
      <c r="D837" s="54">
        <v>0.69535396642000746</v>
      </c>
      <c r="E837" s="54">
        <v>49515.448152984805</v>
      </c>
      <c r="F837" s="54">
        <v>21.030661876375955</v>
      </c>
      <c r="G837" s="54">
        <v>0.85031328603774869</v>
      </c>
      <c r="H837" s="54">
        <v>12052.410219281986</v>
      </c>
      <c r="I837" s="54">
        <v>14</v>
      </c>
      <c r="J837" s="54">
        <v>7</v>
      </c>
      <c r="K837" s="54">
        <v>849</v>
      </c>
      <c r="L837" s="54">
        <v>782</v>
      </c>
      <c r="M837" s="54">
        <v>0.1058495588969857</v>
      </c>
      <c r="N837" s="54">
        <v>7537.4393455522859</v>
      </c>
      <c r="O837" s="54">
        <v>34430.76327224222</v>
      </c>
      <c r="P837" s="54">
        <v>17.882651207650046</v>
      </c>
      <c r="Q837" s="54">
        <v>253470.16411709765</v>
      </c>
      <c r="R837" s="54">
        <v>10248.324538232609</v>
      </c>
      <c r="S837" s="54">
        <v>0</v>
      </c>
      <c r="T837" s="54">
        <v>0</v>
      </c>
      <c r="U837" s="54">
        <v>0.44600484438363425</v>
      </c>
      <c r="V837" s="54">
        <v>4.7330136166288295</v>
      </c>
      <c r="W837" s="54">
        <v>2.0562063395366867</v>
      </c>
      <c r="X837" s="54">
        <v>0</v>
      </c>
      <c r="Y837" s="54">
        <v>0</v>
      </c>
      <c r="Z837" s="54">
        <v>0</v>
      </c>
      <c r="AA837" s="54">
        <v>0</v>
      </c>
      <c r="AB837" s="54">
        <v>0</v>
      </c>
      <c r="AC837" s="54">
        <v>0</v>
      </c>
      <c r="AD837" s="54" t="e">
        <v>#REF!</v>
      </c>
      <c r="AE837" s="63" t="e">
        <v>#REF!</v>
      </c>
      <c r="AF837" s="63" t="e">
        <v>#REF!</v>
      </c>
      <c r="AG837" s="63" t="e">
        <v>#REF!</v>
      </c>
      <c r="AH837" s="54" t="e">
        <v>#REF!</v>
      </c>
      <c r="AI837" s="63" t="e">
        <v>#REF!</v>
      </c>
      <c r="AJ837" s="63" t="e">
        <v>#REF!</v>
      </c>
      <c r="AK837" s="63" t="e">
        <v>#REF!</v>
      </c>
      <c r="AL837" s="63" t="e">
        <v>#REF!</v>
      </c>
      <c r="AM837" s="63" t="e">
        <v>#REF!</v>
      </c>
      <c r="AN837" s="54" t="e">
        <v>#REF!</v>
      </c>
      <c r="AO837" s="54">
        <v>0.23628162759169086</v>
      </c>
      <c r="AP837" s="54">
        <v>0.69856300280700279</v>
      </c>
      <c r="AQ837" s="54">
        <v>0.16505760327857752</v>
      </c>
    </row>
    <row r="838" spans="2:43" x14ac:dyDescent="0.3">
      <c r="B838" s="52">
        <v>835</v>
      </c>
      <c r="C838" s="54">
        <v>0.14531024871260914</v>
      </c>
      <c r="D838" s="54">
        <v>0.68630061384144758</v>
      </c>
      <c r="E838" s="54">
        <v>46692.083065804582</v>
      </c>
      <c r="F838" s="54">
        <v>28.264437780389784</v>
      </c>
      <c r="G838" s="54">
        <v>0.85518491955432152</v>
      </c>
      <c r="H838" s="54">
        <v>21220.900230199266</v>
      </c>
      <c r="I838" s="54">
        <v>10</v>
      </c>
      <c r="J838" s="54">
        <v>3</v>
      </c>
      <c r="K838" s="54">
        <v>863</v>
      </c>
      <c r="L838" s="54">
        <v>811</v>
      </c>
      <c r="M838" s="54">
        <v>9.9726512888917068E-2</v>
      </c>
      <c r="N838" s="54">
        <v>6784.838203201869</v>
      </c>
      <c r="O838" s="54">
        <v>32044.805269597546</v>
      </c>
      <c r="P838" s="54">
        <v>24.171320949470765</v>
      </c>
      <c r="Q838" s="54">
        <v>599796.81420032645</v>
      </c>
      <c r="R838" s="54">
        <v>18147.793856233242</v>
      </c>
      <c r="S838" s="54">
        <v>0</v>
      </c>
      <c r="T838" s="54">
        <v>0</v>
      </c>
      <c r="U838" s="54">
        <v>0.41745856530779712</v>
      </c>
      <c r="V838" s="54">
        <v>6.0864446488062462</v>
      </c>
      <c r="W838" s="54">
        <v>3.575630071425671</v>
      </c>
      <c r="X838" s="54">
        <v>0</v>
      </c>
      <c r="Y838" s="54">
        <v>0</v>
      </c>
      <c r="Z838" s="54">
        <v>0</v>
      </c>
      <c r="AA838" s="54">
        <v>0</v>
      </c>
      <c r="AB838" s="54">
        <v>0</v>
      </c>
      <c r="AC838" s="54">
        <v>0</v>
      </c>
      <c r="AD838" s="54" t="e">
        <v>#REF!</v>
      </c>
      <c r="AE838" s="63" t="e">
        <v>#REF!</v>
      </c>
      <c r="AF838" s="63" t="e">
        <v>#REF!</v>
      </c>
      <c r="AG838" s="63" t="e">
        <v>#REF!</v>
      </c>
      <c r="AH838" s="54" t="e">
        <v>#REF!</v>
      </c>
      <c r="AI838" s="63" t="e">
        <v>#REF!</v>
      </c>
      <c r="AJ838" s="63" t="e">
        <v>#REF!</v>
      </c>
      <c r="AK838" s="63" t="e">
        <v>#REF!</v>
      </c>
      <c r="AL838" s="63" t="e">
        <v>#REF!</v>
      </c>
      <c r="AM838" s="63" t="e">
        <v>#REF!</v>
      </c>
      <c r="AN838" s="54" t="e">
        <v>#REF!</v>
      </c>
      <c r="AO838" s="54">
        <v>0.25867138881487078</v>
      </c>
      <c r="AP838" s="54">
        <v>0.70562203477915608</v>
      </c>
      <c r="AQ838" s="54">
        <v>0.18252423171469936</v>
      </c>
    </row>
    <row r="839" spans="2:43" x14ac:dyDescent="0.3">
      <c r="B839" s="52">
        <v>836</v>
      </c>
      <c r="C839" s="54">
        <v>0.23715559048589097</v>
      </c>
      <c r="D839" s="54">
        <v>0.69598860513780902</v>
      </c>
      <c r="E839" s="54">
        <v>51490.511815602265</v>
      </c>
      <c r="F839" s="54">
        <v>19.218267746531765</v>
      </c>
      <c r="G839" s="54">
        <v>0.91337350295560926</v>
      </c>
      <c r="H839" s="54">
        <v>21913.055912192627</v>
      </c>
      <c r="I839" s="54">
        <v>20</v>
      </c>
      <c r="J839" s="54">
        <v>7</v>
      </c>
      <c r="K839" s="54">
        <v>834</v>
      </c>
      <c r="L839" s="54">
        <v>805</v>
      </c>
      <c r="M839" s="54">
        <v>0.1650575886229087</v>
      </c>
      <c r="N839" s="54">
        <v>12211.2627340499</v>
      </c>
      <c r="O839" s="54">
        <v>35836.809496372895</v>
      </c>
      <c r="P839" s="54">
        <v>17.553456532388523</v>
      </c>
      <c r="Q839" s="54">
        <v>421130.9756652388</v>
      </c>
      <c r="R839" s="54">
        <v>20014.804638981503</v>
      </c>
      <c r="S839" s="54">
        <v>0</v>
      </c>
      <c r="T839" s="54">
        <v>0</v>
      </c>
      <c r="U839" s="54">
        <v>0.49539620969724218</v>
      </c>
      <c r="V839" s="54">
        <v>4.5048772642979742</v>
      </c>
      <c r="W839" s="54">
        <v>1.8787534205030985</v>
      </c>
      <c r="X839" s="54">
        <v>0</v>
      </c>
      <c r="Y839" s="54">
        <v>0</v>
      </c>
      <c r="Z839" s="54">
        <v>0</v>
      </c>
      <c r="AA839" s="54">
        <v>0</v>
      </c>
      <c r="AB839" s="54">
        <v>0</v>
      </c>
      <c r="AC839" s="54">
        <v>0</v>
      </c>
      <c r="AD839" s="54" t="e">
        <v>#REF!</v>
      </c>
      <c r="AE839" s="63" t="e">
        <v>#REF!</v>
      </c>
      <c r="AF839" s="63" t="e">
        <v>#REF!</v>
      </c>
      <c r="AG839" s="63" t="e">
        <v>#REF!</v>
      </c>
      <c r="AH839" s="54" t="e">
        <v>#REF!</v>
      </c>
      <c r="AI839" s="63" t="e">
        <v>#REF!</v>
      </c>
      <c r="AJ839" s="63" t="e">
        <v>#REF!</v>
      </c>
      <c r="AK839" s="63" t="e">
        <v>#REF!</v>
      </c>
      <c r="AL839" s="63" t="e">
        <v>#REF!</v>
      </c>
      <c r="AM839" s="63" t="e">
        <v>#REF!</v>
      </c>
      <c r="AN839" s="54" t="e">
        <v>#REF!</v>
      </c>
      <c r="AO839" s="54">
        <v>0.22182625903706882</v>
      </c>
      <c r="AP839" s="54">
        <v>0.62155269180962558</v>
      </c>
      <c r="AQ839" s="54">
        <v>0.1378767084185494</v>
      </c>
    </row>
    <row r="840" spans="2:43" x14ac:dyDescent="0.3">
      <c r="B840" s="52">
        <v>837</v>
      </c>
      <c r="C840" s="54">
        <v>0.22899472171093643</v>
      </c>
      <c r="D840" s="54">
        <v>0.72997053326917405</v>
      </c>
      <c r="E840" s="54">
        <v>46120.488011576854</v>
      </c>
      <c r="F840" s="54">
        <v>26.752231979646712</v>
      </c>
      <c r="G840" s="54">
        <v>0.87465349685004457</v>
      </c>
      <c r="H840" s="54">
        <v>34271.727990042091</v>
      </c>
      <c r="I840" s="54">
        <v>11</v>
      </c>
      <c r="J840" s="54">
        <v>3</v>
      </c>
      <c r="K840" s="54">
        <v>854</v>
      </c>
      <c r="L840" s="54">
        <v>782</v>
      </c>
      <c r="M840" s="54">
        <v>0.16715939912315839</v>
      </c>
      <c r="N840" s="54">
        <v>10561.348317383621</v>
      </c>
      <c r="O840" s="54">
        <v>33666.597228445302</v>
      </c>
      <c r="P840" s="54">
        <v>23.398933249541589</v>
      </c>
      <c r="Q840" s="54">
        <v>916845.21753295732</v>
      </c>
      <c r="R840" s="54">
        <v>29975.886729583865</v>
      </c>
      <c r="S840" s="54">
        <v>0</v>
      </c>
      <c r="T840" s="54">
        <v>0</v>
      </c>
      <c r="U840" s="54">
        <v>0.27543538936626133</v>
      </c>
      <c r="V840" s="54">
        <v>5.1353660336299338</v>
      </c>
      <c r="W840" s="54">
        <v>4.2095103942136349</v>
      </c>
      <c r="X840" s="54">
        <v>0</v>
      </c>
      <c r="Y840" s="54">
        <v>0</v>
      </c>
      <c r="Z840" s="54">
        <v>0</v>
      </c>
      <c r="AA840" s="54">
        <v>0</v>
      </c>
      <c r="AB840" s="54">
        <v>0</v>
      </c>
      <c r="AC840" s="54">
        <v>0</v>
      </c>
      <c r="AD840" s="54" t="e">
        <v>#REF!</v>
      </c>
      <c r="AE840" s="63" t="e">
        <v>#REF!</v>
      </c>
      <c r="AF840" s="63" t="e">
        <v>#REF!</v>
      </c>
      <c r="AG840" s="63" t="e">
        <v>#REF!</v>
      </c>
      <c r="AH840" s="54" t="e">
        <v>#REF!</v>
      </c>
      <c r="AI840" s="63" t="e">
        <v>#REF!</v>
      </c>
      <c r="AJ840" s="63" t="e">
        <v>#REF!</v>
      </c>
      <c r="AK840" s="63" t="e">
        <v>#REF!</v>
      </c>
      <c r="AL840" s="63" t="e">
        <v>#REF!</v>
      </c>
      <c r="AM840" s="63" t="e">
        <v>#REF!</v>
      </c>
      <c r="AN840" s="54" t="e">
        <v>#REF!</v>
      </c>
      <c r="AO840" s="54">
        <v>0.23216643745067717</v>
      </c>
      <c r="AP840" s="54">
        <v>0.6729190946303184</v>
      </c>
      <c r="AQ840" s="54">
        <v>0.15622922889285612</v>
      </c>
    </row>
    <row r="841" spans="2:43" x14ac:dyDescent="0.3">
      <c r="B841" s="52">
        <v>838</v>
      </c>
      <c r="C841" s="54">
        <v>0.23514735082930283</v>
      </c>
      <c r="D841" s="54">
        <v>0.68420769316605612</v>
      </c>
      <c r="E841" s="54">
        <v>48594.787904693476</v>
      </c>
      <c r="F841" s="54">
        <v>19.470496844082973</v>
      </c>
      <c r="G841" s="54">
        <v>0.89286713136135076</v>
      </c>
      <c r="H841" s="54">
        <v>25438.89361721963</v>
      </c>
      <c r="I841" s="54">
        <v>17</v>
      </c>
      <c r="J841" s="54">
        <v>8</v>
      </c>
      <c r="K841" s="54">
        <v>847</v>
      </c>
      <c r="L841" s="54">
        <v>812</v>
      </c>
      <c r="M841" s="54">
        <v>0.16088962646502658</v>
      </c>
      <c r="N841" s="54">
        <v>11426.935639900519</v>
      </c>
      <c r="O841" s="54">
        <v>33248.927732164091</v>
      </c>
      <c r="P841" s="54">
        <v>17.384566663356598</v>
      </c>
      <c r="Q841" s="54">
        <v>495307.89789103728</v>
      </c>
      <c r="R841" s="54">
        <v>22713.551969013468</v>
      </c>
      <c r="S841" s="54">
        <v>0</v>
      </c>
      <c r="T841" s="54">
        <v>0</v>
      </c>
      <c r="U841" s="54">
        <v>0.43927502378784344</v>
      </c>
      <c r="V841" s="54">
        <v>6.4159871768257553</v>
      </c>
      <c r="W841" s="54">
        <v>2.3434082842256432</v>
      </c>
      <c r="X841" s="54">
        <v>0</v>
      </c>
      <c r="Y841" s="54">
        <v>0</v>
      </c>
      <c r="Z841" s="54">
        <v>0</v>
      </c>
      <c r="AA841" s="54">
        <v>0</v>
      </c>
      <c r="AB841" s="54">
        <v>0</v>
      </c>
      <c r="AC841" s="54">
        <v>0</v>
      </c>
      <c r="AD841" s="54" t="e">
        <v>#REF!</v>
      </c>
      <c r="AE841" s="63" t="e">
        <v>#REF!</v>
      </c>
      <c r="AF841" s="63" t="e">
        <v>#REF!</v>
      </c>
      <c r="AG841" s="63" t="e">
        <v>#REF!</v>
      </c>
      <c r="AH841" s="54" t="e">
        <v>#REF!</v>
      </c>
      <c r="AI841" s="63" t="e">
        <v>#REF!</v>
      </c>
      <c r="AJ841" s="63" t="e">
        <v>#REF!</v>
      </c>
      <c r="AK841" s="63" t="e">
        <v>#REF!</v>
      </c>
      <c r="AL841" s="63" t="e">
        <v>#REF!</v>
      </c>
      <c r="AM841" s="63" t="e">
        <v>#REF!</v>
      </c>
      <c r="AN841" s="54" t="e">
        <v>#REF!</v>
      </c>
      <c r="AO841" s="54">
        <v>0.23065663983559154</v>
      </c>
      <c r="AP841" s="54">
        <v>0.69100823803474387</v>
      </c>
      <c r="AQ841" s="54">
        <v>0.15938563828380661</v>
      </c>
    </row>
    <row r="842" spans="2:43" x14ac:dyDescent="0.3">
      <c r="B842" s="52">
        <v>839</v>
      </c>
      <c r="C842" s="54">
        <v>0.22662640926105093</v>
      </c>
      <c r="D842" s="54">
        <v>0.67740418814871206</v>
      </c>
      <c r="E842" s="54">
        <v>50542.304859101088</v>
      </c>
      <c r="F842" s="54">
        <v>14.310296502113729</v>
      </c>
      <c r="G842" s="54">
        <v>0.87706792288198065</v>
      </c>
      <c r="H842" s="54">
        <v>12310.092270825162</v>
      </c>
      <c r="I842" s="54">
        <v>12</v>
      </c>
      <c r="J842" s="54">
        <v>7</v>
      </c>
      <c r="K842" s="54">
        <v>839</v>
      </c>
      <c r="L842" s="54">
        <v>818</v>
      </c>
      <c r="M842" s="54">
        <v>0.15351767877853997</v>
      </c>
      <c r="N842" s="54">
        <v>11454.221065995447</v>
      </c>
      <c r="O842" s="54">
        <v>34237.568990244079</v>
      </c>
      <c r="P842" s="54">
        <v>12.551102028934162</v>
      </c>
      <c r="Q842" s="54">
        <v>176161.07036388657</v>
      </c>
      <c r="R842" s="54">
        <v>10796.787058458149</v>
      </c>
      <c r="S842" s="54">
        <v>0</v>
      </c>
      <c r="T842" s="54">
        <v>0</v>
      </c>
      <c r="U842" s="54">
        <v>0.56015475954201066</v>
      </c>
      <c r="V842" s="54">
        <v>7.3073294616827997</v>
      </c>
      <c r="W842" s="54">
        <v>0.33602114426392721</v>
      </c>
      <c r="X842" s="54">
        <v>0</v>
      </c>
      <c r="Y842" s="54">
        <v>0</v>
      </c>
      <c r="Z842" s="54">
        <v>0</v>
      </c>
      <c r="AA842" s="54">
        <v>0</v>
      </c>
      <c r="AB842" s="54">
        <v>0</v>
      </c>
      <c r="AC842" s="54">
        <v>0</v>
      </c>
      <c r="AD842" s="54" t="e">
        <v>#REF!</v>
      </c>
      <c r="AE842" s="63" t="e">
        <v>#REF!</v>
      </c>
      <c r="AF842" s="63" t="e">
        <v>#REF!</v>
      </c>
      <c r="AG842" s="63" t="e">
        <v>#REF!</v>
      </c>
      <c r="AH842" s="54" t="e">
        <v>#REF!</v>
      </c>
      <c r="AI842" s="63" t="e">
        <v>#REF!</v>
      </c>
      <c r="AJ842" s="63" t="e">
        <v>#REF!</v>
      </c>
      <c r="AK842" s="63" t="e">
        <v>#REF!</v>
      </c>
      <c r="AL842" s="63" t="e">
        <v>#REF!</v>
      </c>
      <c r="AM842" s="63" t="e">
        <v>#REF!</v>
      </c>
      <c r="AN842" s="54" t="e">
        <v>#REF!</v>
      </c>
      <c r="AO842" s="54">
        <v>0.26522226447443159</v>
      </c>
      <c r="AP842" s="54">
        <v>0.72933573343362856</v>
      </c>
      <c r="AQ842" s="54">
        <v>0.19343607478338737</v>
      </c>
    </row>
    <row r="843" spans="2:43" x14ac:dyDescent="0.3">
      <c r="B843" s="52">
        <v>840</v>
      </c>
      <c r="C843" s="54">
        <v>0.15407904432172381</v>
      </c>
      <c r="D843" s="54">
        <v>0.67706385413652814</v>
      </c>
      <c r="E843" s="54">
        <v>46770.798237281306</v>
      </c>
      <c r="F843" s="54">
        <v>15.39516864303056</v>
      </c>
      <c r="G843" s="54">
        <v>0.88030747713211599</v>
      </c>
      <c r="H843" s="54">
        <v>19698.628525549047</v>
      </c>
      <c r="I843" s="54">
        <v>12</v>
      </c>
      <c r="J843" s="54">
        <v>3</v>
      </c>
      <c r="K843" s="54">
        <v>837</v>
      </c>
      <c r="L843" s="54">
        <v>805</v>
      </c>
      <c r="M843" s="54">
        <v>0.10432135159013926</v>
      </c>
      <c r="N843" s="54">
        <v>7206.399894564468</v>
      </c>
      <c r="O843" s="54">
        <v>31666.816915575619</v>
      </c>
      <c r="P843" s="54">
        <v>13.552482068169693</v>
      </c>
      <c r="Q843" s="54">
        <v>303263.70818724</v>
      </c>
      <c r="R843" s="54">
        <v>17340.849980288815</v>
      </c>
      <c r="S843" s="54">
        <v>0</v>
      </c>
      <c r="T843" s="54">
        <v>0</v>
      </c>
      <c r="U843" s="54">
        <v>0.51845012573033111</v>
      </c>
      <c r="V843" s="54">
        <v>4.3048704350483593</v>
      </c>
      <c r="W843" s="54">
        <v>3.2349268801153297</v>
      </c>
      <c r="X843" s="54">
        <v>0</v>
      </c>
      <c r="Y843" s="54">
        <v>0</v>
      </c>
      <c r="Z843" s="54">
        <v>0</v>
      </c>
      <c r="AA843" s="54">
        <v>0</v>
      </c>
      <c r="AB843" s="54">
        <v>0</v>
      </c>
      <c r="AC843" s="54">
        <v>0</v>
      </c>
      <c r="AD843" s="54" t="e">
        <v>#REF!</v>
      </c>
      <c r="AE843" s="63" t="e">
        <v>#REF!</v>
      </c>
      <c r="AF843" s="63" t="e">
        <v>#REF!</v>
      </c>
      <c r="AG843" s="63" t="e">
        <v>#REF!</v>
      </c>
      <c r="AH843" s="54" t="e">
        <v>#REF!</v>
      </c>
      <c r="AI843" s="63" t="e">
        <v>#REF!</v>
      </c>
      <c r="AJ843" s="63" t="e">
        <v>#REF!</v>
      </c>
      <c r="AK843" s="63" t="e">
        <v>#REF!</v>
      </c>
      <c r="AL843" s="63" t="e">
        <v>#REF!</v>
      </c>
      <c r="AM843" s="63" t="e">
        <v>#REF!</v>
      </c>
      <c r="AN843" s="54" t="e">
        <v>#REF!</v>
      </c>
      <c r="AO843" s="54">
        <v>0.18186714169515722</v>
      </c>
      <c r="AP843" s="54">
        <v>0.72426137293234427</v>
      </c>
      <c r="AQ843" s="54">
        <v>0.13171934573541577</v>
      </c>
    </row>
    <row r="844" spans="2:43" x14ac:dyDescent="0.3">
      <c r="B844" s="52">
        <v>841</v>
      </c>
      <c r="C844" s="54">
        <v>0.16058874799249601</v>
      </c>
      <c r="D844" s="54">
        <v>0.74003978651636082</v>
      </c>
      <c r="E844" s="54">
        <v>49123.499818907942</v>
      </c>
      <c r="F844" s="54">
        <v>15.721568604987651</v>
      </c>
      <c r="G844" s="54">
        <v>0.92183075903270051</v>
      </c>
      <c r="H844" s="54">
        <v>12179.486216925787</v>
      </c>
      <c r="I844" s="54">
        <v>13</v>
      </c>
      <c r="J844" s="54">
        <v>6</v>
      </c>
      <c r="K844" s="54">
        <v>863</v>
      </c>
      <c r="L844" s="54">
        <v>797</v>
      </c>
      <c r="M844" s="54">
        <v>0.11884206278129641</v>
      </c>
      <c r="N844" s="54">
        <v>7888.6813329280303</v>
      </c>
      <c r="O844" s="54">
        <v>36353.344318921125</v>
      </c>
      <c r="P844" s="54">
        <v>14.492625520320441</v>
      </c>
      <c r="Q844" s="54">
        <v>191480.62813290025</v>
      </c>
      <c r="R844" s="54">
        <v>11227.425023977012</v>
      </c>
      <c r="S844" s="54">
        <v>0</v>
      </c>
      <c r="T844" s="54">
        <v>0</v>
      </c>
      <c r="U844" s="54">
        <v>0.49954585772752358</v>
      </c>
      <c r="V844" s="54">
        <v>4.1540242674483618</v>
      </c>
      <c r="W844" s="54">
        <v>1.3348012636509967</v>
      </c>
      <c r="X844" s="54">
        <v>0</v>
      </c>
      <c r="Y844" s="54">
        <v>0</v>
      </c>
      <c r="Z844" s="54">
        <v>0</v>
      </c>
      <c r="AA844" s="54">
        <v>0</v>
      </c>
      <c r="AB844" s="54">
        <v>0</v>
      </c>
      <c r="AC844" s="54">
        <v>0</v>
      </c>
      <c r="AD844" s="54" t="e">
        <v>#REF!</v>
      </c>
      <c r="AE844" s="63" t="e">
        <v>#REF!</v>
      </c>
      <c r="AF844" s="63" t="e">
        <v>#REF!</v>
      </c>
      <c r="AG844" s="63" t="e">
        <v>#REF!</v>
      </c>
      <c r="AH844" s="54" t="e">
        <v>#REF!</v>
      </c>
      <c r="AI844" s="63" t="e">
        <v>#REF!</v>
      </c>
      <c r="AJ844" s="63" t="e">
        <v>#REF!</v>
      </c>
      <c r="AK844" s="63" t="e">
        <v>#REF!</v>
      </c>
      <c r="AL844" s="63" t="e">
        <v>#REF!</v>
      </c>
      <c r="AM844" s="63" t="e">
        <v>#REF!</v>
      </c>
      <c r="AN844" s="54" t="e">
        <v>#REF!</v>
      </c>
      <c r="AO844" s="54">
        <v>0.26150107419426688</v>
      </c>
      <c r="AP844" s="54">
        <v>0.69831486857632796</v>
      </c>
      <c r="AQ844" s="54">
        <v>0.18261008825853806</v>
      </c>
    </row>
    <row r="845" spans="2:43" x14ac:dyDescent="0.3">
      <c r="B845" s="52">
        <v>842</v>
      </c>
      <c r="C845" s="54">
        <v>0.17987609261704673</v>
      </c>
      <c r="D845" s="54">
        <v>0.69319055257368178</v>
      </c>
      <c r="E845" s="54">
        <v>51734.235074000084</v>
      </c>
      <c r="F845" s="54">
        <v>12.398016424624227</v>
      </c>
      <c r="G845" s="54">
        <v>0.91326608430218748</v>
      </c>
      <c r="H845" s="54">
        <v>11770.491256256499</v>
      </c>
      <c r="I845" s="54">
        <v>20</v>
      </c>
      <c r="J845" s="54">
        <v>4</v>
      </c>
      <c r="K845" s="54">
        <v>866</v>
      </c>
      <c r="L845" s="54">
        <v>775</v>
      </c>
      <c r="M845" s="54">
        <v>0.12468840803600539</v>
      </c>
      <c r="N845" s="54">
        <v>9305.7520596429058</v>
      </c>
      <c r="O845" s="54">
        <v>35861.682997922864</v>
      </c>
      <c r="P845" s="54">
        <v>11.322687913230775</v>
      </c>
      <c r="Q845" s="54">
        <v>145930.74392096393</v>
      </c>
      <c r="R845" s="54">
        <v>10749.590459914509</v>
      </c>
      <c r="S845" s="54">
        <v>0</v>
      </c>
      <c r="T845" s="54">
        <v>0</v>
      </c>
      <c r="U845" s="54">
        <v>0.30349149467960007</v>
      </c>
      <c r="V845" s="54">
        <v>5.0022028855633476</v>
      </c>
      <c r="W845" s="54">
        <v>4.2480791873413208</v>
      </c>
      <c r="X845" s="54">
        <v>0</v>
      </c>
      <c r="Y845" s="54">
        <v>0</v>
      </c>
      <c r="Z845" s="54">
        <v>0</v>
      </c>
      <c r="AA845" s="54">
        <v>0</v>
      </c>
      <c r="AB845" s="54">
        <v>0</v>
      </c>
      <c r="AC845" s="54">
        <v>0</v>
      </c>
      <c r="AD845" s="54" t="e">
        <v>#REF!</v>
      </c>
      <c r="AE845" s="63" t="e">
        <v>#REF!</v>
      </c>
      <c r="AF845" s="63" t="e">
        <v>#REF!</v>
      </c>
      <c r="AG845" s="63" t="e">
        <v>#REF!</v>
      </c>
      <c r="AH845" s="54" t="e">
        <v>#REF!</v>
      </c>
      <c r="AI845" s="63" t="e">
        <v>#REF!</v>
      </c>
      <c r="AJ845" s="63" t="e">
        <v>#REF!</v>
      </c>
      <c r="AK845" s="63" t="e">
        <v>#REF!</v>
      </c>
      <c r="AL845" s="63" t="e">
        <v>#REF!</v>
      </c>
      <c r="AM845" s="63" t="e">
        <v>#REF!</v>
      </c>
      <c r="AN845" s="54" t="e">
        <v>#REF!</v>
      </c>
      <c r="AO845" s="54">
        <v>0.10482174861271665</v>
      </c>
      <c r="AP845" s="54">
        <v>0.73532141665523842</v>
      </c>
      <c r="AQ845" s="54">
        <v>7.7077676686182081E-2</v>
      </c>
    </row>
    <row r="846" spans="2:43" x14ac:dyDescent="0.3">
      <c r="B846" s="52">
        <v>843</v>
      </c>
      <c r="C846" s="54">
        <v>0.18636656598172016</v>
      </c>
      <c r="D846" s="54">
        <v>0.72545910663669733</v>
      </c>
      <c r="E846" s="54">
        <v>46320.653356743671</v>
      </c>
      <c r="F846" s="54">
        <v>22.482282565990882</v>
      </c>
      <c r="G846" s="54">
        <v>0.84008591593161663</v>
      </c>
      <c r="H846" s="54">
        <v>18750.25835637375</v>
      </c>
      <c r="I846" s="54">
        <v>17</v>
      </c>
      <c r="J846" s="54">
        <v>8</v>
      </c>
      <c r="K846" s="54">
        <v>871</v>
      </c>
      <c r="L846" s="54">
        <v>798</v>
      </c>
      <c r="M846" s="54">
        <v>0.13520132246404781</v>
      </c>
      <c r="N846" s="54">
        <v>8632.6211001259562</v>
      </c>
      <c r="O846" s="54">
        <v>33603.739803011398</v>
      </c>
      <c r="P846" s="54">
        <v>18.887048941683865</v>
      </c>
      <c r="Q846" s="54">
        <v>421548.60655332642</v>
      </c>
      <c r="R846" s="54">
        <v>15751.827965268691</v>
      </c>
      <c r="S846" s="54">
        <v>0</v>
      </c>
      <c r="T846" s="54">
        <v>0</v>
      </c>
      <c r="U846" s="54">
        <v>0.46023343964695235</v>
      </c>
      <c r="V846" s="54">
        <v>2.8155242869367969</v>
      </c>
      <c r="W846" s="54">
        <v>1.828129343765484</v>
      </c>
      <c r="X846" s="54">
        <v>0</v>
      </c>
      <c r="Y846" s="54">
        <v>0</v>
      </c>
      <c r="Z846" s="54">
        <v>0</v>
      </c>
      <c r="AA846" s="54">
        <v>0</v>
      </c>
      <c r="AB846" s="54">
        <v>0</v>
      </c>
      <c r="AC846" s="54">
        <v>0</v>
      </c>
      <c r="AD846" s="54" t="e">
        <v>#REF!</v>
      </c>
      <c r="AE846" s="63" t="e">
        <v>#REF!</v>
      </c>
      <c r="AF846" s="63" t="e">
        <v>#REF!</v>
      </c>
      <c r="AG846" s="63" t="e">
        <v>#REF!</v>
      </c>
      <c r="AH846" s="54" t="e">
        <v>#REF!</v>
      </c>
      <c r="AI846" s="63" t="e">
        <v>#REF!</v>
      </c>
      <c r="AJ846" s="63" t="e">
        <v>#REF!</v>
      </c>
      <c r="AK846" s="63" t="e">
        <v>#REF!</v>
      </c>
      <c r="AL846" s="63" t="e">
        <v>#REF!</v>
      </c>
      <c r="AM846" s="63" t="e">
        <v>#REF!</v>
      </c>
      <c r="AN846" s="54" t="e">
        <v>#REF!</v>
      </c>
      <c r="AO846" s="54">
        <v>0.14369790909483959</v>
      </c>
      <c r="AP846" s="54">
        <v>0.65140254198722869</v>
      </c>
      <c r="AQ846" s="54">
        <v>9.3605183262628219E-2</v>
      </c>
    </row>
    <row r="847" spans="2:43" x14ac:dyDescent="0.3">
      <c r="B847" s="52">
        <v>844</v>
      </c>
      <c r="C847" s="54">
        <v>0.26637612583863501</v>
      </c>
      <c r="D847" s="54">
        <v>0.62003037711336073</v>
      </c>
      <c r="E847" s="54">
        <v>52792.147251541661</v>
      </c>
      <c r="F847" s="54">
        <v>17.034527783508921</v>
      </c>
      <c r="G847" s="54">
        <v>0.90155678647319915</v>
      </c>
      <c r="H847" s="54">
        <v>23253.460274306872</v>
      </c>
      <c r="I847" s="54">
        <v>7</v>
      </c>
      <c r="J847" s="54">
        <v>4</v>
      </c>
      <c r="K847" s="54">
        <v>860</v>
      </c>
      <c r="L847" s="54">
        <v>796</v>
      </c>
      <c r="M847" s="54">
        <v>0.1651612897577249</v>
      </c>
      <c r="N847" s="54">
        <v>14062.567659568411</v>
      </c>
      <c r="O847" s="54">
        <v>32732.734968997447</v>
      </c>
      <c r="P847" s="54">
        <v>15.35759412758873</v>
      </c>
      <c r="Q847" s="54">
        <v>396111.71510540135</v>
      </c>
      <c r="R847" s="54">
        <v>20964.314919286298</v>
      </c>
      <c r="S847" s="54">
        <v>0</v>
      </c>
      <c r="T847" s="54">
        <v>0</v>
      </c>
      <c r="U847" s="54">
        <v>0.37628905767137788</v>
      </c>
      <c r="V847" s="54">
        <v>5.7721605783788767</v>
      </c>
      <c r="W847" s="54">
        <v>3.7887473738372068</v>
      </c>
      <c r="X847" s="54">
        <v>0</v>
      </c>
      <c r="Y847" s="54">
        <v>0</v>
      </c>
      <c r="Z847" s="54">
        <v>0</v>
      </c>
      <c r="AA847" s="54">
        <v>0</v>
      </c>
      <c r="AB847" s="54">
        <v>0</v>
      </c>
      <c r="AC847" s="54">
        <v>0</v>
      </c>
      <c r="AD847" s="54" t="e">
        <v>#REF!</v>
      </c>
      <c r="AE847" s="63" t="e">
        <v>#REF!</v>
      </c>
      <c r="AF847" s="63" t="e">
        <v>#REF!</v>
      </c>
      <c r="AG847" s="63" t="e">
        <v>#REF!</v>
      </c>
      <c r="AH847" s="54" t="e">
        <v>#REF!</v>
      </c>
      <c r="AI847" s="63" t="e">
        <v>#REF!</v>
      </c>
      <c r="AJ847" s="63" t="e">
        <v>#REF!</v>
      </c>
      <c r="AK847" s="63" t="e">
        <v>#REF!</v>
      </c>
      <c r="AL847" s="63" t="e">
        <v>#REF!</v>
      </c>
      <c r="AM847" s="63" t="e">
        <v>#REF!</v>
      </c>
      <c r="AN847" s="54" t="e">
        <v>#REF!</v>
      </c>
      <c r="AO847" s="54">
        <v>0.21808900643266421</v>
      </c>
      <c r="AP847" s="54">
        <v>0.76489670095259554</v>
      </c>
      <c r="AQ847" s="54">
        <v>0.16681556153437424</v>
      </c>
    </row>
    <row r="848" spans="2:43" x14ac:dyDescent="0.3">
      <c r="B848" s="52">
        <v>845</v>
      </c>
      <c r="C848" s="54">
        <v>0.29164836821593748</v>
      </c>
      <c r="D848" s="54">
        <v>0.75837236197982305</v>
      </c>
      <c r="E848" s="54">
        <v>51809.601405550384</v>
      </c>
      <c r="F848" s="54">
        <v>22.919973589838495</v>
      </c>
      <c r="G848" s="54">
        <v>0.88956423291556075</v>
      </c>
      <c r="H848" s="54">
        <v>25765.32668798068</v>
      </c>
      <c r="I848" s="54">
        <v>16</v>
      </c>
      <c r="J848" s="54">
        <v>3</v>
      </c>
      <c r="K848" s="54">
        <v>852</v>
      </c>
      <c r="L848" s="54">
        <v>795</v>
      </c>
      <c r="M848" s="54">
        <v>0.22117806187148165</v>
      </c>
      <c r="N848" s="54">
        <v>15110.185707846911</v>
      </c>
      <c r="O848" s="54">
        <v>39290.969791160402</v>
      </c>
      <c r="P848" s="54">
        <v>20.388788724889594</v>
      </c>
      <c r="Q848" s="54">
        <v>590540.60722207814</v>
      </c>
      <c r="R848" s="54">
        <v>22919.913071012357</v>
      </c>
      <c r="S848" s="54">
        <v>0</v>
      </c>
      <c r="T848" s="54">
        <v>0</v>
      </c>
      <c r="U848" s="54">
        <v>0.31895863143974734</v>
      </c>
      <c r="V848" s="54">
        <v>5.2149328986790113</v>
      </c>
      <c r="W848" s="54">
        <v>3.3665946547672405</v>
      </c>
      <c r="X848" s="54">
        <v>0</v>
      </c>
      <c r="Y848" s="54">
        <v>0</v>
      </c>
      <c r="Z848" s="54">
        <v>0</v>
      </c>
      <c r="AA848" s="54">
        <v>0</v>
      </c>
      <c r="AB848" s="54">
        <v>0</v>
      </c>
      <c r="AC848" s="54">
        <v>0</v>
      </c>
      <c r="AD848" s="54" t="e">
        <v>#REF!</v>
      </c>
      <c r="AE848" s="63" t="e">
        <v>#REF!</v>
      </c>
      <c r="AF848" s="63" t="e">
        <v>#REF!</v>
      </c>
      <c r="AG848" s="63" t="e">
        <v>#REF!</v>
      </c>
      <c r="AH848" s="54" t="e">
        <v>#REF!</v>
      </c>
      <c r="AI848" s="63" t="e">
        <v>#REF!</v>
      </c>
      <c r="AJ848" s="63" t="e">
        <v>#REF!</v>
      </c>
      <c r="AK848" s="63" t="e">
        <v>#REF!</v>
      </c>
      <c r="AL848" s="63" t="e">
        <v>#REF!</v>
      </c>
      <c r="AM848" s="63" t="e">
        <v>#REF!</v>
      </c>
      <c r="AN848" s="54" t="e">
        <v>#REF!</v>
      </c>
      <c r="AO848" s="54">
        <v>0.17982568115836667</v>
      </c>
      <c r="AP848" s="54">
        <v>0.70780988093081854</v>
      </c>
      <c r="AQ848" s="54">
        <v>0.12728239396900684</v>
      </c>
    </row>
    <row r="849" spans="2:43" x14ac:dyDescent="0.3">
      <c r="B849" s="52">
        <v>846</v>
      </c>
      <c r="C849" s="54">
        <v>0.20731320005756884</v>
      </c>
      <c r="D849" s="54">
        <v>0.6477696192278759</v>
      </c>
      <c r="E849" s="54">
        <v>48691.088094921084</v>
      </c>
      <c r="F849" s="54">
        <v>23.23952937518202</v>
      </c>
      <c r="G849" s="54">
        <v>0.84340276573432438</v>
      </c>
      <c r="H849" s="54">
        <v>18580.627222893232</v>
      </c>
      <c r="I849" s="54">
        <v>15</v>
      </c>
      <c r="J849" s="54">
        <v>8</v>
      </c>
      <c r="K849" s="54">
        <v>846</v>
      </c>
      <c r="L849" s="54">
        <v>818</v>
      </c>
      <c r="M849" s="54">
        <v>0.13429119266220382</v>
      </c>
      <c r="N849" s="54">
        <v>10094.305287243084</v>
      </c>
      <c r="O849" s="54">
        <v>31540.607595037993</v>
      </c>
      <c r="P849" s="54">
        <v>19.600283349392591</v>
      </c>
      <c r="Q849" s="54">
        <v>431805.03215573396</v>
      </c>
      <c r="R849" s="54">
        <v>15670.95238886663</v>
      </c>
      <c r="S849" s="54">
        <v>0</v>
      </c>
      <c r="T849" s="54">
        <v>0</v>
      </c>
      <c r="U849" s="54">
        <v>0.53787850622195243</v>
      </c>
      <c r="V849" s="54">
        <v>7.3212044663115368</v>
      </c>
      <c r="W849" s="54">
        <v>2.2570910253915608</v>
      </c>
      <c r="X849" s="54">
        <v>0</v>
      </c>
      <c r="Y849" s="54">
        <v>0</v>
      </c>
      <c r="Z849" s="54">
        <v>0</v>
      </c>
      <c r="AA849" s="54">
        <v>0</v>
      </c>
      <c r="AB849" s="54">
        <v>0</v>
      </c>
      <c r="AC849" s="54">
        <v>0</v>
      </c>
      <c r="AD849" s="54" t="e">
        <v>#REF!</v>
      </c>
      <c r="AE849" s="63" t="e">
        <v>#REF!</v>
      </c>
      <c r="AF849" s="63" t="e">
        <v>#REF!</v>
      </c>
      <c r="AG849" s="63" t="e">
        <v>#REF!</v>
      </c>
      <c r="AH849" s="54" t="e">
        <v>#REF!</v>
      </c>
      <c r="AI849" s="63" t="e">
        <v>#REF!</v>
      </c>
      <c r="AJ849" s="63" t="e">
        <v>#REF!</v>
      </c>
      <c r="AK849" s="63" t="e">
        <v>#REF!</v>
      </c>
      <c r="AL849" s="63" t="e">
        <v>#REF!</v>
      </c>
      <c r="AM849" s="63" t="e">
        <v>#REF!</v>
      </c>
      <c r="AN849" s="54" t="e">
        <v>#REF!</v>
      </c>
      <c r="AO849" s="54">
        <v>0.21848084579087293</v>
      </c>
      <c r="AP849" s="54">
        <v>0.62196990266076435</v>
      </c>
      <c r="AQ849" s="54">
        <v>0.13588851038979069</v>
      </c>
    </row>
    <row r="850" spans="2:43" x14ac:dyDescent="0.3">
      <c r="B850" s="52">
        <v>847</v>
      </c>
      <c r="C850" s="54">
        <v>0.23635259505019401</v>
      </c>
      <c r="D850" s="54">
        <v>0.62295234775517527</v>
      </c>
      <c r="E850" s="54">
        <v>53927.231377553675</v>
      </c>
      <c r="F850" s="54">
        <v>20.36285122504394</v>
      </c>
      <c r="G850" s="54">
        <v>0.90186319950466554</v>
      </c>
      <c r="H850" s="54">
        <v>12608.514618877167</v>
      </c>
      <c r="I850" s="54">
        <v>18</v>
      </c>
      <c r="J850" s="54">
        <v>3</v>
      </c>
      <c r="K850" s="54">
        <v>862</v>
      </c>
      <c r="L850" s="54">
        <v>791</v>
      </c>
      <c r="M850" s="54">
        <v>0.14723640398454657</v>
      </c>
      <c r="N850" s="54">
        <v>12745.841079957059</v>
      </c>
      <c r="O850" s="54">
        <v>33594.095394583615</v>
      </c>
      <c r="P850" s="54">
        <v>18.364506156855626</v>
      </c>
      <c r="Q850" s="54">
        <v>256745.30735298735</v>
      </c>
      <c r="R850" s="54">
        <v>11371.155335181911</v>
      </c>
      <c r="S850" s="54">
        <v>0</v>
      </c>
      <c r="T850" s="54">
        <v>0</v>
      </c>
      <c r="U850" s="54">
        <v>0.48878290637399324</v>
      </c>
      <c r="V850" s="54">
        <v>3.2501510478974378</v>
      </c>
      <c r="W850" s="54">
        <v>1.4214602331189674</v>
      </c>
      <c r="X850" s="54">
        <v>0</v>
      </c>
      <c r="Y850" s="54">
        <v>0</v>
      </c>
      <c r="Z850" s="54">
        <v>0</v>
      </c>
      <c r="AA850" s="54">
        <v>0</v>
      </c>
      <c r="AB850" s="54">
        <v>0</v>
      </c>
      <c r="AC850" s="54">
        <v>0</v>
      </c>
      <c r="AD850" s="54" t="e">
        <v>#REF!</v>
      </c>
      <c r="AE850" s="63" t="e">
        <v>#REF!</v>
      </c>
      <c r="AF850" s="63" t="e">
        <v>#REF!</v>
      </c>
      <c r="AG850" s="63" t="e">
        <v>#REF!</v>
      </c>
      <c r="AH850" s="54" t="e">
        <v>#REF!</v>
      </c>
      <c r="AI850" s="63" t="e">
        <v>#REF!</v>
      </c>
      <c r="AJ850" s="63" t="e">
        <v>#REF!</v>
      </c>
      <c r="AK850" s="63" t="e">
        <v>#REF!</v>
      </c>
      <c r="AL850" s="63" t="e">
        <v>#REF!</v>
      </c>
      <c r="AM850" s="63" t="e">
        <v>#REF!</v>
      </c>
      <c r="AN850" s="54" t="e">
        <v>#REF!</v>
      </c>
      <c r="AO850" s="54">
        <v>0.20949134377844825</v>
      </c>
      <c r="AP850" s="54">
        <v>0.75964986007503199</v>
      </c>
      <c r="AQ850" s="54">
        <v>0.15914006998822863</v>
      </c>
    </row>
    <row r="851" spans="2:43" x14ac:dyDescent="0.3">
      <c r="B851" s="52">
        <v>848</v>
      </c>
      <c r="C851" s="54">
        <v>0.23764217530878087</v>
      </c>
      <c r="D851" s="54">
        <v>0.65151619984087228</v>
      </c>
      <c r="E851" s="54">
        <v>50603.426089434855</v>
      </c>
      <c r="F851" s="54">
        <v>27.502338779755259</v>
      </c>
      <c r="G851" s="54">
        <v>0.87030781720343608</v>
      </c>
      <c r="H851" s="54">
        <v>18418.207937880456</v>
      </c>
      <c r="I851" s="54">
        <v>12</v>
      </c>
      <c r="J851" s="54">
        <v>10</v>
      </c>
      <c r="K851" s="54">
        <v>840</v>
      </c>
      <c r="L851" s="54">
        <v>797</v>
      </c>
      <c r="M851" s="54">
        <v>0.15482772697909528</v>
      </c>
      <c r="N851" s="54">
        <v>12025.508253970414</v>
      </c>
      <c r="O851" s="54">
        <v>32968.951864717048</v>
      </c>
      <c r="P851" s="54">
        <v>23.935500431398211</v>
      </c>
      <c r="Q851" s="54">
        <v>506543.79442356579</v>
      </c>
      <c r="R851" s="54">
        <v>16029.510347215739</v>
      </c>
      <c r="S851" s="54">
        <v>0</v>
      </c>
      <c r="T851" s="54">
        <v>0</v>
      </c>
      <c r="U851" s="54">
        <v>0.33321822951877295</v>
      </c>
      <c r="V851" s="54">
        <v>5.0232377064800691</v>
      </c>
      <c r="W851" s="54">
        <v>0.73249793791093754</v>
      </c>
      <c r="X851" s="54">
        <v>0</v>
      </c>
      <c r="Y851" s="54">
        <v>0</v>
      </c>
      <c r="Z851" s="54">
        <v>0</v>
      </c>
      <c r="AA851" s="54">
        <v>0</v>
      </c>
      <c r="AB851" s="54">
        <v>0</v>
      </c>
      <c r="AC851" s="54">
        <v>0</v>
      </c>
      <c r="AD851" s="54" t="e">
        <v>#REF!</v>
      </c>
      <c r="AE851" s="63" t="e">
        <v>#REF!</v>
      </c>
      <c r="AF851" s="63" t="e">
        <v>#REF!</v>
      </c>
      <c r="AG851" s="63" t="e">
        <v>#REF!</v>
      </c>
      <c r="AH851" s="54" t="e">
        <v>#REF!</v>
      </c>
      <c r="AI851" s="63" t="e">
        <v>#REF!</v>
      </c>
      <c r="AJ851" s="63" t="e">
        <v>#REF!</v>
      </c>
      <c r="AK851" s="63" t="e">
        <v>#REF!</v>
      </c>
      <c r="AL851" s="63" t="e">
        <v>#REF!</v>
      </c>
      <c r="AM851" s="63" t="e">
        <v>#REF!</v>
      </c>
      <c r="AN851" s="54" t="e">
        <v>#REF!</v>
      </c>
      <c r="AO851" s="54">
        <v>0.21759396682401339</v>
      </c>
      <c r="AP851" s="54">
        <v>0.70894558213994752</v>
      </c>
      <c r="AQ851" s="54">
        <v>0.15426228148019058</v>
      </c>
    </row>
    <row r="852" spans="2:43" x14ac:dyDescent="0.3">
      <c r="B852" s="52">
        <v>849</v>
      </c>
      <c r="C852" s="54">
        <v>0.19343053240028801</v>
      </c>
      <c r="D852" s="54">
        <v>0.73288462659903331</v>
      </c>
      <c r="E852" s="54">
        <v>50904.378438700049</v>
      </c>
      <c r="F852" s="54">
        <v>18.632558382249769</v>
      </c>
      <c r="G852" s="54">
        <v>0.86093293504576129</v>
      </c>
      <c r="H852" s="54">
        <v>11757.20342208546</v>
      </c>
      <c r="I852" s="54">
        <v>10</v>
      </c>
      <c r="J852" s="54">
        <v>6</v>
      </c>
      <c r="K852" s="54">
        <v>871</v>
      </c>
      <c r="L852" s="54">
        <v>784</v>
      </c>
      <c r="M852" s="54">
        <v>0.1417622635110373</v>
      </c>
      <c r="N852" s="54">
        <v>9846.4610229034915</v>
      </c>
      <c r="O852" s="54">
        <v>37307.03638430257</v>
      </c>
      <c r="P852" s="54">
        <v>16.041383175441794</v>
      </c>
      <c r="Q852" s="54">
        <v>219066.77917399412</v>
      </c>
      <c r="R852" s="54">
        <v>10122.163650106104</v>
      </c>
      <c r="S852" s="54">
        <v>0</v>
      </c>
      <c r="T852" s="54">
        <v>0</v>
      </c>
      <c r="U852" s="54">
        <v>0.3597101014734535</v>
      </c>
      <c r="V852" s="54">
        <v>6.8198852806890358</v>
      </c>
      <c r="W852" s="54">
        <v>1.5646778751491377</v>
      </c>
      <c r="X852" s="54">
        <v>0</v>
      </c>
      <c r="Y852" s="54">
        <v>0</v>
      </c>
      <c r="Z852" s="54">
        <v>0</v>
      </c>
      <c r="AA852" s="54">
        <v>0</v>
      </c>
      <c r="AB852" s="54">
        <v>0</v>
      </c>
      <c r="AC852" s="54">
        <v>0</v>
      </c>
      <c r="AD852" s="54" t="e">
        <v>#REF!</v>
      </c>
      <c r="AE852" s="63" t="e">
        <v>#REF!</v>
      </c>
      <c r="AF852" s="63" t="e">
        <v>#REF!</v>
      </c>
      <c r="AG852" s="63" t="e">
        <v>#REF!</v>
      </c>
      <c r="AH852" s="54" t="e">
        <v>#REF!</v>
      </c>
      <c r="AI852" s="63" t="e">
        <v>#REF!</v>
      </c>
      <c r="AJ852" s="63" t="e">
        <v>#REF!</v>
      </c>
      <c r="AK852" s="63" t="e">
        <v>#REF!</v>
      </c>
      <c r="AL852" s="63" t="e">
        <v>#REF!</v>
      </c>
      <c r="AM852" s="63" t="e">
        <v>#REF!</v>
      </c>
      <c r="AN852" s="54" t="e">
        <v>#REF!</v>
      </c>
      <c r="AO852" s="54">
        <v>0.18526767026152804</v>
      </c>
      <c r="AP852" s="54">
        <v>0.62300004702372447</v>
      </c>
      <c r="AQ852" s="54">
        <v>0.11542176728490786</v>
      </c>
    </row>
    <row r="853" spans="2:43" x14ac:dyDescent="0.3">
      <c r="B853" s="52">
        <v>850</v>
      </c>
      <c r="C853" s="54">
        <v>0.1856729931689034</v>
      </c>
      <c r="D853" s="54">
        <v>0.76959736539904344</v>
      </c>
      <c r="E853" s="54">
        <v>47881.441577781159</v>
      </c>
      <c r="F853" s="54">
        <v>30.951057154096848</v>
      </c>
      <c r="G853" s="54">
        <v>0.89318176184925524</v>
      </c>
      <c r="H853" s="54">
        <v>15997.599928487531</v>
      </c>
      <c r="I853" s="54">
        <v>14</v>
      </c>
      <c r="J853" s="54">
        <v>4</v>
      </c>
      <c r="K853" s="54">
        <v>868</v>
      </c>
      <c r="L853" s="54">
        <v>807</v>
      </c>
      <c r="M853" s="54">
        <v>0.14289344636854265</v>
      </c>
      <c r="N853" s="54">
        <v>8890.2905749886086</v>
      </c>
      <c r="O853" s="54">
        <v>36849.431289768596</v>
      </c>
      <c r="P853" s="54">
        <v>27.644919759993218</v>
      </c>
      <c r="Q853" s="54">
        <v>495142.62971499318</v>
      </c>
      <c r="R853" s="54">
        <v>14288.764489486011</v>
      </c>
      <c r="S853" s="54">
        <v>0</v>
      </c>
      <c r="T853" s="54">
        <v>0</v>
      </c>
      <c r="U853" s="54">
        <v>0.48637059915641856</v>
      </c>
      <c r="V853" s="54">
        <v>6.1981585067510849</v>
      </c>
      <c r="W853" s="54">
        <v>3.2061817934252979</v>
      </c>
      <c r="X853" s="54">
        <v>0</v>
      </c>
      <c r="Y853" s="54">
        <v>0</v>
      </c>
      <c r="Z853" s="54">
        <v>0</v>
      </c>
      <c r="AA853" s="54">
        <v>0</v>
      </c>
      <c r="AB853" s="54">
        <v>0</v>
      </c>
      <c r="AC853" s="54">
        <v>0</v>
      </c>
      <c r="AD853" s="54" t="e">
        <v>#REF!</v>
      </c>
      <c r="AE853" s="63" t="e">
        <v>#REF!</v>
      </c>
      <c r="AF853" s="63" t="e">
        <v>#REF!</v>
      </c>
      <c r="AG853" s="63" t="e">
        <v>#REF!</v>
      </c>
      <c r="AH853" s="54" t="e">
        <v>#REF!</v>
      </c>
      <c r="AI853" s="63" t="e">
        <v>#REF!</v>
      </c>
      <c r="AJ853" s="63" t="e">
        <v>#REF!</v>
      </c>
      <c r="AK853" s="63" t="e">
        <v>#REF!</v>
      </c>
      <c r="AL853" s="63" t="e">
        <v>#REF!</v>
      </c>
      <c r="AM853" s="63" t="e">
        <v>#REF!</v>
      </c>
      <c r="AN853" s="54" t="e">
        <v>#REF!</v>
      </c>
      <c r="AO853" s="54">
        <v>0.23225814934631045</v>
      </c>
      <c r="AP853" s="54">
        <v>0.69038352811666315</v>
      </c>
      <c r="AQ853" s="54">
        <v>0.16034720057955268</v>
      </c>
    </row>
    <row r="854" spans="2:43" x14ac:dyDescent="0.3">
      <c r="B854" s="52">
        <v>851</v>
      </c>
      <c r="C854" s="54">
        <v>0.24663699157830801</v>
      </c>
      <c r="D854" s="54">
        <v>0.63420100524823197</v>
      </c>
      <c r="E854" s="54">
        <v>50945.176113860325</v>
      </c>
      <c r="F854" s="54">
        <v>24.832757253875528</v>
      </c>
      <c r="G854" s="54">
        <v>0.88627022340027817</v>
      </c>
      <c r="H854" s="54">
        <v>19208.266792221384</v>
      </c>
      <c r="I854" s="54">
        <v>11</v>
      </c>
      <c r="J854" s="54">
        <v>3</v>
      </c>
      <c r="K854" s="54">
        <v>846</v>
      </c>
      <c r="L854" s="54">
        <v>788</v>
      </c>
      <c r="M854" s="54">
        <v>0.15641742799036268</v>
      </c>
      <c r="N854" s="54">
        <v>12564.964972149588</v>
      </c>
      <c r="O854" s="54">
        <v>32309.481903958433</v>
      </c>
      <c r="P854" s="54">
        <v>22.008533319037141</v>
      </c>
      <c r="Q854" s="54">
        <v>476994.22651891201</v>
      </c>
      <c r="R854" s="54">
        <v>17023.714901074192</v>
      </c>
      <c r="S854" s="54">
        <v>0</v>
      </c>
      <c r="T854" s="54">
        <v>0</v>
      </c>
      <c r="U854" s="54">
        <v>0.41322070756744333</v>
      </c>
      <c r="V854" s="54">
        <v>4.018041338983898</v>
      </c>
      <c r="W854" s="54">
        <v>1.1352132043942491</v>
      </c>
      <c r="X854" s="54">
        <v>0</v>
      </c>
      <c r="Y854" s="54">
        <v>0</v>
      </c>
      <c r="Z854" s="54">
        <v>0</v>
      </c>
      <c r="AA854" s="54">
        <v>0</v>
      </c>
      <c r="AB854" s="54">
        <v>0</v>
      </c>
      <c r="AC854" s="54">
        <v>0</v>
      </c>
      <c r="AD854" s="54" t="e">
        <v>#REF!</v>
      </c>
      <c r="AE854" s="63" t="e">
        <v>#REF!</v>
      </c>
      <c r="AF854" s="63" t="e">
        <v>#REF!</v>
      </c>
      <c r="AG854" s="63" t="e">
        <v>#REF!</v>
      </c>
      <c r="AH854" s="54" t="e">
        <v>#REF!</v>
      </c>
      <c r="AI854" s="63" t="e">
        <v>#REF!</v>
      </c>
      <c r="AJ854" s="63" t="e">
        <v>#REF!</v>
      </c>
      <c r="AK854" s="63" t="e">
        <v>#REF!</v>
      </c>
      <c r="AL854" s="63" t="e">
        <v>#REF!</v>
      </c>
      <c r="AM854" s="63" t="e">
        <v>#REF!</v>
      </c>
      <c r="AN854" s="54" t="e">
        <v>#REF!</v>
      </c>
      <c r="AO854" s="54">
        <v>0.12714013913653896</v>
      </c>
      <c r="AP854" s="54">
        <v>0.68688734012108965</v>
      </c>
      <c r="AQ854" s="54">
        <v>8.7330951994122497E-2</v>
      </c>
    </row>
    <row r="855" spans="2:43" x14ac:dyDescent="0.3">
      <c r="B855" s="52">
        <v>852</v>
      </c>
      <c r="C855" s="54">
        <v>0.18077645615650795</v>
      </c>
      <c r="D855" s="54">
        <v>0.68646391031548992</v>
      </c>
      <c r="E855" s="54">
        <v>51262.690169994828</v>
      </c>
      <c r="F855" s="54">
        <v>12.623707146645613</v>
      </c>
      <c r="G855" s="54">
        <v>0.89607381272475339</v>
      </c>
      <c r="H855" s="54">
        <v>21823.039755301666</v>
      </c>
      <c r="I855" s="54">
        <v>14</v>
      </c>
      <c r="J855" s="54">
        <v>3</v>
      </c>
      <c r="K855" s="54">
        <v>846</v>
      </c>
      <c r="L855" s="54">
        <v>774</v>
      </c>
      <c r="M855" s="54">
        <v>0.12409651298617316</v>
      </c>
      <c r="N855" s="54">
        <v>9267.0874619807219</v>
      </c>
      <c r="O855" s="54">
        <v>35189.98674738608</v>
      </c>
      <c r="P855" s="54">
        <v>11.311773393615452</v>
      </c>
      <c r="Q855" s="54">
        <v>275487.66292053298</v>
      </c>
      <c r="R855" s="54">
        <v>19555.054438777035</v>
      </c>
      <c r="S855" s="54">
        <v>0</v>
      </c>
      <c r="T855" s="54">
        <v>0</v>
      </c>
      <c r="U855" s="54">
        <v>0.39155323230728278</v>
      </c>
      <c r="V855" s="54">
        <v>5.6042968155965323</v>
      </c>
      <c r="W855" s="54">
        <v>1.9904256315899787</v>
      </c>
      <c r="X855" s="54">
        <v>0</v>
      </c>
      <c r="Y855" s="54">
        <v>0</v>
      </c>
      <c r="Z855" s="54">
        <v>0</v>
      </c>
      <c r="AA855" s="54">
        <v>0</v>
      </c>
      <c r="AB855" s="54">
        <v>0</v>
      </c>
      <c r="AC855" s="54">
        <v>0</v>
      </c>
      <c r="AD855" s="54" t="e">
        <v>#REF!</v>
      </c>
      <c r="AE855" s="63" t="e">
        <v>#REF!</v>
      </c>
      <c r="AF855" s="63" t="e">
        <v>#REF!</v>
      </c>
      <c r="AG855" s="63" t="e">
        <v>#REF!</v>
      </c>
      <c r="AH855" s="54" t="e">
        <v>#REF!</v>
      </c>
      <c r="AI855" s="63" t="e">
        <v>#REF!</v>
      </c>
      <c r="AJ855" s="63" t="e">
        <v>#REF!</v>
      </c>
      <c r="AK855" s="63" t="e">
        <v>#REF!</v>
      </c>
      <c r="AL855" s="63" t="e">
        <v>#REF!</v>
      </c>
      <c r="AM855" s="63" t="e">
        <v>#REF!</v>
      </c>
      <c r="AN855" s="54" t="e">
        <v>#REF!</v>
      </c>
      <c r="AO855" s="54">
        <v>0.2491950275050262</v>
      </c>
      <c r="AP855" s="54">
        <v>0.69325869294445852</v>
      </c>
      <c r="AQ855" s="54">
        <v>0.17275661905639286</v>
      </c>
    </row>
    <row r="856" spans="2:43" x14ac:dyDescent="0.3">
      <c r="B856" s="52">
        <v>853</v>
      </c>
      <c r="C856" s="54">
        <v>0.13060486422436512</v>
      </c>
      <c r="D856" s="54">
        <v>0.74640215653452258</v>
      </c>
      <c r="E856" s="54">
        <v>46701.999331882485</v>
      </c>
      <c r="F856" s="54">
        <v>27.213550508736816</v>
      </c>
      <c r="G856" s="54">
        <v>0.84993717081205478</v>
      </c>
      <c r="H856" s="54">
        <v>20283.753526897664</v>
      </c>
      <c r="I856" s="54">
        <v>14</v>
      </c>
      <c r="J856" s="54">
        <v>5</v>
      </c>
      <c r="K856" s="54">
        <v>852</v>
      </c>
      <c r="L856" s="54">
        <v>803</v>
      </c>
      <c r="M856" s="54">
        <v>9.748375231096465E-2</v>
      </c>
      <c r="N856" s="54">
        <v>6099.5082817469029</v>
      </c>
      <c r="O856" s="54">
        <v>34858.473015790922</v>
      </c>
      <c r="P856" s="54">
        <v>23.129808127146724</v>
      </c>
      <c r="Q856" s="54">
        <v>551992.95111099817</v>
      </c>
      <c r="R856" s="54">
        <v>17239.916086100438</v>
      </c>
      <c r="S856" s="54">
        <v>0</v>
      </c>
      <c r="T856" s="54">
        <v>0</v>
      </c>
      <c r="U856" s="54">
        <v>0.32316560038144393</v>
      </c>
      <c r="V856" s="54">
        <v>4.919215433936067</v>
      </c>
      <c r="W856" s="54">
        <v>2.1184657377483154</v>
      </c>
      <c r="X856" s="54">
        <v>0</v>
      </c>
      <c r="Y856" s="54">
        <v>0</v>
      </c>
      <c r="Z856" s="54">
        <v>0</v>
      </c>
      <c r="AA856" s="54">
        <v>0</v>
      </c>
      <c r="AB856" s="54">
        <v>0</v>
      </c>
      <c r="AC856" s="54">
        <v>0</v>
      </c>
      <c r="AD856" s="54" t="e">
        <v>#REF!</v>
      </c>
      <c r="AE856" s="63" t="e">
        <v>#REF!</v>
      </c>
      <c r="AF856" s="63" t="e">
        <v>#REF!</v>
      </c>
      <c r="AG856" s="63" t="e">
        <v>#REF!</v>
      </c>
      <c r="AH856" s="54" t="e">
        <v>#REF!</v>
      </c>
      <c r="AI856" s="63" t="e">
        <v>#REF!</v>
      </c>
      <c r="AJ856" s="63" t="e">
        <v>#REF!</v>
      </c>
      <c r="AK856" s="63" t="e">
        <v>#REF!</v>
      </c>
      <c r="AL856" s="63" t="e">
        <v>#REF!</v>
      </c>
      <c r="AM856" s="63" t="e">
        <v>#REF!</v>
      </c>
      <c r="AN856" s="54" t="e">
        <v>#REF!</v>
      </c>
      <c r="AO856" s="54">
        <v>0.12412508606208203</v>
      </c>
      <c r="AP856" s="54">
        <v>0.69595122378923269</v>
      </c>
      <c r="AQ856" s="54">
        <v>8.6385005547849822E-2</v>
      </c>
    </row>
    <row r="857" spans="2:43" x14ac:dyDescent="0.3">
      <c r="B857" s="52">
        <v>854</v>
      </c>
      <c r="C857" s="54">
        <v>0.1832751703609688</v>
      </c>
      <c r="D857" s="54">
        <v>0.62783932644619156</v>
      </c>
      <c r="E857" s="54">
        <v>51941.471133693478</v>
      </c>
      <c r="F857" s="54">
        <v>19.113975782673549</v>
      </c>
      <c r="G857" s="54">
        <v>0.91713372478386523</v>
      </c>
      <c r="H857" s="54">
        <v>31659.929500746759</v>
      </c>
      <c r="I857" s="54">
        <v>14</v>
      </c>
      <c r="J857" s="54">
        <v>1</v>
      </c>
      <c r="K857" s="54">
        <v>841</v>
      </c>
      <c r="L857" s="54">
        <v>799</v>
      </c>
      <c r="M857" s="54">
        <v>0.11506735951374165</v>
      </c>
      <c r="N857" s="54">
        <v>9519.5819708270155</v>
      </c>
      <c r="O857" s="54">
        <v>32610.898251202416</v>
      </c>
      <c r="P857" s="54">
        <v>17.530071804991987</v>
      </c>
      <c r="Q857" s="54">
        <v>605147.12575842545</v>
      </c>
      <c r="R857" s="54">
        <v>29036.389069414454</v>
      </c>
      <c r="S857" s="54">
        <v>0</v>
      </c>
      <c r="T857" s="54">
        <v>0</v>
      </c>
      <c r="U857" s="54">
        <v>0.50518167154337046</v>
      </c>
      <c r="V857" s="54">
        <v>3.8839028133696192</v>
      </c>
      <c r="W857" s="54">
        <v>2.2443462017925579</v>
      </c>
      <c r="X857" s="54">
        <v>0</v>
      </c>
      <c r="Y857" s="54">
        <v>0</v>
      </c>
      <c r="Z857" s="54">
        <v>0</v>
      </c>
      <c r="AA857" s="54">
        <v>0</v>
      </c>
      <c r="AB857" s="54">
        <v>0</v>
      </c>
      <c r="AC857" s="54">
        <v>0</v>
      </c>
      <c r="AD857" s="54" t="e">
        <v>#REF!</v>
      </c>
      <c r="AE857" s="63" t="e">
        <v>#REF!</v>
      </c>
      <c r="AF857" s="63" t="e">
        <v>#REF!</v>
      </c>
      <c r="AG857" s="63" t="e">
        <v>#REF!</v>
      </c>
      <c r="AH857" s="54" t="e">
        <v>#REF!</v>
      </c>
      <c r="AI857" s="63" t="e">
        <v>#REF!</v>
      </c>
      <c r="AJ857" s="63" t="e">
        <v>#REF!</v>
      </c>
      <c r="AK857" s="63" t="e">
        <v>#REF!</v>
      </c>
      <c r="AL857" s="63" t="e">
        <v>#REF!</v>
      </c>
      <c r="AM857" s="63" t="e">
        <v>#REF!</v>
      </c>
      <c r="AN857" s="54" t="e">
        <v>#REF!</v>
      </c>
      <c r="AO857" s="54">
        <v>0.16813385170649922</v>
      </c>
      <c r="AP857" s="54">
        <v>0.65952418661907253</v>
      </c>
      <c r="AQ857" s="54">
        <v>0.11088834178986066</v>
      </c>
    </row>
    <row r="858" spans="2:43" x14ac:dyDescent="0.3">
      <c r="B858" s="52">
        <v>855</v>
      </c>
      <c r="C858" s="54">
        <v>0.12205491029643399</v>
      </c>
      <c r="D858" s="54">
        <v>0.70281101709231097</v>
      </c>
      <c r="E858" s="54">
        <v>48749.662106379699</v>
      </c>
      <c r="F858" s="54">
        <v>16.899352591657511</v>
      </c>
      <c r="G858" s="54">
        <v>0.85961574462462287</v>
      </c>
      <c r="H858" s="54">
        <v>18922.451811674207</v>
      </c>
      <c r="I858" s="54">
        <v>16</v>
      </c>
      <c r="J858" s="54">
        <v>10</v>
      </c>
      <c r="K858" s="54">
        <v>855</v>
      </c>
      <c r="L858" s="54">
        <v>801</v>
      </c>
      <c r="M858" s="54">
        <v>8.5781535646547558E-2</v>
      </c>
      <c r="N858" s="54">
        <v>5950.1356353756419</v>
      </c>
      <c r="O858" s="54">
        <v>34261.799607891211</v>
      </c>
      <c r="P858" s="54">
        <v>14.526949561751721</v>
      </c>
      <c r="Q858" s="54">
        <v>319777.18506413087</v>
      </c>
      <c r="R858" s="54">
        <v>16266.037504215868</v>
      </c>
      <c r="S858" s="54">
        <v>0</v>
      </c>
      <c r="T858" s="54">
        <v>0</v>
      </c>
      <c r="U858" s="54">
        <v>0.32317550209676338</v>
      </c>
      <c r="V858" s="54">
        <v>5.4845322871594266</v>
      </c>
      <c r="W858" s="54">
        <v>3.6449262824381701</v>
      </c>
      <c r="X858" s="54">
        <v>0</v>
      </c>
      <c r="Y858" s="54">
        <v>0</v>
      </c>
      <c r="Z858" s="54">
        <v>0</v>
      </c>
      <c r="AA858" s="54">
        <v>0</v>
      </c>
      <c r="AB858" s="54">
        <v>0</v>
      </c>
      <c r="AC858" s="54">
        <v>0</v>
      </c>
      <c r="AD858" s="54" t="e">
        <v>#REF!</v>
      </c>
      <c r="AE858" s="63" t="e">
        <v>#REF!</v>
      </c>
      <c r="AF858" s="63" t="e">
        <v>#REF!</v>
      </c>
      <c r="AG858" s="63" t="e">
        <v>#REF!</v>
      </c>
      <c r="AH858" s="54" t="e">
        <v>#REF!</v>
      </c>
      <c r="AI858" s="63" t="e">
        <v>#REF!</v>
      </c>
      <c r="AJ858" s="63" t="e">
        <v>#REF!</v>
      </c>
      <c r="AK858" s="63" t="e">
        <v>#REF!</v>
      </c>
      <c r="AL858" s="63" t="e">
        <v>#REF!</v>
      </c>
      <c r="AM858" s="63" t="e">
        <v>#REF!</v>
      </c>
      <c r="AN858" s="54" t="e">
        <v>#REF!</v>
      </c>
      <c r="AO858" s="54">
        <v>0.21123703084100298</v>
      </c>
      <c r="AP858" s="54">
        <v>0.63047176175790609</v>
      </c>
      <c r="AQ858" s="54">
        <v>0.13317898298283629</v>
      </c>
    </row>
    <row r="859" spans="2:43" x14ac:dyDescent="0.3">
      <c r="B859" s="52">
        <v>856</v>
      </c>
      <c r="C859" s="54">
        <v>0.13432555011576858</v>
      </c>
      <c r="D859" s="54">
        <v>0.75030033209672453</v>
      </c>
      <c r="E859" s="54">
        <v>51751.045025578533</v>
      </c>
      <c r="F859" s="54">
        <v>20.29994480278544</v>
      </c>
      <c r="G859" s="54">
        <v>0.86945311848357776</v>
      </c>
      <c r="H859" s="54">
        <v>22519.615306215852</v>
      </c>
      <c r="I859" s="54">
        <v>8</v>
      </c>
      <c r="J859" s="54">
        <v>5</v>
      </c>
      <c r="K859" s="54">
        <v>837</v>
      </c>
      <c r="L859" s="54">
        <v>786</v>
      </c>
      <c r="M859" s="54">
        <v>0.10078450486093637</v>
      </c>
      <c r="N859" s="54">
        <v>6951.4875921267458</v>
      </c>
      <c r="O859" s="54">
        <v>38828.826269044119</v>
      </c>
      <c r="P859" s="54">
        <v>17.649850313826299</v>
      </c>
      <c r="Q859" s="54">
        <v>457146.94769614394</v>
      </c>
      <c r="R859" s="54">
        <v>19579.749755039884</v>
      </c>
      <c r="S859" s="54">
        <v>0</v>
      </c>
      <c r="T859" s="54">
        <v>0</v>
      </c>
      <c r="U859" s="54">
        <v>0.38941653811665577</v>
      </c>
      <c r="V859" s="54">
        <v>2.540174095683994</v>
      </c>
      <c r="W859" s="54">
        <v>2.924235609500172</v>
      </c>
      <c r="X859" s="54">
        <v>0</v>
      </c>
      <c r="Y859" s="54">
        <v>0</v>
      </c>
      <c r="Z859" s="54">
        <v>0</v>
      </c>
      <c r="AA859" s="54">
        <v>0</v>
      </c>
      <c r="AB859" s="54">
        <v>0</v>
      </c>
      <c r="AC859" s="54">
        <v>0</v>
      </c>
      <c r="AD859" s="54" t="e">
        <v>#REF!</v>
      </c>
      <c r="AE859" s="63" t="e">
        <v>#REF!</v>
      </c>
      <c r="AF859" s="63" t="e">
        <v>#REF!</v>
      </c>
      <c r="AG859" s="63" t="e">
        <v>#REF!</v>
      </c>
      <c r="AH859" s="54" t="e">
        <v>#REF!</v>
      </c>
      <c r="AI859" s="63" t="e">
        <v>#REF!</v>
      </c>
      <c r="AJ859" s="63" t="e">
        <v>#REF!</v>
      </c>
      <c r="AK859" s="63" t="e">
        <v>#REF!</v>
      </c>
      <c r="AL859" s="63" t="e">
        <v>#REF!</v>
      </c>
      <c r="AM859" s="63" t="e">
        <v>#REF!</v>
      </c>
      <c r="AN859" s="54" t="e">
        <v>#REF!</v>
      </c>
      <c r="AO859" s="54">
        <v>0.21586277279291727</v>
      </c>
      <c r="AP859" s="54">
        <v>0.69351032362208787</v>
      </c>
      <c r="AQ859" s="54">
        <v>0.14970306141757728</v>
      </c>
    </row>
    <row r="860" spans="2:43" x14ac:dyDescent="0.3">
      <c r="B860" s="52">
        <v>857</v>
      </c>
      <c r="C860" s="54">
        <v>0.20117377957522586</v>
      </c>
      <c r="D860" s="54">
        <v>0.69890499540325357</v>
      </c>
      <c r="E860" s="54">
        <v>50224.437800200554</v>
      </c>
      <c r="F860" s="54">
        <v>20.993073893387169</v>
      </c>
      <c r="G860" s="54">
        <v>0.90889828950755103</v>
      </c>
      <c r="H860" s="54">
        <v>21328.336009941147</v>
      </c>
      <c r="I860" s="54">
        <v>18</v>
      </c>
      <c r="J860" s="54">
        <v>5</v>
      </c>
      <c r="K860" s="54">
        <v>840</v>
      </c>
      <c r="L860" s="54">
        <v>818</v>
      </c>
      <c r="M860" s="54">
        <v>0.14060135948927838</v>
      </c>
      <c r="N860" s="54">
        <v>10103.839979307188</v>
      </c>
      <c r="O860" s="54">
        <v>35102.110469880165</v>
      </c>
      <c r="P860" s="54">
        <v>19.080568953205223</v>
      </c>
      <c r="Q860" s="54">
        <v>447747.33387968497</v>
      </c>
      <c r="R860" s="54">
        <v>19385.288117477816</v>
      </c>
      <c r="S860" s="54">
        <v>0</v>
      </c>
      <c r="T860" s="54">
        <v>0</v>
      </c>
      <c r="U860" s="54">
        <v>0.54414165533823466</v>
      </c>
      <c r="V860" s="54">
        <v>6.8506855193994642</v>
      </c>
      <c r="W860" s="54">
        <v>1.1848835794078327</v>
      </c>
      <c r="X860" s="54">
        <v>0</v>
      </c>
      <c r="Y860" s="54">
        <v>0</v>
      </c>
      <c r="Z860" s="54">
        <v>0</v>
      </c>
      <c r="AA860" s="54">
        <v>0</v>
      </c>
      <c r="AB860" s="54">
        <v>0</v>
      </c>
      <c r="AC860" s="54">
        <v>0</v>
      </c>
      <c r="AD860" s="54" t="e">
        <v>#REF!</v>
      </c>
      <c r="AE860" s="63" t="e">
        <v>#REF!</v>
      </c>
      <c r="AF860" s="63" t="e">
        <v>#REF!</v>
      </c>
      <c r="AG860" s="63" t="e">
        <v>#REF!</v>
      </c>
      <c r="AH860" s="54" t="e">
        <v>#REF!</v>
      </c>
      <c r="AI860" s="63" t="e">
        <v>#REF!</v>
      </c>
      <c r="AJ860" s="63" t="e">
        <v>#REF!</v>
      </c>
      <c r="AK860" s="63" t="e">
        <v>#REF!</v>
      </c>
      <c r="AL860" s="63" t="e">
        <v>#REF!</v>
      </c>
      <c r="AM860" s="63" t="e">
        <v>#REF!</v>
      </c>
      <c r="AN860" s="54" t="e">
        <v>#REF!</v>
      </c>
      <c r="AO860" s="54">
        <v>0.26237817813254766</v>
      </c>
      <c r="AP860" s="54">
        <v>0.62199391391094616</v>
      </c>
      <c r="AQ860" s="54">
        <v>0.16319762994148673</v>
      </c>
    </row>
    <row r="861" spans="2:43" x14ac:dyDescent="0.3">
      <c r="B861" s="52">
        <v>858</v>
      </c>
      <c r="C861" s="54">
        <v>0.16815921172190398</v>
      </c>
      <c r="D861" s="54">
        <v>0.64313343375194232</v>
      </c>
      <c r="E861" s="54">
        <v>49939.467474190496</v>
      </c>
      <c r="F861" s="54">
        <v>26.454557026851148</v>
      </c>
      <c r="G861" s="54">
        <v>0.89346412028419286</v>
      </c>
      <c r="H861" s="54">
        <v>9073.1972995098549</v>
      </c>
      <c r="I861" s="54">
        <v>10</v>
      </c>
      <c r="J861" s="54">
        <v>6</v>
      </c>
      <c r="K861" s="54">
        <v>855</v>
      </c>
      <c r="L861" s="54">
        <v>785</v>
      </c>
      <c r="M861" s="54">
        <v>0.10814881125172798</v>
      </c>
      <c r="N861" s="54">
        <v>8397.7814842715379</v>
      </c>
      <c r="O861" s="54">
        <v>32117.741196419571</v>
      </c>
      <c r="P861" s="54">
        <v>23.636197521503576</v>
      </c>
      <c r="Q861" s="54">
        <v>240027.41537575528</v>
      </c>
      <c r="R861" s="54">
        <v>8106.5762433714872</v>
      </c>
      <c r="S861" s="54">
        <v>0</v>
      </c>
      <c r="T861" s="54">
        <v>0</v>
      </c>
      <c r="U861" s="54">
        <v>0.40878618900533448</v>
      </c>
      <c r="V861" s="54">
        <v>6.145121130816193</v>
      </c>
      <c r="W861" s="54">
        <v>1.8215419164375775</v>
      </c>
      <c r="X861" s="54">
        <v>0</v>
      </c>
      <c r="Y861" s="54">
        <v>0</v>
      </c>
      <c r="Z861" s="54">
        <v>0</v>
      </c>
      <c r="AA861" s="54">
        <v>0</v>
      </c>
      <c r="AB861" s="54">
        <v>0</v>
      </c>
      <c r="AC861" s="54">
        <v>0</v>
      </c>
      <c r="AD861" s="54" t="e">
        <v>#REF!</v>
      </c>
      <c r="AE861" s="63" t="e">
        <v>#REF!</v>
      </c>
      <c r="AF861" s="63" t="e">
        <v>#REF!</v>
      </c>
      <c r="AG861" s="63" t="e">
        <v>#REF!</v>
      </c>
      <c r="AH861" s="54" t="e">
        <v>#REF!</v>
      </c>
      <c r="AI861" s="63" t="e">
        <v>#REF!</v>
      </c>
      <c r="AJ861" s="63" t="e">
        <v>#REF!</v>
      </c>
      <c r="AK861" s="63" t="e">
        <v>#REF!</v>
      </c>
      <c r="AL861" s="63" t="e">
        <v>#REF!</v>
      </c>
      <c r="AM861" s="63" t="e">
        <v>#REF!</v>
      </c>
      <c r="AN861" s="54" t="e">
        <v>#REF!</v>
      </c>
      <c r="AO861" s="54">
        <v>0.28274935831729159</v>
      </c>
      <c r="AP861" s="54">
        <v>0.69578007593152913</v>
      </c>
      <c r="AQ861" s="54">
        <v>0.19673136999959628</v>
      </c>
    </row>
    <row r="862" spans="2:43" x14ac:dyDescent="0.3">
      <c r="B862" s="52">
        <v>859</v>
      </c>
      <c r="C862" s="54">
        <v>0.27193769320474037</v>
      </c>
      <c r="D862" s="54">
        <v>0.66474097047863701</v>
      </c>
      <c r="E862" s="54">
        <v>53056.544821131822</v>
      </c>
      <c r="F862" s="54">
        <v>22.005376944263066</v>
      </c>
      <c r="G862" s="54">
        <v>0.86827916087868029</v>
      </c>
      <c r="H862" s="54">
        <v>21077.643707994393</v>
      </c>
      <c r="I862" s="54">
        <v>19</v>
      </c>
      <c r="J862" s="54">
        <v>6</v>
      </c>
      <c r="K862" s="54">
        <v>868</v>
      </c>
      <c r="L862" s="54">
        <v>775</v>
      </c>
      <c r="M862" s="54">
        <v>0.18076812609064097</v>
      </c>
      <c r="N862" s="54">
        <v>14428.074408072502</v>
      </c>
      <c r="O862" s="54">
        <v>35268.859094642467</v>
      </c>
      <c r="P862" s="54">
        <v>19.106810227983793</v>
      </c>
      <c r="Q862" s="54">
        <v>463821.49489129131</v>
      </c>
      <c r="R862" s="54">
        <v>18301.278792077166</v>
      </c>
      <c r="S862" s="54">
        <v>0</v>
      </c>
      <c r="T862" s="54">
        <v>0</v>
      </c>
      <c r="U862" s="54">
        <v>0.38846704237648866</v>
      </c>
      <c r="V862" s="54">
        <v>4.5754003078522754</v>
      </c>
      <c r="W862" s="54">
        <v>1.7411935833724157</v>
      </c>
      <c r="X862" s="54">
        <v>0</v>
      </c>
      <c r="Y862" s="54">
        <v>0</v>
      </c>
      <c r="Z862" s="54">
        <v>0</v>
      </c>
      <c r="AA862" s="54">
        <v>0</v>
      </c>
      <c r="AB862" s="54">
        <v>0</v>
      </c>
      <c r="AC862" s="54">
        <v>0</v>
      </c>
      <c r="AD862" s="54" t="e">
        <v>#REF!</v>
      </c>
      <c r="AE862" s="63" t="e">
        <v>#REF!</v>
      </c>
      <c r="AF862" s="63" t="e">
        <v>#REF!</v>
      </c>
      <c r="AG862" s="63" t="e">
        <v>#REF!</v>
      </c>
      <c r="AH862" s="54" t="e">
        <v>#REF!</v>
      </c>
      <c r="AI862" s="63" t="e">
        <v>#REF!</v>
      </c>
      <c r="AJ862" s="63" t="e">
        <v>#REF!</v>
      </c>
      <c r="AK862" s="63" t="e">
        <v>#REF!</v>
      </c>
      <c r="AL862" s="63" t="e">
        <v>#REF!</v>
      </c>
      <c r="AM862" s="63" t="e">
        <v>#REF!</v>
      </c>
      <c r="AN862" s="54" t="e">
        <v>#REF!</v>
      </c>
      <c r="AO862" s="54">
        <v>0.23830994025310215</v>
      </c>
      <c r="AP862" s="54">
        <v>0.76516455234048342</v>
      </c>
      <c r="AQ862" s="54">
        <v>0.18234631875205226</v>
      </c>
    </row>
    <row r="863" spans="2:43" x14ac:dyDescent="0.3">
      <c r="B863" s="52">
        <v>860</v>
      </c>
      <c r="C863" s="54">
        <v>0.14887405740866047</v>
      </c>
      <c r="D863" s="54">
        <v>0.67688711684442793</v>
      </c>
      <c r="E863" s="54">
        <v>50877.775136612501</v>
      </c>
      <c r="F863" s="54">
        <v>15.804355381985385</v>
      </c>
      <c r="G863" s="54">
        <v>0.83829328817017923</v>
      </c>
      <c r="H863" s="54">
        <v>8474.7409044732485</v>
      </c>
      <c r="I863" s="54">
        <v>11</v>
      </c>
      <c r="J863" s="54">
        <v>4</v>
      </c>
      <c r="K863" s="54">
        <v>873</v>
      </c>
      <c r="L863" s="54">
        <v>822</v>
      </c>
      <c r="M863" s="54">
        <v>0.10077093149228003</v>
      </c>
      <c r="N863" s="54">
        <v>7574.3808165129676</v>
      </c>
      <c r="O863" s="54">
        <v>34438.510523680758</v>
      </c>
      <c r="P863" s="54">
        <v>13.248685040574598</v>
      </c>
      <c r="Q863" s="54">
        <v>133937.81702454347</v>
      </c>
      <c r="R863" s="54">
        <v>7104.3184192011986</v>
      </c>
      <c r="S863" s="54">
        <v>0</v>
      </c>
      <c r="T863" s="54">
        <v>0</v>
      </c>
      <c r="U863" s="54">
        <v>0.30802807209142591</v>
      </c>
      <c r="V863" s="54">
        <v>5.9235193433344673</v>
      </c>
      <c r="W863" s="54">
        <v>1.2776414338407742</v>
      </c>
      <c r="X863" s="54">
        <v>0</v>
      </c>
      <c r="Y863" s="54">
        <v>0</v>
      </c>
      <c r="Z863" s="54">
        <v>0</v>
      </c>
      <c r="AA863" s="54">
        <v>0</v>
      </c>
      <c r="AB863" s="54">
        <v>0</v>
      </c>
      <c r="AC863" s="54">
        <v>0</v>
      </c>
      <c r="AD863" s="54" t="e">
        <v>#REF!</v>
      </c>
      <c r="AE863" s="63" t="e">
        <v>#REF!</v>
      </c>
      <c r="AF863" s="63" t="e">
        <v>#REF!</v>
      </c>
      <c r="AG863" s="63" t="e">
        <v>#REF!</v>
      </c>
      <c r="AH863" s="54" t="e">
        <v>#REF!</v>
      </c>
      <c r="AI863" s="63" t="e">
        <v>#REF!</v>
      </c>
      <c r="AJ863" s="63" t="e">
        <v>#REF!</v>
      </c>
      <c r="AK863" s="63" t="e">
        <v>#REF!</v>
      </c>
      <c r="AL863" s="63" t="e">
        <v>#REF!</v>
      </c>
      <c r="AM863" s="63" t="e">
        <v>#REF!</v>
      </c>
      <c r="AN863" s="54" t="e">
        <v>#REF!</v>
      </c>
      <c r="AO863" s="54">
        <v>0.19265952303074513</v>
      </c>
      <c r="AP863" s="54">
        <v>0.72622375701304676</v>
      </c>
      <c r="AQ863" s="54">
        <v>0.13991392263972932</v>
      </c>
    </row>
    <row r="864" spans="2:43" x14ac:dyDescent="0.3">
      <c r="B864" s="52">
        <v>861</v>
      </c>
      <c r="C864" s="54">
        <v>0.13794281688713167</v>
      </c>
      <c r="D864" s="54">
        <v>0.74257641536555641</v>
      </c>
      <c r="E864" s="54">
        <v>49790.295148438658</v>
      </c>
      <c r="F864" s="54">
        <v>16.995273204236923</v>
      </c>
      <c r="G864" s="54">
        <v>0.87651380520391164</v>
      </c>
      <c r="H864" s="54">
        <v>13203.929746842156</v>
      </c>
      <c r="I864" s="54">
        <v>8</v>
      </c>
      <c r="J864" s="54">
        <v>5</v>
      </c>
      <c r="K864" s="54">
        <v>863</v>
      </c>
      <c r="L864" s="54">
        <v>787</v>
      </c>
      <c r="M864" s="54">
        <v>0.10243308248947358</v>
      </c>
      <c r="N864" s="54">
        <v>6868.2135664173138</v>
      </c>
      <c r="O864" s="54">
        <v>36973.098891320631</v>
      </c>
      <c r="P864" s="54">
        <v>14.896591586725782</v>
      </c>
      <c r="Q864" s="54">
        <v>224404.39341713331</v>
      </c>
      <c r="R864" s="54">
        <v>11573.426706049739</v>
      </c>
      <c r="S864" s="54">
        <v>0</v>
      </c>
      <c r="T864" s="54">
        <v>0</v>
      </c>
      <c r="U864" s="54">
        <v>0.39376081181078793</v>
      </c>
      <c r="V864" s="54">
        <v>3.7928190078641655</v>
      </c>
      <c r="W864" s="54">
        <v>1.9578300104701036</v>
      </c>
      <c r="X864" s="54">
        <v>0</v>
      </c>
      <c r="Y864" s="54">
        <v>0</v>
      </c>
      <c r="Z864" s="54">
        <v>0</v>
      </c>
      <c r="AA864" s="54">
        <v>0</v>
      </c>
      <c r="AB864" s="54">
        <v>0</v>
      </c>
      <c r="AC864" s="54">
        <v>0</v>
      </c>
      <c r="AD864" s="54" t="e">
        <v>#REF!</v>
      </c>
      <c r="AE864" s="63" t="e">
        <v>#REF!</v>
      </c>
      <c r="AF864" s="63" t="e">
        <v>#REF!</v>
      </c>
      <c r="AG864" s="63" t="e">
        <v>#REF!</v>
      </c>
      <c r="AH864" s="54" t="e">
        <v>#REF!</v>
      </c>
      <c r="AI864" s="63" t="e">
        <v>#REF!</v>
      </c>
      <c r="AJ864" s="63" t="e">
        <v>#REF!</v>
      </c>
      <c r="AK864" s="63" t="e">
        <v>#REF!</v>
      </c>
      <c r="AL864" s="63" t="e">
        <v>#REF!</v>
      </c>
      <c r="AM864" s="63" t="e">
        <v>#REF!</v>
      </c>
      <c r="AN864" s="54" t="e">
        <v>#REF!</v>
      </c>
      <c r="AO864" s="54">
        <v>0.13993954027499289</v>
      </c>
      <c r="AP864" s="54">
        <v>0.70886177263177608</v>
      </c>
      <c r="AQ864" s="54">
        <v>9.9197790580607278E-2</v>
      </c>
    </row>
    <row r="865" spans="2:43" x14ac:dyDescent="0.3">
      <c r="B865" s="52">
        <v>862</v>
      </c>
      <c r="C865" s="54">
        <v>0.14021611809274648</v>
      </c>
      <c r="D865" s="54">
        <v>0.78808181816320955</v>
      </c>
      <c r="E865" s="54">
        <v>52075.310057174742</v>
      </c>
      <c r="F865" s="54">
        <v>14.57919856441454</v>
      </c>
      <c r="G865" s="54">
        <v>0.87075659681640094</v>
      </c>
      <c r="H865" s="54">
        <v>13944.86593412939</v>
      </c>
      <c r="I865" s="54">
        <v>16</v>
      </c>
      <c r="J865" s="54">
        <v>3</v>
      </c>
      <c r="K865" s="54">
        <v>834</v>
      </c>
      <c r="L865" s="54">
        <v>812</v>
      </c>
      <c r="M865" s="54">
        <v>0.11050177328231894</v>
      </c>
      <c r="N865" s="54">
        <v>7301.7978246932016</v>
      </c>
      <c r="O865" s="54">
        <v>41039.605031271145</v>
      </c>
      <c r="P865" s="54">
        <v>12.694933326260163</v>
      </c>
      <c r="Q865" s="54">
        <v>203304.96940781243</v>
      </c>
      <c r="R865" s="54">
        <v>12142.584003863469</v>
      </c>
      <c r="S865" s="54">
        <v>0</v>
      </c>
      <c r="T865" s="54">
        <v>0</v>
      </c>
      <c r="U865" s="54">
        <v>0.38254236524308538</v>
      </c>
      <c r="V865" s="54">
        <v>6.2464994406771073</v>
      </c>
      <c r="W865" s="54">
        <v>1.3234568847816364</v>
      </c>
      <c r="X865" s="54">
        <v>0</v>
      </c>
      <c r="Y865" s="54">
        <v>0</v>
      </c>
      <c r="Z865" s="54">
        <v>0</v>
      </c>
      <c r="AA865" s="54">
        <v>0</v>
      </c>
      <c r="AB865" s="54">
        <v>0</v>
      </c>
      <c r="AC865" s="54">
        <v>0</v>
      </c>
      <c r="AD865" s="54" t="e">
        <v>#REF!</v>
      </c>
      <c r="AE865" s="63" t="e">
        <v>#REF!</v>
      </c>
      <c r="AF865" s="63" t="e">
        <v>#REF!</v>
      </c>
      <c r="AG865" s="63" t="e">
        <v>#REF!</v>
      </c>
      <c r="AH865" s="54" t="e">
        <v>#REF!</v>
      </c>
      <c r="AI865" s="63" t="e">
        <v>#REF!</v>
      </c>
      <c r="AJ865" s="63" t="e">
        <v>#REF!</v>
      </c>
      <c r="AK865" s="63" t="e">
        <v>#REF!</v>
      </c>
      <c r="AL865" s="63" t="e">
        <v>#REF!</v>
      </c>
      <c r="AM865" s="63" t="e">
        <v>#REF!</v>
      </c>
      <c r="AN865" s="54" t="e">
        <v>#REF!</v>
      </c>
      <c r="AO865" s="54">
        <v>0.24170682533803214</v>
      </c>
      <c r="AP865" s="54">
        <v>0.70820254078756739</v>
      </c>
      <c r="AQ865" s="54">
        <v>0.17117738783009115</v>
      </c>
    </row>
    <row r="866" spans="2:43" x14ac:dyDescent="0.3">
      <c r="B866" s="52">
        <v>863</v>
      </c>
      <c r="C866" s="54">
        <v>0.19003763835146856</v>
      </c>
      <c r="D866" s="54">
        <v>0.6556167779621197</v>
      </c>
      <c r="E866" s="54">
        <v>51772.781811294677</v>
      </c>
      <c r="F866" s="54">
        <v>15.734534303895481</v>
      </c>
      <c r="G866" s="54">
        <v>0.868330895350093</v>
      </c>
      <c r="H866" s="54">
        <v>25743.46037495109</v>
      </c>
      <c r="I866" s="54">
        <v>12</v>
      </c>
      <c r="J866" s="54">
        <v>5</v>
      </c>
      <c r="K866" s="54">
        <v>845</v>
      </c>
      <c r="L866" s="54">
        <v>814</v>
      </c>
      <c r="M866" s="54">
        <v>0.12459186414752037</v>
      </c>
      <c r="N866" s="54">
        <v>9838.7771863043072</v>
      </c>
      <c r="O866" s="54">
        <v>33943.104397256851</v>
      </c>
      <c r="P866" s="54">
        <v>13.662782260018316</v>
      </c>
      <c r="Q866" s="54">
        <v>405061.36037064192</v>
      </c>
      <c r="R866" s="54">
        <v>22353.841996790921</v>
      </c>
      <c r="S866" s="54">
        <v>0</v>
      </c>
      <c r="T866" s="54">
        <v>0</v>
      </c>
      <c r="U866" s="54">
        <v>0.45685169560327399</v>
      </c>
      <c r="V866" s="54">
        <v>5.260331303958548</v>
      </c>
      <c r="W866" s="54">
        <v>3.469218398323703</v>
      </c>
      <c r="X866" s="54">
        <v>0</v>
      </c>
      <c r="Y866" s="54">
        <v>0</v>
      </c>
      <c r="Z866" s="54">
        <v>0</v>
      </c>
      <c r="AA866" s="54">
        <v>0</v>
      </c>
      <c r="AB866" s="54">
        <v>0</v>
      </c>
      <c r="AC866" s="54">
        <v>0</v>
      </c>
      <c r="AD866" s="54" t="e">
        <v>#REF!</v>
      </c>
      <c r="AE866" s="63" t="e">
        <v>#REF!</v>
      </c>
      <c r="AF866" s="63" t="e">
        <v>#REF!</v>
      </c>
      <c r="AG866" s="63" t="e">
        <v>#REF!</v>
      </c>
      <c r="AH866" s="54" t="e">
        <v>#REF!</v>
      </c>
      <c r="AI866" s="63" t="e">
        <v>#REF!</v>
      </c>
      <c r="AJ866" s="63" t="e">
        <v>#REF!</v>
      </c>
      <c r="AK866" s="63" t="e">
        <v>#REF!</v>
      </c>
      <c r="AL866" s="63" t="e">
        <v>#REF!</v>
      </c>
      <c r="AM866" s="63" t="e">
        <v>#REF!</v>
      </c>
      <c r="AN866" s="54" t="e">
        <v>#REF!</v>
      </c>
      <c r="AO866" s="54">
        <v>0.21390259759949548</v>
      </c>
      <c r="AP866" s="54">
        <v>0.69916637158154815</v>
      </c>
      <c r="AQ866" s="54">
        <v>0.14955350303550724</v>
      </c>
    </row>
    <row r="867" spans="2:43" x14ac:dyDescent="0.3">
      <c r="B867" s="52">
        <v>864</v>
      </c>
      <c r="C867" s="54">
        <v>0.18034922302507148</v>
      </c>
      <c r="D867" s="54">
        <v>0.71293793315631071</v>
      </c>
      <c r="E867" s="54">
        <v>47196.198910492967</v>
      </c>
      <c r="F867" s="54">
        <v>20.998157481616772</v>
      </c>
      <c r="G867" s="54">
        <v>0.8864912045215001</v>
      </c>
      <c r="H867" s="54">
        <v>33710.912845757121</v>
      </c>
      <c r="I867" s="54">
        <v>7</v>
      </c>
      <c r="J867" s="54">
        <v>7</v>
      </c>
      <c r="K867" s="54">
        <v>869</v>
      </c>
      <c r="L867" s="54">
        <v>807</v>
      </c>
      <c r="M867" s="54">
        <v>0.12857780230984098</v>
      </c>
      <c r="N867" s="54">
        <v>8511.7978032441315</v>
      </c>
      <c r="O867" s="54">
        <v>33647.960504080977</v>
      </c>
      <c r="P867" s="54">
        <v>18.6146819186106</v>
      </c>
      <c r="Q867" s="54">
        <v>707867.05678426579</v>
      </c>
      <c r="R867" s="54">
        <v>29884.427734154542</v>
      </c>
      <c r="S867" s="54">
        <v>0</v>
      </c>
      <c r="T867" s="54">
        <v>0</v>
      </c>
      <c r="U867" s="54">
        <v>0.36707068361263828</v>
      </c>
      <c r="V867" s="54">
        <v>3.6145296724050304</v>
      </c>
      <c r="W867" s="54">
        <v>3.3177380886492163</v>
      </c>
      <c r="X867" s="54">
        <v>0</v>
      </c>
      <c r="Y867" s="54">
        <v>0</v>
      </c>
      <c r="Z867" s="54">
        <v>0</v>
      </c>
      <c r="AA867" s="54">
        <v>0</v>
      </c>
      <c r="AB867" s="54">
        <v>0</v>
      </c>
      <c r="AC867" s="54">
        <v>0</v>
      </c>
      <c r="AD867" s="54" t="e">
        <v>#REF!</v>
      </c>
      <c r="AE867" s="63" t="e">
        <v>#REF!</v>
      </c>
      <c r="AF867" s="63" t="e">
        <v>#REF!</v>
      </c>
      <c r="AG867" s="63" t="e">
        <v>#REF!</v>
      </c>
      <c r="AH867" s="54" t="e">
        <v>#REF!</v>
      </c>
      <c r="AI867" s="63" t="e">
        <v>#REF!</v>
      </c>
      <c r="AJ867" s="63" t="e">
        <v>#REF!</v>
      </c>
      <c r="AK867" s="63" t="e">
        <v>#REF!</v>
      </c>
      <c r="AL867" s="63" t="e">
        <v>#REF!</v>
      </c>
      <c r="AM867" s="63" t="e">
        <v>#REF!</v>
      </c>
      <c r="AN867" s="54" t="e">
        <v>#REF!</v>
      </c>
      <c r="AO867" s="54">
        <v>0.12166829040517949</v>
      </c>
      <c r="AP867" s="54">
        <v>0.70186466569720785</v>
      </c>
      <c r="AQ867" s="54">
        <v>8.5394673971182097E-2</v>
      </c>
    </row>
    <row r="868" spans="2:43" x14ac:dyDescent="0.3">
      <c r="B868" s="52">
        <v>865</v>
      </c>
      <c r="C868" s="54">
        <v>0.1649565250501856</v>
      </c>
      <c r="D868" s="54">
        <v>0.70569755918623434</v>
      </c>
      <c r="E868" s="54">
        <v>50317.493922718459</v>
      </c>
      <c r="F868" s="54">
        <v>26.274698195117146</v>
      </c>
      <c r="G868" s="54">
        <v>0.83415080825163712</v>
      </c>
      <c r="H868" s="54">
        <v>4984.2013640919713</v>
      </c>
      <c r="I868" s="54">
        <v>12</v>
      </c>
      <c r="J868" s="54">
        <v>1</v>
      </c>
      <c r="K868" s="54">
        <v>870</v>
      </c>
      <c r="L868" s="54">
        <v>791</v>
      </c>
      <c r="M868" s="54">
        <v>0.1164094170997589</v>
      </c>
      <c r="N868" s="54">
        <v>8300.1989467254698</v>
      </c>
      <c r="O868" s="54">
        <v>35508.932645630593</v>
      </c>
      <c r="P868" s="54">
        <v>21.917060736024798</v>
      </c>
      <c r="Q868" s="54">
        <v>130958.38658520774</v>
      </c>
      <c r="R868" s="54">
        <v>4157.5755963462298</v>
      </c>
      <c r="S868" s="54">
        <v>0</v>
      </c>
      <c r="T868" s="54">
        <v>0</v>
      </c>
      <c r="U868" s="54">
        <v>0.40693254860657857</v>
      </c>
      <c r="V868" s="54">
        <v>4.7806541572783354</v>
      </c>
      <c r="W868" s="54">
        <v>2.484071269333104</v>
      </c>
      <c r="X868" s="54">
        <v>0</v>
      </c>
      <c r="Y868" s="54">
        <v>0</v>
      </c>
      <c r="Z868" s="54">
        <v>0</v>
      </c>
      <c r="AA868" s="54">
        <v>0</v>
      </c>
      <c r="AB868" s="54">
        <v>0</v>
      </c>
      <c r="AC868" s="54">
        <v>0</v>
      </c>
      <c r="AD868" s="54" t="e">
        <v>#REF!</v>
      </c>
      <c r="AE868" s="63" t="e">
        <v>#REF!</v>
      </c>
      <c r="AF868" s="63" t="e">
        <v>#REF!</v>
      </c>
      <c r="AG868" s="63" t="e">
        <v>#REF!</v>
      </c>
      <c r="AH868" s="54" t="e">
        <v>#REF!</v>
      </c>
      <c r="AI868" s="63" t="e">
        <v>#REF!</v>
      </c>
      <c r="AJ868" s="63" t="e">
        <v>#REF!</v>
      </c>
      <c r="AK868" s="63" t="e">
        <v>#REF!</v>
      </c>
      <c r="AL868" s="63" t="e">
        <v>#REF!</v>
      </c>
      <c r="AM868" s="63" t="e">
        <v>#REF!</v>
      </c>
      <c r="AN868" s="54" t="e">
        <v>#REF!</v>
      </c>
      <c r="AO868" s="54">
        <v>0.25256353342469029</v>
      </c>
      <c r="AP868" s="54">
        <v>0.62062411645284599</v>
      </c>
      <c r="AQ868" s="54">
        <v>0.15674701977990724</v>
      </c>
    </row>
    <row r="869" spans="2:43" x14ac:dyDescent="0.3">
      <c r="B869" s="52">
        <v>866</v>
      </c>
      <c r="C869" s="54">
        <v>0.17957982879360407</v>
      </c>
      <c r="D869" s="54">
        <v>0.73281745022682099</v>
      </c>
      <c r="E869" s="54">
        <v>49017.934673870812</v>
      </c>
      <c r="F869" s="54">
        <v>14.026576844006861</v>
      </c>
      <c r="G869" s="54">
        <v>0.85914461827881972</v>
      </c>
      <c r="H869" s="54">
        <v>21630.032966589963</v>
      </c>
      <c r="I869" s="54">
        <v>7</v>
      </c>
      <c r="J869" s="54">
        <v>5</v>
      </c>
      <c r="K869" s="54">
        <v>840</v>
      </c>
      <c r="L869" s="54">
        <v>790</v>
      </c>
      <c r="M869" s="54">
        <v>0.13159923224869799</v>
      </c>
      <c r="N869" s="54">
        <v>8802.6323165497888</v>
      </c>
      <c r="O869" s="54">
        <v>35921.197903090884</v>
      </c>
      <c r="P869" s="54">
        <v>12.050858008402807</v>
      </c>
      <c r="Q869" s="54">
        <v>303395.31954427582</v>
      </c>
      <c r="R869" s="54">
        <v>18583.32641643922</v>
      </c>
      <c r="S869" s="54">
        <v>0</v>
      </c>
      <c r="T869" s="54">
        <v>0</v>
      </c>
      <c r="U869" s="54">
        <v>0.40499195086473361</v>
      </c>
      <c r="V869" s="54">
        <v>3.3617531006108723</v>
      </c>
      <c r="W869" s="54">
        <v>1.7246688947637958</v>
      </c>
      <c r="X869" s="54">
        <v>0</v>
      </c>
      <c r="Y869" s="54">
        <v>0</v>
      </c>
      <c r="Z869" s="54">
        <v>0</v>
      </c>
      <c r="AA869" s="54">
        <v>0</v>
      </c>
      <c r="AB869" s="54">
        <v>0</v>
      </c>
      <c r="AC869" s="54">
        <v>0</v>
      </c>
      <c r="AD869" s="54" t="e">
        <v>#REF!</v>
      </c>
      <c r="AE869" s="63" t="e">
        <v>#REF!</v>
      </c>
      <c r="AF869" s="63" t="e">
        <v>#REF!</v>
      </c>
      <c r="AG869" s="63" t="e">
        <v>#REF!</v>
      </c>
      <c r="AH869" s="54" t="e">
        <v>#REF!</v>
      </c>
      <c r="AI869" s="63" t="e">
        <v>#REF!</v>
      </c>
      <c r="AJ869" s="63" t="e">
        <v>#REF!</v>
      </c>
      <c r="AK869" s="63" t="e">
        <v>#REF!</v>
      </c>
      <c r="AL869" s="63" t="e">
        <v>#REF!</v>
      </c>
      <c r="AM869" s="63" t="e">
        <v>#REF!</v>
      </c>
      <c r="AN869" s="54" t="e">
        <v>#REF!</v>
      </c>
      <c r="AO869" s="54">
        <v>0.20071782632462482</v>
      </c>
      <c r="AP869" s="54">
        <v>0.64026486155514684</v>
      </c>
      <c r="AQ869" s="54">
        <v>0.12851257128338592</v>
      </c>
    </row>
    <row r="870" spans="2:43" x14ac:dyDescent="0.3">
      <c r="B870" s="52">
        <v>867</v>
      </c>
      <c r="C870" s="54">
        <v>0.17937903389350962</v>
      </c>
      <c r="D870" s="54">
        <v>0.7330670936872733</v>
      </c>
      <c r="E870" s="54">
        <v>51287.20227471993</v>
      </c>
      <c r="F870" s="54">
        <v>23.240157524495601</v>
      </c>
      <c r="G870" s="54">
        <v>0.89071029093665333</v>
      </c>
      <c r="H870" s="54">
        <v>6424.2864354378498</v>
      </c>
      <c r="I870" s="54">
        <v>11</v>
      </c>
      <c r="J870" s="54">
        <v>7</v>
      </c>
      <c r="K870" s="54">
        <v>849</v>
      </c>
      <c r="L870" s="54">
        <v>803</v>
      </c>
      <c r="M870" s="54">
        <v>0.131496867044746</v>
      </c>
      <c r="N870" s="54">
        <v>9199.8487951402694</v>
      </c>
      <c r="O870" s="54">
        <v>37596.960314880249</v>
      </c>
      <c r="P870" s="54">
        <v>20.700247470057128</v>
      </c>
      <c r="Q870" s="54">
        <v>149301.42874205596</v>
      </c>
      <c r="R870" s="54">
        <v>5722.1780399692425</v>
      </c>
      <c r="S870" s="54">
        <v>0</v>
      </c>
      <c r="T870" s="54">
        <v>0</v>
      </c>
      <c r="U870" s="54">
        <v>0.56399886119393394</v>
      </c>
      <c r="V870" s="54">
        <v>1.7734721219978695</v>
      </c>
      <c r="W870" s="54">
        <v>3.0679181069799579</v>
      </c>
      <c r="X870" s="54">
        <v>0</v>
      </c>
      <c r="Y870" s="54">
        <v>0</v>
      </c>
      <c r="Z870" s="54">
        <v>0</v>
      </c>
      <c r="AA870" s="54">
        <v>0</v>
      </c>
      <c r="AB870" s="54">
        <v>0</v>
      </c>
      <c r="AC870" s="54">
        <v>0</v>
      </c>
      <c r="AD870" s="54" t="e">
        <v>#REF!</v>
      </c>
      <c r="AE870" s="63" t="e">
        <v>#REF!</v>
      </c>
      <c r="AF870" s="63" t="e">
        <v>#REF!</v>
      </c>
      <c r="AG870" s="63" t="e">
        <v>#REF!</v>
      </c>
      <c r="AH870" s="54" t="e">
        <v>#REF!</v>
      </c>
      <c r="AI870" s="63" t="e">
        <v>#REF!</v>
      </c>
      <c r="AJ870" s="63" t="e">
        <v>#REF!</v>
      </c>
      <c r="AK870" s="63" t="e">
        <v>#REF!</v>
      </c>
      <c r="AL870" s="63" t="e">
        <v>#REF!</v>
      </c>
      <c r="AM870" s="63" t="e">
        <v>#REF!</v>
      </c>
      <c r="AN870" s="54" t="e">
        <v>#REF!</v>
      </c>
      <c r="AO870" s="54">
        <v>0.16636058802977471</v>
      </c>
      <c r="AP870" s="54">
        <v>0.66530364099323602</v>
      </c>
      <c r="AQ870" s="54">
        <v>0.11068030493398487</v>
      </c>
    </row>
    <row r="871" spans="2:43" x14ac:dyDescent="0.3">
      <c r="B871" s="52">
        <v>868</v>
      </c>
      <c r="C871" s="54">
        <v>0.18203883310588254</v>
      </c>
      <c r="D871" s="54">
        <v>0.75246038739785981</v>
      </c>
      <c r="E871" s="54">
        <v>52590.048932460057</v>
      </c>
      <c r="F871" s="54">
        <v>17.240071564032675</v>
      </c>
      <c r="G871" s="54">
        <v>0.8820382841901353</v>
      </c>
      <c r="H871" s="54">
        <v>17239.639274637251</v>
      </c>
      <c r="I871" s="54">
        <v>9</v>
      </c>
      <c r="J871" s="54">
        <v>6</v>
      </c>
      <c r="K871" s="54">
        <v>843</v>
      </c>
      <c r="L871" s="54">
        <v>805</v>
      </c>
      <c r="M871" s="54">
        <v>0.13697701088030673</v>
      </c>
      <c r="N871" s="54">
        <v>9573.431140646293</v>
      </c>
      <c r="O871" s="54">
        <v>39571.928592991295</v>
      </c>
      <c r="P871" s="54">
        <v>15.206403141654523</v>
      </c>
      <c r="Q871" s="54">
        <v>297212.6148328546</v>
      </c>
      <c r="R871" s="54">
        <v>15206.021845857909</v>
      </c>
      <c r="S871" s="54">
        <v>0</v>
      </c>
      <c r="T871" s="54">
        <v>0</v>
      </c>
      <c r="U871" s="54">
        <v>0.26847138968375389</v>
      </c>
      <c r="V871" s="54">
        <v>6.4163327833380439</v>
      </c>
      <c r="W871" s="54">
        <v>3.1987239712523463</v>
      </c>
      <c r="X871" s="54">
        <v>0</v>
      </c>
      <c r="Y871" s="54">
        <v>0</v>
      </c>
      <c r="Z871" s="54">
        <v>0</v>
      </c>
      <c r="AA871" s="54">
        <v>0</v>
      </c>
      <c r="AB871" s="54">
        <v>0</v>
      </c>
      <c r="AC871" s="54">
        <v>0</v>
      </c>
      <c r="AD871" s="54" t="e">
        <v>#REF!</v>
      </c>
      <c r="AE871" s="63" t="e">
        <v>#REF!</v>
      </c>
      <c r="AF871" s="63" t="e">
        <v>#REF!</v>
      </c>
      <c r="AG871" s="63" t="e">
        <v>#REF!</v>
      </c>
      <c r="AH871" s="54" t="e">
        <v>#REF!</v>
      </c>
      <c r="AI871" s="63" t="e">
        <v>#REF!</v>
      </c>
      <c r="AJ871" s="63" t="e">
        <v>#REF!</v>
      </c>
      <c r="AK871" s="63" t="e">
        <v>#REF!</v>
      </c>
      <c r="AL871" s="63" t="e">
        <v>#REF!</v>
      </c>
      <c r="AM871" s="63" t="e">
        <v>#REF!</v>
      </c>
      <c r="AN871" s="54" t="e">
        <v>#REF!</v>
      </c>
      <c r="AO871" s="54">
        <v>0.11698519882269894</v>
      </c>
      <c r="AP871" s="54">
        <v>0.73599434954869503</v>
      </c>
      <c r="AQ871" s="54">
        <v>8.6100445314337068E-2</v>
      </c>
    </row>
    <row r="872" spans="2:43" x14ac:dyDescent="0.3">
      <c r="B872" s="52">
        <v>869</v>
      </c>
      <c r="C872" s="54">
        <v>0.15096820161206212</v>
      </c>
      <c r="D872" s="54">
        <v>0.78191957572977022</v>
      </c>
      <c r="E872" s="54">
        <v>50210.198148594085</v>
      </c>
      <c r="F872" s="54">
        <v>17.612043631424129</v>
      </c>
      <c r="G872" s="54">
        <v>0.88387686164031321</v>
      </c>
      <c r="H872" s="54">
        <v>17568.832816213777</v>
      </c>
      <c r="I872" s="54">
        <v>10</v>
      </c>
      <c r="J872" s="54">
        <v>5</v>
      </c>
      <c r="K872" s="54">
        <v>864</v>
      </c>
      <c r="L872" s="54">
        <v>805</v>
      </c>
      <c r="M872" s="54">
        <v>0.11804499215319003</v>
      </c>
      <c r="N872" s="54">
        <v>7580.1433170785403</v>
      </c>
      <c r="O872" s="54">
        <v>39260.33683365638</v>
      </c>
      <c r="P872" s="54">
        <v>15.566877852015423</v>
      </c>
      <c r="Q872" s="54">
        <v>309423.05011235311</v>
      </c>
      <c r="R872" s="54">
        <v>15528.684812278379</v>
      </c>
      <c r="S872" s="54">
        <v>0</v>
      </c>
      <c r="T872" s="54">
        <v>0</v>
      </c>
      <c r="U872" s="54">
        <v>0.36197679156248841</v>
      </c>
      <c r="V872" s="54">
        <v>4.455216150898929</v>
      </c>
      <c r="W872" s="54">
        <v>3.9350282242543932</v>
      </c>
      <c r="X872" s="54">
        <v>0</v>
      </c>
      <c r="Y872" s="54">
        <v>0</v>
      </c>
      <c r="Z872" s="54">
        <v>0</v>
      </c>
      <c r="AA872" s="54">
        <v>0</v>
      </c>
      <c r="AB872" s="54">
        <v>0</v>
      </c>
      <c r="AC872" s="54">
        <v>0</v>
      </c>
      <c r="AD872" s="54" t="e">
        <v>#REF!</v>
      </c>
      <c r="AE872" s="63" t="e">
        <v>#REF!</v>
      </c>
      <c r="AF872" s="63" t="e">
        <v>#REF!</v>
      </c>
      <c r="AG872" s="63" t="e">
        <v>#REF!</v>
      </c>
      <c r="AH872" s="54" t="e">
        <v>#REF!</v>
      </c>
      <c r="AI872" s="63" t="e">
        <v>#REF!</v>
      </c>
      <c r="AJ872" s="63" t="e">
        <v>#REF!</v>
      </c>
      <c r="AK872" s="63" t="e">
        <v>#REF!</v>
      </c>
      <c r="AL872" s="63" t="e">
        <v>#REF!</v>
      </c>
      <c r="AM872" s="63" t="e">
        <v>#REF!</v>
      </c>
      <c r="AN872" s="54" t="e">
        <v>#REF!</v>
      </c>
      <c r="AO872" s="54">
        <v>0.17233220907244451</v>
      </c>
      <c r="AP872" s="54">
        <v>0.6658867641517402</v>
      </c>
      <c r="AQ872" s="54">
        <v>0.11475373705837123</v>
      </c>
    </row>
    <row r="873" spans="2:43" x14ac:dyDescent="0.3">
      <c r="B873" s="52">
        <v>870</v>
      </c>
      <c r="C873" s="54">
        <v>0.22616412189929719</v>
      </c>
      <c r="D873" s="54">
        <v>0.72076868483903767</v>
      </c>
      <c r="E873" s="54">
        <v>50557.224130560935</v>
      </c>
      <c r="F873" s="54">
        <v>28.192410360734062</v>
      </c>
      <c r="G873" s="54">
        <v>0.86189618854893402</v>
      </c>
      <c r="H873" s="54">
        <v>22567.133490529512</v>
      </c>
      <c r="I873" s="54">
        <v>9</v>
      </c>
      <c r="J873" s="54">
        <v>4</v>
      </c>
      <c r="K873" s="54">
        <v>840</v>
      </c>
      <c r="L873" s="54">
        <v>816</v>
      </c>
      <c r="M873" s="54">
        <v>0.16301201669913223</v>
      </c>
      <c r="N873" s="54">
        <v>11434.230201154272</v>
      </c>
      <c r="O873" s="54">
        <v>36440.063945696864</v>
      </c>
      <c r="P873" s="54">
        <v>24.298931035924166</v>
      </c>
      <c r="Q873" s="54">
        <v>636221.88803047279</v>
      </c>
      <c r="R873" s="54">
        <v>19450.526341962388</v>
      </c>
      <c r="S873" s="54">
        <v>0</v>
      </c>
      <c r="T873" s="54">
        <v>0</v>
      </c>
      <c r="U873" s="54">
        <v>0.25945621896770171</v>
      </c>
      <c r="V873" s="54">
        <v>4.2020822292340121</v>
      </c>
      <c r="W873" s="54">
        <v>4.7457938835772868</v>
      </c>
      <c r="X873" s="54">
        <v>0</v>
      </c>
      <c r="Y873" s="54">
        <v>0</v>
      </c>
      <c r="Z873" s="54">
        <v>0</v>
      </c>
      <c r="AA873" s="54">
        <v>0</v>
      </c>
      <c r="AB873" s="54">
        <v>0</v>
      </c>
      <c r="AC873" s="54">
        <v>0</v>
      </c>
      <c r="AD873" s="54" t="e">
        <v>#REF!</v>
      </c>
      <c r="AE873" s="63" t="e">
        <v>#REF!</v>
      </c>
      <c r="AF873" s="63" t="e">
        <v>#REF!</v>
      </c>
      <c r="AG873" s="63" t="e">
        <v>#REF!</v>
      </c>
      <c r="AH873" s="54" t="e">
        <v>#REF!</v>
      </c>
      <c r="AI873" s="63" t="e">
        <v>#REF!</v>
      </c>
      <c r="AJ873" s="63" t="e">
        <v>#REF!</v>
      </c>
      <c r="AK873" s="63" t="e">
        <v>#REF!</v>
      </c>
      <c r="AL873" s="63" t="e">
        <v>#REF!</v>
      </c>
      <c r="AM873" s="63" t="e">
        <v>#REF!</v>
      </c>
      <c r="AN873" s="54" t="e">
        <v>#REF!</v>
      </c>
      <c r="AO873" s="54">
        <v>0.28367091120422744</v>
      </c>
      <c r="AP873" s="54">
        <v>0.70799268617335553</v>
      </c>
      <c r="AQ873" s="54">
        <v>0.20083693041272441</v>
      </c>
    </row>
    <row r="874" spans="2:43" x14ac:dyDescent="0.3">
      <c r="B874" s="52">
        <v>871</v>
      </c>
      <c r="C874" s="54">
        <v>0.26134965998299997</v>
      </c>
      <c r="D874" s="54">
        <v>0.74375585259065602</v>
      </c>
      <c r="E874" s="54">
        <v>46056.65932934489</v>
      </c>
      <c r="F874" s="54">
        <v>15.430443217010234</v>
      </c>
      <c r="G874" s="54">
        <v>0.82744874922776757</v>
      </c>
      <c r="H874" s="54">
        <v>10115.101106990198</v>
      </c>
      <c r="I874" s="54">
        <v>13</v>
      </c>
      <c r="J874" s="54">
        <v>9</v>
      </c>
      <c r="K874" s="54">
        <v>862</v>
      </c>
      <c r="L874" s="54">
        <v>799</v>
      </c>
      <c r="M874" s="54">
        <v>0.19438033918493419</v>
      </c>
      <c r="N874" s="54">
        <v>12036.89225567715</v>
      </c>
      <c r="O874" s="54">
        <v>34254.909926974302</v>
      </c>
      <c r="P874" s="54">
        <v>12.767900939945209</v>
      </c>
      <c r="Q874" s="54">
        <v>156080.4932657296</v>
      </c>
      <c r="R874" s="54">
        <v>8369.727759291447</v>
      </c>
      <c r="S874" s="54">
        <v>0</v>
      </c>
      <c r="T874" s="54">
        <v>0</v>
      </c>
      <c r="U874" s="54">
        <v>0.37052296682050534</v>
      </c>
      <c r="V874" s="54">
        <v>6.8769605583457656</v>
      </c>
      <c r="W874" s="54">
        <v>3.3643303334020112</v>
      </c>
      <c r="X874" s="54">
        <v>0</v>
      </c>
      <c r="Y874" s="54">
        <v>0</v>
      </c>
      <c r="Z874" s="54">
        <v>0</v>
      </c>
      <c r="AA874" s="54">
        <v>0</v>
      </c>
      <c r="AB874" s="54">
        <v>0</v>
      </c>
      <c r="AC874" s="54">
        <v>0</v>
      </c>
      <c r="AD874" s="54" t="e">
        <v>#REF!</v>
      </c>
      <c r="AE874" s="63" t="e">
        <v>#REF!</v>
      </c>
      <c r="AF874" s="63" t="e">
        <v>#REF!</v>
      </c>
      <c r="AG874" s="63" t="e">
        <v>#REF!</v>
      </c>
      <c r="AH874" s="54" t="e">
        <v>#REF!</v>
      </c>
      <c r="AI874" s="63" t="e">
        <v>#REF!</v>
      </c>
      <c r="AJ874" s="63" t="e">
        <v>#REF!</v>
      </c>
      <c r="AK874" s="63" t="e">
        <v>#REF!</v>
      </c>
      <c r="AL874" s="63" t="e">
        <v>#REF!</v>
      </c>
      <c r="AM874" s="63" t="e">
        <v>#REF!</v>
      </c>
      <c r="AN874" s="54" t="e">
        <v>#REF!</v>
      </c>
      <c r="AO874" s="54">
        <v>0.17440991482414403</v>
      </c>
      <c r="AP874" s="54">
        <v>0.71105906477230729</v>
      </c>
      <c r="AQ874" s="54">
        <v>0.12401575092187363</v>
      </c>
    </row>
    <row r="875" spans="2:43" x14ac:dyDescent="0.3">
      <c r="B875" s="52">
        <v>872</v>
      </c>
      <c r="C875" s="54">
        <v>0.15232040523890655</v>
      </c>
      <c r="D875" s="54">
        <v>0.74684591815420087</v>
      </c>
      <c r="E875" s="54">
        <v>50981.580570968814</v>
      </c>
      <c r="F875" s="54">
        <v>23.199415036871752</v>
      </c>
      <c r="G875" s="54">
        <v>0.89506333309475283</v>
      </c>
      <c r="H875" s="54">
        <v>38217.333544506102</v>
      </c>
      <c r="I875" s="54">
        <v>13</v>
      </c>
      <c r="J875" s="54">
        <v>6</v>
      </c>
      <c r="K875" s="54">
        <v>870</v>
      </c>
      <c r="L875" s="54">
        <v>795</v>
      </c>
      <c r="M875" s="54">
        <v>0.11375987290427111</v>
      </c>
      <c r="N875" s="54">
        <v>7765.5350122899345</v>
      </c>
      <c r="O875" s="54">
        <v>38075.385350477569</v>
      </c>
      <c r="P875" s="54">
        <v>20.764945748750957</v>
      </c>
      <c r="Q875" s="54">
        <v>886619.78250155807</v>
      </c>
      <c r="R875" s="54">
        <v>34206.933944339537</v>
      </c>
      <c r="S875" s="54">
        <v>0</v>
      </c>
      <c r="T875" s="54">
        <v>0</v>
      </c>
      <c r="U875" s="54">
        <v>0.56203265645988454</v>
      </c>
      <c r="V875" s="54">
        <v>4.3889198163733081</v>
      </c>
      <c r="W875" s="54">
        <v>3.6515191342432942</v>
      </c>
      <c r="X875" s="54">
        <v>0</v>
      </c>
      <c r="Y875" s="54">
        <v>0</v>
      </c>
      <c r="Z875" s="54">
        <v>0</v>
      </c>
      <c r="AA875" s="54">
        <v>0</v>
      </c>
      <c r="AB875" s="54">
        <v>0</v>
      </c>
      <c r="AC875" s="54">
        <v>0</v>
      </c>
      <c r="AD875" s="54" t="e">
        <v>#REF!</v>
      </c>
      <c r="AE875" s="63" t="e">
        <v>#REF!</v>
      </c>
      <c r="AF875" s="63" t="e">
        <v>#REF!</v>
      </c>
      <c r="AG875" s="63" t="e">
        <v>#REF!</v>
      </c>
      <c r="AH875" s="54" t="e">
        <v>#REF!</v>
      </c>
      <c r="AI875" s="63" t="e">
        <v>#REF!</v>
      </c>
      <c r="AJ875" s="63" t="e">
        <v>#REF!</v>
      </c>
      <c r="AK875" s="63" t="e">
        <v>#REF!</v>
      </c>
      <c r="AL875" s="63" t="e">
        <v>#REF!</v>
      </c>
      <c r="AM875" s="63" t="e">
        <v>#REF!</v>
      </c>
      <c r="AN875" s="54" t="e">
        <v>#REF!</v>
      </c>
      <c r="AO875" s="54">
        <v>0.14869754236452731</v>
      </c>
      <c r="AP875" s="54">
        <v>0.72373256693867527</v>
      </c>
      <c r="AQ875" s="54">
        <v>0.10761725403295176</v>
      </c>
    </row>
    <row r="876" spans="2:43" x14ac:dyDescent="0.3">
      <c r="B876" s="52">
        <v>873</v>
      </c>
      <c r="C876" s="54">
        <v>0.16749380491598609</v>
      </c>
      <c r="D876" s="54">
        <v>0.68875619345626593</v>
      </c>
      <c r="E876" s="54">
        <v>49513.377688016888</v>
      </c>
      <c r="F876" s="54">
        <v>8.7982156435785637</v>
      </c>
      <c r="G876" s="54">
        <v>0.87308813091208681</v>
      </c>
      <c r="H876" s="54">
        <v>12969.296120955443</v>
      </c>
      <c r="I876" s="54">
        <v>15</v>
      </c>
      <c r="J876" s="54">
        <v>5</v>
      </c>
      <c r="K876" s="54">
        <v>858</v>
      </c>
      <c r="L876" s="54">
        <v>801</v>
      </c>
      <c r="M876" s="54">
        <v>0.11536239550144098</v>
      </c>
      <c r="N876" s="54">
        <v>8293.1840232082395</v>
      </c>
      <c r="O876" s="54">
        <v>34102.645541560923</v>
      </c>
      <c r="P876" s="54">
        <v>7.6816176516134913</v>
      </c>
      <c r="Q876" s="54">
        <v>114106.66401759296</v>
      </c>
      <c r="R876" s="54">
        <v>11323.338509490366</v>
      </c>
      <c r="S876" s="54">
        <v>0</v>
      </c>
      <c r="T876" s="54">
        <v>0</v>
      </c>
      <c r="U876" s="54">
        <v>0.25993150185815883</v>
      </c>
      <c r="V876" s="54">
        <v>5.8213932557005101</v>
      </c>
      <c r="W876" s="54">
        <v>0.7800651118371732</v>
      </c>
      <c r="X876" s="54">
        <v>0</v>
      </c>
      <c r="Y876" s="54">
        <v>0</v>
      </c>
      <c r="Z876" s="54">
        <v>0</v>
      </c>
      <c r="AA876" s="54">
        <v>0</v>
      </c>
      <c r="AB876" s="54">
        <v>0</v>
      </c>
      <c r="AC876" s="54">
        <v>0</v>
      </c>
      <c r="AD876" s="54" t="e">
        <v>#REF!</v>
      </c>
      <c r="AE876" s="63" t="e">
        <v>#REF!</v>
      </c>
      <c r="AF876" s="63" t="e">
        <v>#REF!</v>
      </c>
      <c r="AG876" s="63" t="e">
        <v>#REF!</v>
      </c>
      <c r="AH876" s="54" t="e">
        <v>#REF!</v>
      </c>
      <c r="AI876" s="63" t="e">
        <v>#REF!</v>
      </c>
      <c r="AJ876" s="63" t="e">
        <v>#REF!</v>
      </c>
      <c r="AK876" s="63" t="e">
        <v>#REF!</v>
      </c>
      <c r="AL876" s="63" t="e">
        <v>#REF!</v>
      </c>
      <c r="AM876" s="63" t="e">
        <v>#REF!</v>
      </c>
      <c r="AN876" s="54" t="e">
        <v>#REF!</v>
      </c>
      <c r="AO876" s="54">
        <v>0.19869132778888215</v>
      </c>
      <c r="AP876" s="54">
        <v>0.71511169766513394</v>
      </c>
      <c r="AQ876" s="54">
        <v>0.14208649272644713</v>
      </c>
    </row>
    <row r="877" spans="2:43" x14ac:dyDescent="0.3">
      <c r="B877" s="52">
        <v>874</v>
      </c>
      <c r="C877" s="54">
        <v>0.23664027996354148</v>
      </c>
      <c r="D877" s="54">
        <v>0.74702324296644274</v>
      </c>
      <c r="E877" s="54">
        <v>48804.992717972324</v>
      </c>
      <c r="F877" s="54">
        <v>27.524203857706688</v>
      </c>
      <c r="G877" s="54">
        <v>0.83297671630213876</v>
      </c>
      <c r="H877" s="54">
        <v>14540.605039682972</v>
      </c>
      <c r="I877" s="54">
        <v>11</v>
      </c>
      <c r="J877" s="54">
        <v>2</v>
      </c>
      <c r="K877" s="54">
        <v>877</v>
      </c>
      <c r="L877" s="54">
        <v>792</v>
      </c>
      <c r="M877" s="54">
        <v>0.17677578935485166</v>
      </c>
      <c r="N877" s="54">
        <v>11549.227140399575</v>
      </c>
      <c r="O877" s="54">
        <v>36458.463933133309</v>
      </c>
      <c r="P877" s="54">
        <v>22.927020948223177</v>
      </c>
      <c r="Q877" s="54">
        <v>400218.57732663135</v>
      </c>
      <c r="R877" s="54">
        <v>12111.985439001452</v>
      </c>
      <c r="S877" s="54">
        <v>0</v>
      </c>
      <c r="T877" s="54">
        <v>0</v>
      </c>
      <c r="U877" s="54">
        <v>0.33164948696203345</v>
      </c>
      <c r="V877" s="54">
        <v>5.5471643510846222</v>
      </c>
      <c r="W877" s="54">
        <v>1.8858163210418766</v>
      </c>
      <c r="X877" s="54">
        <v>0</v>
      </c>
      <c r="Y877" s="54">
        <v>0</v>
      </c>
      <c r="Z877" s="54">
        <v>0</v>
      </c>
      <c r="AA877" s="54">
        <v>0</v>
      </c>
      <c r="AB877" s="54">
        <v>0</v>
      </c>
      <c r="AC877" s="54">
        <v>0</v>
      </c>
      <c r="AD877" s="54" t="e">
        <v>#REF!</v>
      </c>
      <c r="AE877" s="63" t="e">
        <v>#REF!</v>
      </c>
      <c r="AF877" s="63" t="e">
        <v>#REF!</v>
      </c>
      <c r="AG877" s="63" t="e">
        <v>#REF!</v>
      </c>
      <c r="AH877" s="54" t="e">
        <v>#REF!</v>
      </c>
      <c r="AI877" s="63" t="e">
        <v>#REF!</v>
      </c>
      <c r="AJ877" s="63" t="e">
        <v>#REF!</v>
      </c>
      <c r="AK877" s="63" t="e">
        <v>#REF!</v>
      </c>
      <c r="AL877" s="63" t="e">
        <v>#REF!</v>
      </c>
      <c r="AM877" s="63" t="e">
        <v>#REF!</v>
      </c>
      <c r="AN877" s="54" t="e">
        <v>#REF!</v>
      </c>
      <c r="AO877" s="54">
        <v>0.21763140517169982</v>
      </c>
      <c r="AP877" s="54">
        <v>0.6031376304043925</v>
      </c>
      <c r="AQ877" s="54">
        <v>0.13126169001683727</v>
      </c>
    </row>
    <row r="878" spans="2:43" x14ac:dyDescent="0.3">
      <c r="B878" s="52">
        <v>875</v>
      </c>
      <c r="C878" s="54">
        <v>0.23081778792688404</v>
      </c>
      <c r="D878" s="54">
        <v>0.77732420805299673</v>
      </c>
      <c r="E878" s="54">
        <v>49871.965355319873</v>
      </c>
      <c r="F878" s="54">
        <v>26.337790118357567</v>
      </c>
      <c r="G878" s="54">
        <v>0.82098738667858262</v>
      </c>
      <c r="H878" s="54">
        <v>16773.394218383775</v>
      </c>
      <c r="I878" s="54">
        <v>12</v>
      </c>
      <c r="J878" s="54">
        <v>5</v>
      </c>
      <c r="K878" s="54">
        <v>861</v>
      </c>
      <c r="L878" s="54">
        <v>805</v>
      </c>
      <c r="M878" s="54">
        <v>0.1794202542048097</v>
      </c>
      <c r="N878" s="54">
        <v>11511.336722881131</v>
      </c>
      <c r="O878" s="54">
        <v>38766.68597387051</v>
      </c>
      <c r="P878" s="54">
        <v>21.622993480159376</v>
      </c>
      <c r="Q878" s="54">
        <v>441774.13649626414</v>
      </c>
      <c r="R878" s="54">
        <v>13770.745085080544</v>
      </c>
      <c r="S878" s="54">
        <v>0</v>
      </c>
      <c r="T878" s="54">
        <v>0</v>
      </c>
      <c r="U878" s="54">
        <v>0.49993350322940072</v>
      </c>
      <c r="V878" s="54">
        <v>5.4675606503878811</v>
      </c>
      <c r="W878" s="54">
        <v>3.6634498807614184</v>
      </c>
      <c r="X878" s="54">
        <v>0</v>
      </c>
      <c r="Y878" s="54">
        <v>0</v>
      </c>
      <c r="Z878" s="54">
        <v>0</v>
      </c>
      <c r="AA878" s="54">
        <v>0</v>
      </c>
      <c r="AB878" s="54">
        <v>0</v>
      </c>
      <c r="AC878" s="54">
        <v>0</v>
      </c>
      <c r="AD878" s="54" t="e">
        <v>#REF!</v>
      </c>
      <c r="AE878" s="63" t="e">
        <v>#REF!</v>
      </c>
      <c r="AF878" s="63" t="e">
        <v>#REF!</v>
      </c>
      <c r="AG878" s="63" t="e">
        <v>#REF!</v>
      </c>
      <c r="AH878" s="54" t="e">
        <v>#REF!</v>
      </c>
      <c r="AI878" s="63" t="e">
        <v>#REF!</v>
      </c>
      <c r="AJ878" s="63" t="e">
        <v>#REF!</v>
      </c>
      <c r="AK878" s="63" t="e">
        <v>#REF!</v>
      </c>
      <c r="AL878" s="63" t="e">
        <v>#REF!</v>
      </c>
      <c r="AM878" s="63" t="e">
        <v>#REF!</v>
      </c>
      <c r="AN878" s="54" t="e">
        <v>#REF!</v>
      </c>
      <c r="AO878" s="54">
        <v>0.19952587228483637</v>
      </c>
      <c r="AP878" s="54">
        <v>0.7077216238791858</v>
      </c>
      <c r="AQ878" s="54">
        <v>0.14120877433933543</v>
      </c>
    </row>
    <row r="879" spans="2:43" x14ac:dyDescent="0.3">
      <c r="B879" s="52">
        <v>876</v>
      </c>
      <c r="C879" s="54">
        <v>0.19438560588332404</v>
      </c>
      <c r="D879" s="54">
        <v>0.65939160849167255</v>
      </c>
      <c r="E879" s="54">
        <v>50678.14629749563</v>
      </c>
      <c r="F879" s="54">
        <v>16.486911821459927</v>
      </c>
      <c r="G879" s="54">
        <v>0.90000329109510424</v>
      </c>
      <c r="H879" s="54">
        <v>19477.923673254772</v>
      </c>
      <c r="I879" s="54">
        <v>12</v>
      </c>
      <c r="J879" s="54">
        <v>3</v>
      </c>
      <c r="K879" s="54">
        <v>842</v>
      </c>
      <c r="L879" s="54">
        <v>784</v>
      </c>
      <c r="M879" s="54">
        <v>0.12817623733103337</v>
      </c>
      <c r="N879" s="54">
        <v>9851.1021730824232</v>
      </c>
      <c r="O879" s="54">
        <v>33416.744402481942</v>
      </c>
      <c r="P879" s="54">
        <v>14.838274899308713</v>
      </c>
      <c r="Q879" s="54">
        <v>321130.81006607827</v>
      </c>
      <c r="R879" s="54">
        <v>17530.195409628537</v>
      </c>
      <c r="S879" s="54">
        <v>0</v>
      </c>
      <c r="T879" s="54">
        <v>0</v>
      </c>
      <c r="U879" s="54">
        <v>0.33755927967731952</v>
      </c>
      <c r="V879" s="54">
        <v>4.4380406663666614</v>
      </c>
      <c r="W879" s="54">
        <v>4.3487400801726412</v>
      </c>
      <c r="X879" s="54">
        <v>0</v>
      </c>
      <c r="Y879" s="54">
        <v>0</v>
      </c>
      <c r="Z879" s="54">
        <v>0</v>
      </c>
      <c r="AA879" s="54">
        <v>0</v>
      </c>
      <c r="AB879" s="54">
        <v>0</v>
      </c>
      <c r="AC879" s="54">
        <v>0</v>
      </c>
      <c r="AD879" s="54" t="e">
        <v>#REF!</v>
      </c>
      <c r="AE879" s="63" t="e">
        <v>#REF!</v>
      </c>
      <c r="AF879" s="63" t="e">
        <v>#REF!</v>
      </c>
      <c r="AG879" s="63" t="e">
        <v>#REF!</v>
      </c>
      <c r="AH879" s="54" t="e">
        <v>#REF!</v>
      </c>
      <c r="AI879" s="63" t="e">
        <v>#REF!</v>
      </c>
      <c r="AJ879" s="63" t="e">
        <v>#REF!</v>
      </c>
      <c r="AK879" s="63" t="e">
        <v>#REF!</v>
      </c>
      <c r="AL879" s="63" t="e">
        <v>#REF!</v>
      </c>
      <c r="AM879" s="63" t="e">
        <v>#REF!</v>
      </c>
      <c r="AN879" s="54" t="e">
        <v>#REF!</v>
      </c>
      <c r="AO879" s="54">
        <v>0.1207524920561877</v>
      </c>
      <c r="AP879" s="54">
        <v>0.64849123970713085</v>
      </c>
      <c r="AQ879" s="54">
        <v>7.8306933271242635E-2</v>
      </c>
    </row>
    <row r="880" spans="2:43" x14ac:dyDescent="0.3">
      <c r="B880" s="52">
        <v>877</v>
      </c>
      <c r="C880" s="54">
        <v>0.17917027066411451</v>
      </c>
      <c r="D880" s="54">
        <v>0.71262137928106417</v>
      </c>
      <c r="E880" s="54">
        <v>50742.275127248453</v>
      </c>
      <c r="F880" s="54">
        <v>23.514740583794303</v>
      </c>
      <c r="G880" s="54">
        <v>0.88971385796699276</v>
      </c>
      <c r="H880" s="54">
        <v>16238.984236525806</v>
      </c>
      <c r="I880" s="54">
        <v>12</v>
      </c>
      <c r="J880" s="54">
        <v>6</v>
      </c>
      <c r="K880" s="54">
        <v>842</v>
      </c>
      <c r="L880" s="54">
        <v>805</v>
      </c>
      <c r="M880" s="54">
        <v>0.12768056540682288</v>
      </c>
      <c r="N880" s="54">
        <v>9091.5071686620704</v>
      </c>
      <c r="O880" s="54">
        <v>36160.030089039028</v>
      </c>
      <c r="P880" s="54">
        <v>20.921390563900644</v>
      </c>
      <c r="Q880" s="54">
        <v>381855.50166622933</v>
      </c>
      <c r="R880" s="54">
        <v>14448.049314544556</v>
      </c>
      <c r="S880" s="54">
        <v>0</v>
      </c>
      <c r="T880" s="54">
        <v>0</v>
      </c>
      <c r="U880" s="54">
        <v>0.33139783130137279</v>
      </c>
      <c r="V880" s="54">
        <v>3.5459816316042643</v>
      </c>
      <c r="W880" s="54">
        <v>0.71024273573463814</v>
      </c>
      <c r="X880" s="54">
        <v>0</v>
      </c>
      <c r="Y880" s="54">
        <v>0</v>
      </c>
      <c r="Z880" s="54">
        <v>0</v>
      </c>
      <c r="AA880" s="54">
        <v>0</v>
      </c>
      <c r="AB880" s="54">
        <v>0</v>
      </c>
      <c r="AC880" s="54">
        <v>0</v>
      </c>
      <c r="AD880" s="54" t="e">
        <v>#REF!</v>
      </c>
      <c r="AE880" s="63" t="e">
        <v>#REF!</v>
      </c>
      <c r="AF880" s="63" t="e">
        <v>#REF!</v>
      </c>
      <c r="AG880" s="63" t="e">
        <v>#REF!</v>
      </c>
      <c r="AH880" s="54" t="e">
        <v>#REF!</v>
      </c>
      <c r="AI880" s="63" t="e">
        <v>#REF!</v>
      </c>
      <c r="AJ880" s="63" t="e">
        <v>#REF!</v>
      </c>
      <c r="AK880" s="63" t="e">
        <v>#REF!</v>
      </c>
      <c r="AL880" s="63" t="e">
        <v>#REF!</v>
      </c>
      <c r="AM880" s="63" t="e">
        <v>#REF!</v>
      </c>
      <c r="AN880" s="54" t="e">
        <v>#REF!</v>
      </c>
      <c r="AO880" s="54">
        <v>0.15241802271863561</v>
      </c>
      <c r="AP880" s="54">
        <v>0.67248743996353222</v>
      </c>
      <c r="AQ880" s="54">
        <v>0.10249920590235875</v>
      </c>
    </row>
    <row r="881" spans="2:43" x14ac:dyDescent="0.3">
      <c r="B881" s="52">
        <v>878</v>
      </c>
      <c r="C881" s="54">
        <v>0.22366734482697742</v>
      </c>
      <c r="D881" s="54">
        <v>0.69363201994087043</v>
      </c>
      <c r="E881" s="54">
        <v>48834.505132681908</v>
      </c>
      <c r="F881" s="54">
        <v>15.218528789202125</v>
      </c>
      <c r="G881" s="54">
        <v>0.90615511684899153</v>
      </c>
      <c r="H881" s="54">
        <v>23162.283043440129</v>
      </c>
      <c r="I881" s="54">
        <v>13</v>
      </c>
      <c r="J881" s="54">
        <v>4</v>
      </c>
      <c r="K881" s="54">
        <v>845</v>
      </c>
      <c r="L881" s="54">
        <v>815</v>
      </c>
      <c r="M881" s="54">
        <v>0.15514283218714756</v>
      </c>
      <c r="N881" s="54">
        <v>10922.684098966363</v>
      </c>
      <c r="O881" s="54">
        <v>33873.17643799496</v>
      </c>
      <c r="P881" s="54">
        <v>13.790347733249193</v>
      </c>
      <c r="Q881" s="54">
        <v>352495.87132024183</v>
      </c>
      <c r="R881" s="54">
        <v>20988.621297717906</v>
      </c>
      <c r="S881" s="54">
        <v>0</v>
      </c>
      <c r="T881" s="54">
        <v>0</v>
      </c>
      <c r="U881" s="54">
        <v>0.42556912923409318</v>
      </c>
      <c r="V881" s="54">
        <v>4.2984235263743731</v>
      </c>
      <c r="W881" s="54">
        <v>2.8288982928779021</v>
      </c>
      <c r="X881" s="54">
        <v>0</v>
      </c>
      <c r="Y881" s="54">
        <v>0</v>
      </c>
      <c r="Z881" s="54">
        <v>0</v>
      </c>
      <c r="AA881" s="54">
        <v>0</v>
      </c>
      <c r="AB881" s="54">
        <v>0</v>
      </c>
      <c r="AC881" s="54">
        <v>0</v>
      </c>
      <c r="AD881" s="54" t="e">
        <v>#REF!</v>
      </c>
      <c r="AE881" s="63" t="e">
        <v>#REF!</v>
      </c>
      <c r="AF881" s="63" t="e">
        <v>#REF!</v>
      </c>
      <c r="AG881" s="63" t="e">
        <v>#REF!</v>
      </c>
      <c r="AH881" s="54" t="e">
        <v>#REF!</v>
      </c>
      <c r="AI881" s="63" t="e">
        <v>#REF!</v>
      </c>
      <c r="AJ881" s="63" t="e">
        <v>#REF!</v>
      </c>
      <c r="AK881" s="63" t="e">
        <v>#REF!</v>
      </c>
      <c r="AL881" s="63" t="e">
        <v>#REF!</v>
      </c>
      <c r="AM881" s="63" t="e">
        <v>#REF!</v>
      </c>
      <c r="AN881" s="54" t="e">
        <v>#REF!</v>
      </c>
      <c r="AO881" s="54">
        <v>0.18078569760555516</v>
      </c>
      <c r="AP881" s="54">
        <v>0.6973670893802506</v>
      </c>
      <c r="AQ881" s="54">
        <v>0.12607399574076414</v>
      </c>
    </row>
    <row r="882" spans="2:43" x14ac:dyDescent="0.3">
      <c r="B882" s="52">
        <v>879</v>
      </c>
      <c r="C882" s="54">
        <v>0.21739303899314763</v>
      </c>
      <c r="D882" s="54">
        <v>0.73282826892508712</v>
      </c>
      <c r="E882" s="54">
        <v>52166.656396393199</v>
      </c>
      <c r="F882" s="54">
        <v>25.500503445631132</v>
      </c>
      <c r="G882" s="54">
        <v>0.8382412800881458</v>
      </c>
      <c r="H882" s="54">
        <v>22752.402430796996</v>
      </c>
      <c r="I882" s="54">
        <v>11</v>
      </c>
      <c r="J882" s="54">
        <v>3</v>
      </c>
      <c r="K882" s="54">
        <v>841</v>
      </c>
      <c r="L882" s="54">
        <v>795</v>
      </c>
      <c r="M882" s="54">
        <v>0.15931176444171236</v>
      </c>
      <c r="N882" s="54">
        <v>11340.667968123242</v>
      </c>
      <c r="O882" s="54">
        <v>38229.200502578649</v>
      </c>
      <c r="P882" s="54">
        <v>21.375574651158011</v>
      </c>
      <c r="Q882" s="54">
        <v>580197.71658292494</v>
      </c>
      <c r="R882" s="54">
        <v>19072.002938671914</v>
      </c>
      <c r="S882" s="54">
        <v>0</v>
      </c>
      <c r="T882" s="54">
        <v>0</v>
      </c>
      <c r="U882" s="54">
        <v>0.42317374727646079</v>
      </c>
      <c r="V882" s="54">
        <v>3.928427110954066</v>
      </c>
      <c r="W882" s="54">
        <v>2.9594011876357378</v>
      </c>
      <c r="X882" s="54">
        <v>0</v>
      </c>
      <c r="Y882" s="54">
        <v>0</v>
      </c>
      <c r="Z882" s="54">
        <v>0</v>
      </c>
      <c r="AA882" s="54">
        <v>0</v>
      </c>
      <c r="AB882" s="54">
        <v>0</v>
      </c>
      <c r="AC882" s="54">
        <v>0</v>
      </c>
      <c r="AD882" s="54" t="e">
        <v>#REF!</v>
      </c>
      <c r="AE882" s="63" t="e">
        <v>#REF!</v>
      </c>
      <c r="AF882" s="63" t="e">
        <v>#REF!</v>
      </c>
      <c r="AG882" s="63" t="e">
        <v>#REF!</v>
      </c>
      <c r="AH882" s="54" t="e">
        <v>#REF!</v>
      </c>
      <c r="AI882" s="63" t="e">
        <v>#REF!</v>
      </c>
      <c r="AJ882" s="63" t="e">
        <v>#REF!</v>
      </c>
      <c r="AK882" s="63" t="e">
        <v>#REF!</v>
      </c>
      <c r="AL882" s="63" t="e">
        <v>#REF!</v>
      </c>
      <c r="AM882" s="63" t="e">
        <v>#REF!</v>
      </c>
      <c r="AN882" s="54" t="e">
        <v>#REF!</v>
      </c>
      <c r="AO882" s="54">
        <v>0.14613272761099691</v>
      </c>
      <c r="AP882" s="54">
        <v>0.70349847707302116</v>
      </c>
      <c r="AQ882" s="54">
        <v>0.10280415132486295</v>
      </c>
    </row>
    <row r="883" spans="2:43" x14ac:dyDescent="0.3">
      <c r="B883" s="52">
        <v>880</v>
      </c>
      <c r="C883" s="54">
        <v>0.14968376985473428</v>
      </c>
      <c r="D883" s="54">
        <v>0.71087070686675324</v>
      </c>
      <c r="E883" s="54">
        <v>47782.7723602677</v>
      </c>
      <c r="F883" s="54">
        <v>19.003058301850107</v>
      </c>
      <c r="G883" s="54">
        <v>0.86205455282322396</v>
      </c>
      <c r="H883" s="54">
        <v>29213.901332173191</v>
      </c>
      <c r="I883" s="54">
        <v>16</v>
      </c>
      <c r="J883" s="54">
        <v>3</v>
      </c>
      <c r="K883" s="54">
        <v>844</v>
      </c>
      <c r="L883" s="54">
        <v>805</v>
      </c>
      <c r="M883" s="54">
        <v>0.10640580728311537</v>
      </c>
      <c r="N883" s="54">
        <v>7152.3055009954687</v>
      </c>
      <c r="O883" s="54">
        <v>33967.373163796656</v>
      </c>
      <c r="P883" s="54">
        <v>16.381672926675048</v>
      </c>
      <c r="Q883" s="54">
        <v>555153.47023978364</v>
      </c>
      <c r="R883" s="54">
        <v>25183.976649128348</v>
      </c>
      <c r="S883" s="54">
        <v>0</v>
      </c>
      <c r="T883" s="54">
        <v>0</v>
      </c>
      <c r="U883" s="54">
        <v>0.48029690029011629</v>
      </c>
      <c r="V883" s="54">
        <v>4.8232738798662194</v>
      </c>
      <c r="W883" s="54">
        <v>1.5344697012542978</v>
      </c>
      <c r="X883" s="54">
        <v>0</v>
      </c>
      <c r="Y883" s="54">
        <v>0</v>
      </c>
      <c r="Z883" s="54">
        <v>0</v>
      </c>
      <c r="AA883" s="54">
        <v>0</v>
      </c>
      <c r="AB883" s="54">
        <v>0</v>
      </c>
      <c r="AC883" s="54">
        <v>0</v>
      </c>
      <c r="AD883" s="54" t="e">
        <v>#REF!</v>
      </c>
      <c r="AE883" s="63" t="e">
        <v>#REF!</v>
      </c>
      <c r="AF883" s="63" t="e">
        <v>#REF!</v>
      </c>
      <c r="AG883" s="63" t="e">
        <v>#REF!</v>
      </c>
      <c r="AH883" s="54" t="e">
        <v>#REF!</v>
      </c>
      <c r="AI883" s="63" t="e">
        <v>#REF!</v>
      </c>
      <c r="AJ883" s="63" t="e">
        <v>#REF!</v>
      </c>
      <c r="AK883" s="63" t="e">
        <v>#REF!</v>
      </c>
      <c r="AL883" s="63" t="e">
        <v>#REF!</v>
      </c>
      <c r="AM883" s="63" t="e">
        <v>#REF!</v>
      </c>
      <c r="AN883" s="54" t="e">
        <v>#REF!</v>
      </c>
      <c r="AO883" s="54">
        <v>0.23665518709669542</v>
      </c>
      <c r="AP883" s="54">
        <v>0.68326370493316024</v>
      </c>
      <c r="AQ883" s="54">
        <v>0.16169789992733832</v>
      </c>
    </row>
    <row r="884" spans="2:43" x14ac:dyDescent="0.3">
      <c r="B884" s="52">
        <v>881</v>
      </c>
      <c r="C884" s="54">
        <v>0.21134589034230095</v>
      </c>
      <c r="D884" s="54">
        <v>0.72564213249780651</v>
      </c>
      <c r="E884" s="54">
        <v>49927.058603563011</v>
      </c>
      <c r="F884" s="54">
        <v>28.234012899943639</v>
      </c>
      <c r="G884" s="54">
        <v>0.85321293895645278</v>
      </c>
      <c r="H884" s="54">
        <v>8659.8600226040344</v>
      </c>
      <c r="I884" s="54">
        <v>18</v>
      </c>
      <c r="J884" s="54">
        <v>2</v>
      </c>
      <c r="K884" s="54">
        <v>851</v>
      </c>
      <c r="L884" s="54">
        <v>811</v>
      </c>
      <c r="M884" s="54">
        <v>0.15336148256263482</v>
      </c>
      <c r="N884" s="54">
        <v>10551.878652742262</v>
      </c>
      <c r="O884" s="54">
        <v>36229.177274432419</v>
      </c>
      <c r="P884" s="54">
        <v>24.089625124895313</v>
      </c>
      <c r="Q884" s="54">
        <v>244502.59958990852</v>
      </c>
      <c r="R884" s="54">
        <v>7388.7046208374823</v>
      </c>
      <c r="S884" s="54">
        <v>0</v>
      </c>
      <c r="T884" s="54">
        <v>0</v>
      </c>
      <c r="U884" s="54">
        <v>0.43948573980816308</v>
      </c>
      <c r="V884" s="54">
        <v>6.2728262944850108</v>
      </c>
      <c r="W884" s="54">
        <v>3.5102148352661375</v>
      </c>
      <c r="X884" s="54">
        <v>0</v>
      </c>
      <c r="Y884" s="54">
        <v>0</v>
      </c>
      <c r="Z884" s="54">
        <v>0</v>
      </c>
      <c r="AA884" s="54">
        <v>0</v>
      </c>
      <c r="AB884" s="54">
        <v>0</v>
      </c>
      <c r="AC884" s="54">
        <v>0</v>
      </c>
      <c r="AD884" s="54" t="e">
        <v>#REF!</v>
      </c>
      <c r="AE884" s="63" t="e">
        <v>#REF!</v>
      </c>
      <c r="AF884" s="63" t="e">
        <v>#REF!</v>
      </c>
      <c r="AG884" s="63" t="e">
        <v>#REF!</v>
      </c>
      <c r="AH884" s="54" t="e">
        <v>#REF!</v>
      </c>
      <c r="AI884" s="63" t="e">
        <v>#REF!</v>
      </c>
      <c r="AJ884" s="63" t="e">
        <v>#REF!</v>
      </c>
      <c r="AK884" s="63" t="e">
        <v>#REF!</v>
      </c>
      <c r="AL884" s="63" t="e">
        <v>#REF!</v>
      </c>
      <c r="AM884" s="63" t="e">
        <v>#REF!</v>
      </c>
      <c r="AN884" s="54" t="e">
        <v>#REF!</v>
      </c>
      <c r="AO884" s="54">
        <v>0.15557088429536781</v>
      </c>
      <c r="AP884" s="54">
        <v>0.73352876174043591</v>
      </c>
      <c r="AQ884" s="54">
        <v>0.11411571812004577</v>
      </c>
    </row>
    <row r="885" spans="2:43" x14ac:dyDescent="0.3">
      <c r="B885" s="52">
        <v>882</v>
      </c>
      <c r="C885" s="54">
        <v>0.25962827066705896</v>
      </c>
      <c r="D885" s="54">
        <v>0.77996328527277914</v>
      </c>
      <c r="E885" s="54">
        <v>48469.087667403823</v>
      </c>
      <c r="F885" s="54">
        <v>17.173081502116304</v>
      </c>
      <c r="G885" s="54">
        <v>0.90005570458602069</v>
      </c>
      <c r="H885" s="54">
        <v>15803.402891952335</v>
      </c>
      <c r="I885" s="54">
        <v>11</v>
      </c>
      <c r="J885" s="54">
        <v>3</v>
      </c>
      <c r="K885" s="54">
        <v>858</v>
      </c>
      <c r="L885" s="54">
        <v>793</v>
      </c>
      <c r="M885" s="54">
        <v>0.20250051893916962</v>
      </c>
      <c r="N885" s="54">
        <v>12583.945411898128</v>
      </c>
      <c r="O885" s="54">
        <v>37804.108851242629</v>
      </c>
      <c r="P885" s="54">
        <v>15.456729971300449</v>
      </c>
      <c r="Q885" s="54">
        <v>271393.12587427796</v>
      </c>
      <c r="R885" s="54">
        <v>14223.942924772917</v>
      </c>
      <c r="S885" s="54">
        <v>0</v>
      </c>
      <c r="T885" s="54">
        <v>0</v>
      </c>
      <c r="U885" s="54">
        <v>0.48561786684641306</v>
      </c>
      <c r="V885" s="54">
        <v>6.6220071635651312</v>
      </c>
      <c r="W885" s="54">
        <v>2.9216356546822895</v>
      </c>
      <c r="X885" s="54">
        <v>0</v>
      </c>
      <c r="Y885" s="54">
        <v>0</v>
      </c>
      <c r="Z885" s="54">
        <v>0</v>
      </c>
      <c r="AA885" s="54">
        <v>0</v>
      </c>
      <c r="AB885" s="54">
        <v>0</v>
      </c>
      <c r="AC885" s="54">
        <v>0</v>
      </c>
      <c r="AD885" s="54" t="e">
        <v>#REF!</v>
      </c>
      <c r="AE885" s="63" t="e">
        <v>#REF!</v>
      </c>
      <c r="AF885" s="63" t="e">
        <v>#REF!</v>
      </c>
      <c r="AG885" s="63" t="e">
        <v>#REF!</v>
      </c>
      <c r="AH885" s="54" t="e">
        <v>#REF!</v>
      </c>
      <c r="AI885" s="63" t="e">
        <v>#REF!</v>
      </c>
      <c r="AJ885" s="63" t="e">
        <v>#REF!</v>
      </c>
      <c r="AK885" s="63" t="e">
        <v>#REF!</v>
      </c>
      <c r="AL885" s="63" t="e">
        <v>#REF!</v>
      </c>
      <c r="AM885" s="63" t="e">
        <v>#REF!</v>
      </c>
      <c r="AN885" s="54" t="e">
        <v>#REF!</v>
      </c>
      <c r="AO885" s="54">
        <v>0.2402275227480915</v>
      </c>
      <c r="AP885" s="54">
        <v>0.72734233522062153</v>
      </c>
      <c r="AQ885" s="54">
        <v>0.17472764737986185</v>
      </c>
    </row>
    <row r="886" spans="2:43" x14ac:dyDescent="0.3">
      <c r="B886" s="52">
        <v>883</v>
      </c>
      <c r="C886" s="54">
        <v>0.14687467666852225</v>
      </c>
      <c r="D886" s="54">
        <v>0.6882140601373169</v>
      </c>
      <c r="E886" s="54">
        <v>51366.381684102387</v>
      </c>
      <c r="F886" s="54">
        <v>25.811612388008783</v>
      </c>
      <c r="G886" s="54">
        <v>0.89117379623865489</v>
      </c>
      <c r="H886" s="54">
        <v>17329.947658756682</v>
      </c>
      <c r="I886" s="54">
        <v>6</v>
      </c>
      <c r="J886" s="54">
        <v>5</v>
      </c>
      <c r="K886" s="54">
        <v>836</v>
      </c>
      <c r="L886" s="54">
        <v>794</v>
      </c>
      <c r="M886" s="54">
        <v>0.10108121756139934</v>
      </c>
      <c r="N886" s="54">
        <v>7544.4207014844415</v>
      </c>
      <c r="O886" s="54">
        <v>35351.066093379217</v>
      </c>
      <c r="P886" s="54">
        <v>23.00263259886248</v>
      </c>
      <c r="Q886" s="54">
        <v>447313.8916723078</v>
      </c>
      <c r="R886" s="54">
        <v>15443.995243671383</v>
      </c>
      <c r="S886" s="54">
        <v>0</v>
      </c>
      <c r="T886" s="54">
        <v>0</v>
      </c>
      <c r="U886" s="54">
        <v>0.46089313617771066</v>
      </c>
      <c r="V886" s="54">
        <v>4.526832498697166</v>
      </c>
      <c r="W886" s="54">
        <v>1.263669666667147</v>
      </c>
      <c r="X886" s="54">
        <v>0</v>
      </c>
      <c r="Y886" s="54">
        <v>0</v>
      </c>
      <c r="Z886" s="54">
        <v>0</v>
      </c>
      <c r="AA886" s="54">
        <v>0</v>
      </c>
      <c r="AB886" s="54">
        <v>0</v>
      </c>
      <c r="AC886" s="54">
        <v>0</v>
      </c>
      <c r="AD886" s="54" t="e">
        <v>#REF!</v>
      </c>
      <c r="AE886" s="63" t="e">
        <v>#REF!</v>
      </c>
      <c r="AF886" s="63" t="e">
        <v>#REF!</v>
      </c>
      <c r="AG886" s="63" t="e">
        <v>#REF!</v>
      </c>
      <c r="AH886" s="54" t="e">
        <v>#REF!</v>
      </c>
      <c r="AI886" s="63" t="e">
        <v>#REF!</v>
      </c>
      <c r="AJ886" s="63" t="e">
        <v>#REF!</v>
      </c>
      <c r="AK886" s="63" t="e">
        <v>#REF!</v>
      </c>
      <c r="AL886" s="63" t="e">
        <v>#REF!</v>
      </c>
      <c r="AM886" s="63" t="e">
        <v>#REF!</v>
      </c>
      <c r="AN886" s="54" t="e">
        <v>#REF!</v>
      </c>
      <c r="AO886" s="54">
        <v>0.17834665812295306</v>
      </c>
      <c r="AP886" s="54">
        <v>0.70403427397466656</v>
      </c>
      <c r="AQ886" s="54">
        <v>0.12556215996740133</v>
      </c>
    </row>
    <row r="887" spans="2:43" x14ac:dyDescent="0.3">
      <c r="B887" s="52">
        <v>884</v>
      </c>
      <c r="C887" s="54">
        <v>0.19975561349897292</v>
      </c>
      <c r="D887" s="54">
        <v>0.68886265807346425</v>
      </c>
      <c r="E887" s="54">
        <v>50606.506446994288</v>
      </c>
      <c r="F887" s="54">
        <v>24.435823655021377</v>
      </c>
      <c r="G887" s="54">
        <v>0.88134245397553745</v>
      </c>
      <c r="H887" s="54">
        <v>10253.134198835209</v>
      </c>
      <c r="I887" s="54">
        <v>10</v>
      </c>
      <c r="J887" s="54">
        <v>3</v>
      </c>
      <c r="K887" s="54">
        <v>861</v>
      </c>
      <c r="L887" s="54">
        <v>795</v>
      </c>
      <c r="M887" s="54">
        <v>0.13760418287999807</v>
      </c>
      <c r="N887" s="54">
        <v>10108.933742359071</v>
      </c>
      <c r="O887" s="54">
        <v>34860.932546888391</v>
      </c>
      <c r="P887" s="54">
        <v>21.536328785030026</v>
      </c>
      <c r="Q887" s="54">
        <v>250543.77919400606</v>
      </c>
      <c r="R887" s="54">
        <v>9036.5224557419297</v>
      </c>
      <c r="S887" s="54">
        <v>0</v>
      </c>
      <c r="T887" s="54">
        <v>0</v>
      </c>
      <c r="U887" s="54">
        <v>0.53133497838416976</v>
      </c>
      <c r="V887" s="54">
        <v>4.4933011728876018</v>
      </c>
      <c r="W887" s="54">
        <v>3.4207901665150424</v>
      </c>
      <c r="X887" s="54">
        <v>0</v>
      </c>
      <c r="Y887" s="54">
        <v>0</v>
      </c>
      <c r="Z887" s="54">
        <v>0</v>
      </c>
      <c r="AA887" s="54">
        <v>0</v>
      </c>
      <c r="AB887" s="54">
        <v>0</v>
      </c>
      <c r="AC887" s="54">
        <v>0</v>
      </c>
      <c r="AD887" s="54" t="e">
        <v>#REF!</v>
      </c>
      <c r="AE887" s="63" t="e">
        <v>#REF!</v>
      </c>
      <c r="AF887" s="63" t="e">
        <v>#REF!</v>
      </c>
      <c r="AG887" s="63" t="e">
        <v>#REF!</v>
      </c>
      <c r="AH887" s="54" t="e">
        <v>#REF!</v>
      </c>
      <c r="AI887" s="63" t="e">
        <v>#REF!</v>
      </c>
      <c r="AJ887" s="63" t="e">
        <v>#REF!</v>
      </c>
      <c r="AK887" s="63" t="e">
        <v>#REF!</v>
      </c>
      <c r="AL887" s="63" t="e">
        <v>#REF!</v>
      </c>
      <c r="AM887" s="63" t="e">
        <v>#REF!</v>
      </c>
      <c r="AN887" s="54" t="e">
        <v>#REF!</v>
      </c>
      <c r="AO887" s="54">
        <v>0.20444956037196768</v>
      </c>
      <c r="AP887" s="54">
        <v>0.68433115174952375</v>
      </c>
      <c r="AQ887" s="54">
        <v>0.13991120312403243</v>
      </c>
    </row>
    <row r="888" spans="2:43" x14ac:dyDescent="0.3">
      <c r="B888" s="52">
        <v>885</v>
      </c>
      <c r="C888" s="54">
        <v>0.25023360890281243</v>
      </c>
      <c r="D888" s="54">
        <v>0.7524161742316412</v>
      </c>
      <c r="E888" s="54">
        <v>47596.039426839998</v>
      </c>
      <c r="F888" s="54">
        <v>12.891157976353433</v>
      </c>
      <c r="G888" s="54">
        <v>0.88700557569804339</v>
      </c>
      <c r="H888" s="54">
        <v>15319.394460367204</v>
      </c>
      <c r="I888" s="54">
        <v>7</v>
      </c>
      <c r="J888" s="54">
        <v>9</v>
      </c>
      <c r="K888" s="54">
        <v>856</v>
      </c>
      <c r="L888" s="54">
        <v>773</v>
      </c>
      <c r="M888" s="54">
        <v>0.18827981467483088</v>
      </c>
      <c r="N888" s="54">
        <v>11910.128715258721</v>
      </c>
      <c r="O888" s="54">
        <v>35812.029894121304</v>
      </c>
      <c r="P888" s="54">
        <v>11.434529002229802</v>
      </c>
      <c r="Q888" s="54">
        <v>197484.73409066728</v>
      </c>
      <c r="R888" s="54">
        <v>13588.388302663428</v>
      </c>
      <c r="S888" s="54">
        <v>0</v>
      </c>
      <c r="T888" s="54">
        <v>0</v>
      </c>
      <c r="U888" s="54">
        <v>0.37333212196999499</v>
      </c>
      <c r="V888" s="54">
        <v>4.2637614795619392</v>
      </c>
      <c r="W888" s="54">
        <v>4.6602584482446776</v>
      </c>
      <c r="X888" s="54">
        <v>0</v>
      </c>
      <c r="Y888" s="54">
        <v>0</v>
      </c>
      <c r="Z888" s="54">
        <v>0</v>
      </c>
      <c r="AA888" s="54">
        <v>0</v>
      </c>
      <c r="AB888" s="54">
        <v>0</v>
      </c>
      <c r="AC888" s="54">
        <v>0</v>
      </c>
      <c r="AD888" s="54" t="e">
        <v>#REF!</v>
      </c>
      <c r="AE888" s="63" t="e">
        <v>#REF!</v>
      </c>
      <c r="AF888" s="63" t="e">
        <v>#REF!</v>
      </c>
      <c r="AG888" s="63" t="e">
        <v>#REF!</v>
      </c>
      <c r="AH888" s="54" t="e">
        <v>#REF!</v>
      </c>
      <c r="AI888" s="63" t="e">
        <v>#REF!</v>
      </c>
      <c r="AJ888" s="63" t="e">
        <v>#REF!</v>
      </c>
      <c r="AK888" s="63" t="e">
        <v>#REF!</v>
      </c>
      <c r="AL888" s="63" t="e">
        <v>#REF!</v>
      </c>
      <c r="AM888" s="63" t="e">
        <v>#REF!</v>
      </c>
      <c r="AN888" s="54" t="e">
        <v>#REF!</v>
      </c>
      <c r="AO888" s="54">
        <v>0.20795482362847578</v>
      </c>
      <c r="AP888" s="54">
        <v>0.6909169197918319</v>
      </c>
      <c r="AQ888" s="54">
        <v>0.14367950619724015</v>
      </c>
    </row>
    <row r="889" spans="2:43" x14ac:dyDescent="0.3">
      <c r="B889" s="52">
        <v>886</v>
      </c>
      <c r="C889" s="54">
        <v>0.2461067418148028</v>
      </c>
      <c r="D889" s="54">
        <v>0.69320390291031242</v>
      </c>
      <c r="E889" s="54">
        <v>48537.318829624332</v>
      </c>
      <c r="F889" s="54">
        <v>31.102251827454801</v>
      </c>
      <c r="G889" s="54">
        <v>0.82899310558948403</v>
      </c>
      <c r="H889" s="54">
        <v>6817.4095227601565</v>
      </c>
      <c r="I889" s="54">
        <v>10</v>
      </c>
      <c r="J889" s="54">
        <v>9</v>
      </c>
      <c r="K889" s="54">
        <v>842</v>
      </c>
      <c r="L889" s="54">
        <v>797</v>
      </c>
      <c r="M889" s="54">
        <v>0.17060215395856188</v>
      </c>
      <c r="N889" s="54">
        <v>11945.361393585121</v>
      </c>
      <c r="O889" s="54">
        <v>33646.258849497783</v>
      </c>
      <c r="P889" s="54">
        <v>25.783552333267959</v>
      </c>
      <c r="Q889" s="54">
        <v>212036.78778777484</v>
      </c>
      <c r="R889" s="54">
        <v>5651.5854923482639</v>
      </c>
      <c r="S889" s="54">
        <v>0</v>
      </c>
      <c r="T889" s="54">
        <v>0</v>
      </c>
      <c r="U889" s="54">
        <v>0.54904562327641326</v>
      </c>
      <c r="V889" s="54">
        <v>5.5863517939796559</v>
      </c>
      <c r="W889" s="54">
        <v>1.2254709316246137</v>
      </c>
      <c r="X889" s="54">
        <v>0</v>
      </c>
      <c r="Y889" s="54">
        <v>0</v>
      </c>
      <c r="Z889" s="54">
        <v>0</v>
      </c>
      <c r="AA889" s="54">
        <v>0</v>
      </c>
      <c r="AB889" s="54">
        <v>0</v>
      </c>
      <c r="AC889" s="54">
        <v>0</v>
      </c>
      <c r="AD889" s="54" t="e">
        <v>#REF!</v>
      </c>
      <c r="AE889" s="63" t="e">
        <v>#REF!</v>
      </c>
      <c r="AF889" s="63" t="e">
        <v>#REF!</v>
      </c>
      <c r="AG889" s="63" t="e">
        <v>#REF!</v>
      </c>
      <c r="AH889" s="54" t="e">
        <v>#REF!</v>
      </c>
      <c r="AI889" s="63" t="e">
        <v>#REF!</v>
      </c>
      <c r="AJ889" s="63" t="e">
        <v>#REF!</v>
      </c>
      <c r="AK889" s="63" t="e">
        <v>#REF!</v>
      </c>
      <c r="AL889" s="63" t="e">
        <v>#REF!</v>
      </c>
      <c r="AM889" s="63" t="e">
        <v>#REF!</v>
      </c>
      <c r="AN889" s="54" t="e">
        <v>#REF!</v>
      </c>
      <c r="AO889" s="54">
        <v>0.15559995228192003</v>
      </c>
      <c r="AP889" s="54">
        <v>0.69300133339263059</v>
      </c>
      <c r="AQ889" s="54">
        <v>0.10783097440720027</v>
      </c>
    </row>
    <row r="890" spans="2:43" x14ac:dyDescent="0.3">
      <c r="B890" s="52">
        <v>887</v>
      </c>
      <c r="C890" s="54">
        <v>0.20776633395971617</v>
      </c>
      <c r="D890" s="54">
        <v>0.76292119472805597</v>
      </c>
      <c r="E890" s="54">
        <v>48650.705529033963</v>
      </c>
      <c r="F890" s="54">
        <v>23.335392601039132</v>
      </c>
      <c r="G890" s="54">
        <v>0.85570091366977807</v>
      </c>
      <c r="H890" s="54">
        <v>35204.0345619898</v>
      </c>
      <c r="I890" s="54">
        <v>3</v>
      </c>
      <c r="J890" s="54">
        <v>5</v>
      </c>
      <c r="K890" s="54">
        <v>866</v>
      </c>
      <c r="L890" s="54">
        <v>815</v>
      </c>
      <c r="M890" s="54">
        <v>0.15850933972881492</v>
      </c>
      <c r="N890" s="54">
        <v>10107.97873232108</v>
      </c>
      <c r="O890" s="54">
        <v>37116.654386573427</v>
      </c>
      <c r="P890" s="54">
        <v>19.968116769552164</v>
      </c>
      <c r="Q890" s="54">
        <v>821499.96764458262</v>
      </c>
      <c r="R890" s="54">
        <v>30124.124539557117</v>
      </c>
      <c r="S890" s="54">
        <v>0</v>
      </c>
      <c r="T890" s="54">
        <v>0</v>
      </c>
      <c r="U890" s="54">
        <v>0.32296290078692985</v>
      </c>
      <c r="V890" s="54">
        <v>3.3415763736653612</v>
      </c>
      <c r="W890" s="54">
        <v>2.493710741885538</v>
      </c>
      <c r="X890" s="54">
        <v>0</v>
      </c>
      <c r="Y890" s="54">
        <v>0</v>
      </c>
      <c r="Z890" s="54">
        <v>0</v>
      </c>
      <c r="AA890" s="54">
        <v>0</v>
      </c>
      <c r="AB890" s="54">
        <v>0</v>
      </c>
      <c r="AC890" s="54">
        <v>0</v>
      </c>
      <c r="AD890" s="54" t="e">
        <v>#REF!</v>
      </c>
      <c r="AE890" s="63" t="e">
        <v>#REF!</v>
      </c>
      <c r="AF890" s="63" t="e">
        <v>#REF!</v>
      </c>
      <c r="AG890" s="63" t="e">
        <v>#REF!</v>
      </c>
      <c r="AH890" s="54" t="e">
        <v>#REF!</v>
      </c>
      <c r="AI890" s="63" t="e">
        <v>#REF!</v>
      </c>
      <c r="AJ890" s="63" t="e">
        <v>#REF!</v>
      </c>
      <c r="AK890" s="63" t="e">
        <v>#REF!</v>
      </c>
      <c r="AL890" s="63" t="e">
        <v>#REF!</v>
      </c>
      <c r="AM890" s="63" t="e">
        <v>#REF!</v>
      </c>
      <c r="AN890" s="54" t="e">
        <v>#REF!</v>
      </c>
      <c r="AO890" s="54">
        <v>0.20431746878370033</v>
      </c>
      <c r="AP890" s="54">
        <v>0.70333066418946133</v>
      </c>
      <c r="AQ890" s="54">
        <v>0.14370274102514949</v>
      </c>
    </row>
    <row r="891" spans="2:43" x14ac:dyDescent="0.3">
      <c r="B891" s="52">
        <v>888</v>
      </c>
      <c r="C891" s="54">
        <v>0.23288438629418223</v>
      </c>
      <c r="D891" s="54">
        <v>0.67911633584619424</v>
      </c>
      <c r="E891" s="54">
        <v>50598.078145465865</v>
      </c>
      <c r="F891" s="54">
        <v>29.29070070114588</v>
      </c>
      <c r="G891" s="54">
        <v>0.90351552826736181</v>
      </c>
      <c r="H891" s="54">
        <v>12245.21993375595</v>
      </c>
      <c r="I891" s="54">
        <v>15</v>
      </c>
      <c r="J891" s="54">
        <v>3</v>
      </c>
      <c r="K891" s="54">
        <v>866</v>
      </c>
      <c r="L891" s="54">
        <v>792</v>
      </c>
      <c r="M891" s="54">
        <v>0.15815559109589469</v>
      </c>
      <c r="N891" s="54">
        <v>11783.502376571892</v>
      </c>
      <c r="O891" s="54">
        <v>34361.981431008178</v>
      </c>
      <c r="P891" s="54">
        <v>26.464602917317006</v>
      </c>
      <c r="Q891" s="54">
        <v>358671.07209935092</v>
      </c>
      <c r="R891" s="54">
        <v>11063.746357197537</v>
      </c>
      <c r="S891" s="54">
        <v>0</v>
      </c>
      <c r="T891" s="54">
        <v>0</v>
      </c>
      <c r="U891" s="54">
        <v>0.33785795674452507</v>
      </c>
      <c r="V891" s="54">
        <v>5.4746479251859927</v>
      </c>
      <c r="W891" s="54">
        <v>2.1199780145158096</v>
      </c>
      <c r="X891" s="54">
        <v>0</v>
      </c>
      <c r="Y891" s="54">
        <v>0</v>
      </c>
      <c r="Z891" s="54">
        <v>0</v>
      </c>
      <c r="AA891" s="54">
        <v>0</v>
      </c>
      <c r="AB891" s="54">
        <v>0</v>
      </c>
      <c r="AC891" s="54">
        <v>0</v>
      </c>
      <c r="AD891" s="54" t="e">
        <v>#REF!</v>
      </c>
      <c r="AE891" s="63" t="e">
        <v>#REF!</v>
      </c>
      <c r="AF891" s="63" t="e">
        <v>#REF!</v>
      </c>
      <c r="AG891" s="63" t="e">
        <v>#REF!</v>
      </c>
      <c r="AH891" s="54" t="e">
        <v>#REF!</v>
      </c>
      <c r="AI891" s="63" t="e">
        <v>#REF!</v>
      </c>
      <c r="AJ891" s="63" t="e">
        <v>#REF!</v>
      </c>
      <c r="AK891" s="63" t="e">
        <v>#REF!</v>
      </c>
      <c r="AL891" s="63" t="e">
        <v>#REF!</v>
      </c>
      <c r="AM891" s="63" t="e">
        <v>#REF!</v>
      </c>
      <c r="AN891" s="54" t="e">
        <v>#REF!</v>
      </c>
      <c r="AO891" s="54">
        <v>0.17932785973554788</v>
      </c>
      <c r="AP891" s="54">
        <v>0.76874765945050338</v>
      </c>
      <c r="AQ891" s="54">
        <v>0.13785787244597059</v>
      </c>
    </row>
    <row r="892" spans="2:43" x14ac:dyDescent="0.3">
      <c r="B892" s="52">
        <v>889</v>
      </c>
      <c r="C892" s="54">
        <v>0.15554406883214209</v>
      </c>
      <c r="D892" s="54">
        <v>0.74730358556258769</v>
      </c>
      <c r="E892" s="54">
        <v>50558.977683387806</v>
      </c>
      <c r="F892" s="54">
        <v>20.713259069231821</v>
      </c>
      <c r="G892" s="54">
        <v>0.87037223714252021</v>
      </c>
      <c r="H892" s="54">
        <v>5885.6160996071485</v>
      </c>
      <c r="I892" s="54">
        <v>8</v>
      </c>
      <c r="J892" s="54">
        <v>6</v>
      </c>
      <c r="K892" s="54">
        <v>844</v>
      </c>
      <c r="L892" s="54">
        <v>800</v>
      </c>
      <c r="M892" s="54">
        <v>0.11623864035125372</v>
      </c>
      <c r="N892" s="54">
        <v>7864.149104867608</v>
      </c>
      <c r="O892" s="54">
        <v>37782.905305174558</v>
      </c>
      <c r="P892" s="54">
        <v>18.028245634599894</v>
      </c>
      <c r="Q892" s="54">
        <v>121910.29105320458</v>
      </c>
      <c r="R892" s="54">
        <v>5122.6768515771082</v>
      </c>
      <c r="S892" s="54">
        <v>0</v>
      </c>
      <c r="T892" s="54">
        <v>0</v>
      </c>
      <c r="U892" s="54">
        <v>0.4005308168066356</v>
      </c>
      <c r="V892" s="54">
        <v>4.5910948229428872</v>
      </c>
      <c r="W892" s="54">
        <v>1.1008675438636948</v>
      </c>
      <c r="X892" s="54">
        <v>0</v>
      </c>
      <c r="Y892" s="54">
        <v>0</v>
      </c>
      <c r="Z892" s="54">
        <v>0</v>
      </c>
      <c r="AA892" s="54">
        <v>0</v>
      </c>
      <c r="AB892" s="54">
        <v>0</v>
      </c>
      <c r="AC892" s="54">
        <v>0</v>
      </c>
      <c r="AD892" s="54" t="e">
        <v>#REF!</v>
      </c>
      <c r="AE892" s="63" t="e">
        <v>#REF!</v>
      </c>
      <c r="AF892" s="63" t="e">
        <v>#REF!</v>
      </c>
      <c r="AG892" s="63" t="e">
        <v>#REF!</v>
      </c>
      <c r="AH892" s="54" t="e">
        <v>#REF!</v>
      </c>
      <c r="AI892" s="63" t="e">
        <v>#REF!</v>
      </c>
      <c r="AJ892" s="63" t="e">
        <v>#REF!</v>
      </c>
      <c r="AK892" s="63" t="e">
        <v>#REF!</v>
      </c>
      <c r="AL892" s="63" t="e">
        <v>#REF!</v>
      </c>
      <c r="AM892" s="63" t="e">
        <v>#REF!</v>
      </c>
      <c r="AN892" s="54" t="e">
        <v>#REF!</v>
      </c>
      <c r="AO892" s="54">
        <v>0.16281014772166333</v>
      </c>
      <c r="AP892" s="54">
        <v>0.75658084974703887</v>
      </c>
      <c r="AQ892" s="54">
        <v>0.12317903991069697</v>
      </c>
    </row>
    <row r="893" spans="2:43" x14ac:dyDescent="0.3">
      <c r="B893" s="52">
        <v>890</v>
      </c>
      <c r="C893" s="54">
        <v>0.25884209970588273</v>
      </c>
      <c r="D893" s="54">
        <v>0.72725658116306324</v>
      </c>
      <c r="E893" s="54">
        <v>49875.381052001358</v>
      </c>
      <c r="F893" s="54">
        <v>9.3562592827754756</v>
      </c>
      <c r="G893" s="54">
        <v>0.83757754966712328</v>
      </c>
      <c r="H893" s="54">
        <v>16406.755728597622</v>
      </c>
      <c r="I893" s="54">
        <v>13</v>
      </c>
      <c r="J893" s="54">
        <v>10</v>
      </c>
      <c r="K893" s="54">
        <v>860</v>
      </c>
      <c r="L893" s="54">
        <v>787</v>
      </c>
      <c r="M893" s="54">
        <v>0.18824462049316901</v>
      </c>
      <c r="N893" s="54">
        <v>12909.848355131029</v>
      </c>
      <c r="O893" s="54">
        <v>36272.199108083529</v>
      </c>
      <c r="P893" s="54">
        <v>7.8365927241173594</v>
      </c>
      <c r="Q893" s="54">
        <v>153505.86058592121</v>
      </c>
      <c r="R893" s="54">
        <v>13741.930261145833</v>
      </c>
      <c r="S893" s="54">
        <v>0</v>
      </c>
      <c r="T893" s="54">
        <v>0</v>
      </c>
      <c r="U893" s="54">
        <v>0.35454944297091073</v>
      </c>
      <c r="V893" s="54">
        <v>3.7486515394100226</v>
      </c>
      <c r="W893" s="54">
        <v>3.3656349584596135</v>
      </c>
      <c r="X893" s="54">
        <v>0</v>
      </c>
      <c r="Y893" s="54">
        <v>0</v>
      </c>
      <c r="Z893" s="54">
        <v>0</v>
      </c>
      <c r="AA893" s="54">
        <v>0</v>
      </c>
      <c r="AB893" s="54">
        <v>0</v>
      </c>
      <c r="AC893" s="54">
        <v>0</v>
      </c>
      <c r="AD893" s="54" t="e">
        <v>#REF!</v>
      </c>
      <c r="AE893" s="63" t="e">
        <v>#REF!</v>
      </c>
      <c r="AF893" s="63" t="e">
        <v>#REF!</v>
      </c>
      <c r="AG893" s="63" t="e">
        <v>#REF!</v>
      </c>
      <c r="AH893" s="54" t="e">
        <v>#REF!</v>
      </c>
      <c r="AI893" s="63" t="e">
        <v>#REF!</v>
      </c>
      <c r="AJ893" s="63" t="e">
        <v>#REF!</v>
      </c>
      <c r="AK893" s="63" t="e">
        <v>#REF!</v>
      </c>
      <c r="AL893" s="63" t="e">
        <v>#REF!</v>
      </c>
      <c r="AM893" s="63" t="e">
        <v>#REF!</v>
      </c>
      <c r="AN893" s="54" t="e">
        <v>#REF!</v>
      </c>
      <c r="AO893" s="54">
        <v>0.21150746877779897</v>
      </c>
      <c r="AP893" s="54">
        <v>0.66791534468395342</v>
      </c>
      <c r="AQ893" s="54">
        <v>0.14126908391195411</v>
      </c>
    </row>
    <row r="894" spans="2:43" x14ac:dyDescent="0.3">
      <c r="B894" s="52">
        <v>891</v>
      </c>
      <c r="C894" s="54">
        <v>0.23447091107411272</v>
      </c>
      <c r="D894" s="54">
        <v>0.66069873571559645</v>
      </c>
      <c r="E894" s="54">
        <v>51072.84009866917</v>
      </c>
      <c r="F894" s="54">
        <v>15.392214093822474</v>
      </c>
      <c r="G894" s="54">
        <v>0.87445679146088928</v>
      </c>
      <c r="H894" s="54">
        <v>13188.167477799954</v>
      </c>
      <c r="I894" s="54">
        <v>5</v>
      </c>
      <c r="J894" s="54">
        <v>1</v>
      </c>
      <c r="K894" s="54">
        <v>865</v>
      </c>
      <c r="L894" s="54">
        <v>788</v>
      </c>
      <c r="M894" s="54">
        <v>0.15491463450875032</v>
      </c>
      <c r="N894" s="54">
        <v>11975.095349077437</v>
      </c>
      <c r="O894" s="54">
        <v>33743.760882595539</v>
      </c>
      <c r="P894" s="54">
        <v>13.45982614996308</v>
      </c>
      <c r="Q894" s="54">
        <v>202995.09732348364</v>
      </c>
      <c r="R894" s="54">
        <v>11532.482617885797</v>
      </c>
      <c r="S894" s="54">
        <v>0</v>
      </c>
      <c r="T894" s="54">
        <v>0</v>
      </c>
      <c r="U894" s="54">
        <v>0.36101909250726072</v>
      </c>
      <c r="V894" s="54">
        <v>3.0852432505413465</v>
      </c>
      <c r="W894" s="54">
        <v>1.7352755776985638</v>
      </c>
      <c r="X894" s="54">
        <v>0</v>
      </c>
      <c r="Y894" s="54">
        <v>0</v>
      </c>
      <c r="Z894" s="54">
        <v>0</v>
      </c>
      <c r="AA894" s="54">
        <v>0</v>
      </c>
      <c r="AB894" s="54">
        <v>0</v>
      </c>
      <c r="AC894" s="54">
        <v>0</v>
      </c>
      <c r="AD894" s="54" t="e">
        <v>#REF!</v>
      </c>
      <c r="AE894" s="63" t="e">
        <v>#REF!</v>
      </c>
      <c r="AF894" s="63" t="e">
        <v>#REF!</v>
      </c>
      <c r="AG894" s="63" t="e">
        <v>#REF!</v>
      </c>
      <c r="AH894" s="54" t="e">
        <v>#REF!</v>
      </c>
      <c r="AI894" s="63" t="e">
        <v>#REF!</v>
      </c>
      <c r="AJ894" s="63" t="e">
        <v>#REF!</v>
      </c>
      <c r="AK894" s="63" t="e">
        <v>#REF!</v>
      </c>
      <c r="AL894" s="63" t="e">
        <v>#REF!</v>
      </c>
      <c r="AM894" s="63" t="e">
        <v>#REF!</v>
      </c>
      <c r="AN894" s="54" t="e">
        <v>#REF!</v>
      </c>
      <c r="AO894" s="54">
        <v>0.16612009775063791</v>
      </c>
      <c r="AP894" s="54">
        <v>0.71036801841142694</v>
      </c>
      <c r="AQ894" s="54">
        <v>0.11800640465743319</v>
      </c>
    </row>
    <row r="895" spans="2:43" x14ac:dyDescent="0.3">
      <c r="B895" s="52">
        <v>892</v>
      </c>
      <c r="C895" s="54">
        <v>0.28561385320300592</v>
      </c>
      <c r="D895" s="54">
        <v>0.71340049247368709</v>
      </c>
      <c r="E895" s="54">
        <v>48840.181873869617</v>
      </c>
      <c r="F895" s="54">
        <v>11.935133521031291</v>
      </c>
      <c r="G895" s="54">
        <v>0.86392470346191841</v>
      </c>
      <c r="H895" s="54">
        <v>12721.292617705953</v>
      </c>
      <c r="I895" s="54">
        <v>11</v>
      </c>
      <c r="J895" s="54">
        <v>2</v>
      </c>
      <c r="K895" s="54">
        <v>871</v>
      </c>
      <c r="L895" s="54">
        <v>817</v>
      </c>
      <c r="M895" s="54">
        <v>0.20375706353233181</v>
      </c>
      <c r="N895" s="54">
        <v>13949.432536131508</v>
      </c>
      <c r="O895" s="54">
        <v>34842.609801323029</v>
      </c>
      <c r="P895" s="54">
        <v>10.311056687935361</v>
      </c>
      <c r="Q895" s="54">
        <v>151830.32595243023</v>
      </c>
      <c r="R895" s="54">
        <v>10990.238952403906</v>
      </c>
      <c r="S895" s="54">
        <v>0</v>
      </c>
      <c r="T895" s="54">
        <v>0</v>
      </c>
      <c r="U895" s="54">
        <v>0.50942382575997325</v>
      </c>
      <c r="V895" s="54">
        <v>1.9090045333593428</v>
      </c>
      <c r="W895" s="54">
        <v>2.4742126271872387</v>
      </c>
      <c r="X895" s="54">
        <v>0</v>
      </c>
      <c r="Y895" s="54">
        <v>0</v>
      </c>
      <c r="Z895" s="54">
        <v>0</v>
      </c>
      <c r="AA895" s="54">
        <v>0</v>
      </c>
      <c r="AB895" s="54">
        <v>0</v>
      </c>
      <c r="AC895" s="54">
        <v>0</v>
      </c>
      <c r="AD895" s="54" t="e">
        <v>#REF!</v>
      </c>
      <c r="AE895" s="63" t="e">
        <v>#REF!</v>
      </c>
      <c r="AF895" s="63" t="e">
        <v>#REF!</v>
      </c>
      <c r="AG895" s="63" t="e">
        <v>#REF!</v>
      </c>
      <c r="AH895" s="54" t="e">
        <v>#REF!</v>
      </c>
      <c r="AI895" s="63" t="e">
        <v>#REF!</v>
      </c>
      <c r="AJ895" s="63" t="e">
        <v>#REF!</v>
      </c>
      <c r="AK895" s="63" t="e">
        <v>#REF!</v>
      </c>
      <c r="AL895" s="63" t="e">
        <v>#REF!</v>
      </c>
      <c r="AM895" s="63" t="e">
        <v>#REF!</v>
      </c>
      <c r="AN895" s="54" t="e">
        <v>#REF!</v>
      </c>
      <c r="AO895" s="54">
        <v>0.22940595939930031</v>
      </c>
      <c r="AP895" s="54">
        <v>0.77690113439093833</v>
      </c>
      <c r="AQ895" s="54">
        <v>0.17822575009335795</v>
      </c>
    </row>
    <row r="896" spans="2:43" x14ac:dyDescent="0.3">
      <c r="B896" s="52">
        <v>893</v>
      </c>
      <c r="C896" s="54">
        <v>0.21130392027096573</v>
      </c>
      <c r="D896" s="54">
        <v>0.66084905054545662</v>
      </c>
      <c r="E896" s="54">
        <v>49337.995203751881</v>
      </c>
      <c r="F896" s="54">
        <v>16.248897473238767</v>
      </c>
      <c r="G896" s="54">
        <v>0.87501413921859061</v>
      </c>
      <c r="H896" s="54">
        <v>37629.936004003634</v>
      </c>
      <c r="I896" s="54">
        <v>12</v>
      </c>
      <c r="J896" s="54">
        <v>3</v>
      </c>
      <c r="K896" s="54">
        <v>842</v>
      </c>
      <c r="L896" s="54">
        <v>788</v>
      </c>
      <c r="M896" s="54">
        <v>0.13963999508760055</v>
      </c>
      <c r="N896" s="54">
        <v>10425.311804862877</v>
      </c>
      <c r="O896" s="54">
        <v>32604.967286215724</v>
      </c>
      <c r="P896" s="54">
        <v>14.218015035797151</v>
      </c>
      <c r="Q896" s="54">
        <v>611444.97205359116</v>
      </c>
      <c r="R896" s="54">
        <v>32926.726061393892</v>
      </c>
      <c r="S896" s="54">
        <v>0</v>
      </c>
      <c r="T896" s="54">
        <v>0</v>
      </c>
      <c r="U896" s="54">
        <v>0.60511669830608872</v>
      </c>
      <c r="V896" s="54">
        <v>4.732154092073122</v>
      </c>
      <c r="W896" s="54">
        <v>4.0354700289768495</v>
      </c>
      <c r="X896" s="54">
        <v>0</v>
      </c>
      <c r="Y896" s="54">
        <v>0</v>
      </c>
      <c r="Z896" s="54">
        <v>0</v>
      </c>
      <c r="AA896" s="54">
        <v>0</v>
      </c>
      <c r="AB896" s="54">
        <v>0</v>
      </c>
      <c r="AC896" s="54">
        <v>0</v>
      </c>
      <c r="AD896" s="54" t="e">
        <v>#REF!</v>
      </c>
      <c r="AE896" s="63" t="e">
        <v>#REF!</v>
      </c>
      <c r="AF896" s="63" t="e">
        <v>#REF!</v>
      </c>
      <c r="AG896" s="63" t="e">
        <v>#REF!</v>
      </c>
      <c r="AH896" s="54" t="e">
        <v>#REF!</v>
      </c>
      <c r="AI896" s="63" t="e">
        <v>#REF!</v>
      </c>
      <c r="AJ896" s="63" t="e">
        <v>#REF!</v>
      </c>
      <c r="AK896" s="63" t="e">
        <v>#REF!</v>
      </c>
      <c r="AL896" s="63" t="e">
        <v>#REF!</v>
      </c>
      <c r="AM896" s="63" t="e">
        <v>#REF!</v>
      </c>
      <c r="AN896" s="54" t="e">
        <v>#REF!</v>
      </c>
      <c r="AO896" s="54">
        <v>0.1559748028658636</v>
      </c>
      <c r="AP896" s="54">
        <v>0.67811170177231084</v>
      </c>
      <c r="AQ896" s="54">
        <v>0.10576833900497147</v>
      </c>
    </row>
    <row r="897" spans="2:43" x14ac:dyDescent="0.3">
      <c r="B897" s="52">
        <v>894</v>
      </c>
      <c r="C897" s="54">
        <v>0.20650637087863963</v>
      </c>
      <c r="D897" s="54">
        <v>0.70735682046199733</v>
      </c>
      <c r="E897" s="54">
        <v>49113.590175018442</v>
      </c>
      <c r="F897" s="54">
        <v>10.492810637365599</v>
      </c>
      <c r="G897" s="54">
        <v>0.84272121467104399</v>
      </c>
      <c r="H897" s="54">
        <v>12509.57177785051</v>
      </c>
      <c r="I897" s="54">
        <v>16</v>
      </c>
      <c r="J897" s="54">
        <v>6</v>
      </c>
      <c r="K897" s="54">
        <v>855</v>
      </c>
      <c r="L897" s="54">
        <v>804</v>
      </c>
      <c r="M897" s="54">
        <v>0.14607368990986053</v>
      </c>
      <c r="N897" s="54">
        <v>10142.26926786387</v>
      </c>
      <c r="O897" s="54">
        <v>34740.832987674636</v>
      </c>
      <c r="P897" s="54">
        <v>8.8425141256339881</v>
      </c>
      <c r="Q897" s="54">
        <v>131260.5678195183</v>
      </c>
      <c r="R897" s="54">
        <v>10542.081523644792</v>
      </c>
      <c r="S897" s="54">
        <v>0</v>
      </c>
      <c r="T897" s="54">
        <v>0</v>
      </c>
      <c r="U897" s="54">
        <v>0.43252590316172862</v>
      </c>
      <c r="V897" s="54">
        <v>2.6074432834263366</v>
      </c>
      <c r="W897" s="54">
        <v>1.4312998021544281</v>
      </c>
      <c r="X897" s="54">
        <v>0</v>
      </c>
      <c r="Y897" s="54">
        <v>0</v>
      </c>
      <c r="Z897" s="54">
        <v>0</v>
      </c>
      <c r="AA897" s="54">
        <v>0</v>
      </c>
      <c r="AB897" s="54">
        <v>0</v>
      </c>
      <c r="AC897" s="54">
        <v>0</v>
      </c>
      <c r="AD897" s="54" t="e">
        <v>#REF!</v>
      </c>
      <c r="AE897" s="63" t="e">
        <v>#REF!</v>
      </c>
      <c r="AF897" s="63" t="e">
        <v>#REF!</v>
      </c>
      <c r="AG897" s="63" t="e">
        <v>#REF!</v>
      </c>
      <c r="AH897" s="54" t="e">
        <v>#REF!</v>
      </c>
      <c r="AI897" s="63" t="e">
        <v>#REF!</v>
      </c>
      <c r="AJ897" s="63" t="e">
        <v>#REF!</v>
      </c>
      <c r="AK897" s="63" t="e">
        <v>#REF!</v>
      </c>
      <c r="AL897" s="63" t="e">
        <v>#REF!</v>
      </c>
      <c r="AM897" s="63" t="e">
        <v>#REF!</v>
      </c>
      <c r="AN897" s="54" t="e">
        <v>#REF!</v>
      </c>
      <c r="AO897" s="54">
        <v>0.16207828716495853</v>
      </c>
      <c r="AP897" s="54">
        <v>0.74312030022793296</v>
      </c>
      <c r="AQ897" s="54">
        <v>0.12044366541845312</v>
      </c>
    </row>
    <row r="898" spans="2:43" x14ac:dyDescent="0.3">
      <c r="B898" s="52">
        <v>895</v>
      </c>
      <c r="C898" s="54">
        <v>0.11984760350963806</v>
      </c>
      <c r="D898" s="54">
        <v>0.64913410738170385</v>
      </c>
      <c r="E898" s="54">
        <v>51797.222451229594</v>
      </c>
      <c r="F898" s="54">
        <v>20.733474746290192</v>
      </c>
      <c r="G898" s="54">
        <v>0.89795491756436385</v>
      </c>
      <c r="H898" s="54">
        <v>24648.165527517674</v>
      </c>
      <c r="I898" s="54">
        <v>8</v>
      </c>
      <c r="J898" s="54">
        <v>3</v>
      </c>
      <c r="K898" s="54">
        <v>866</v>
      </c>
      <c r="L898" s="54">
        <v>805</v>
      </c>
      <c r="M898" s="54">
        <v>7.779716712606527E-2</v>
      </c>
      <c r="N898" s="54">
        <v>6207.7729792354876</v>
      </c>
      <c r="O898" s="54">
        <v>33623.343760730473</v>
      </c>
      <c r="P898" s="54">
        <v>18.617725606627829</v>
      </c>
      <c r="Q898" s="54">
        <v>511042.11750716815</v>
      </c>
      <c r="R898" s="54">
        <v>22132.941444374927</v>
      </c>
      <c r="S898" s="54">
        <v>0</v>
      </c>
      <c r="T898" s="54">
        <v>0</v>
      </c>
      <c r="U898" s="54">
        <v>0.51823917912086759</v>
      </c>
      <c r="V898" s="54">
        <v>5.9954528420938971</v>
      </c>
      <c r="W898" s="54">
        <v>1.7054147155883899</v>
      </c>
      <c r="X898" s="54">
        <v>0</v>
      </c>
      <c r="Y898" s="54">
        <v>0</v>
      </c>
      <c r="Z898" s="54">
        <v>0</v>
      </c>
      <c r="AA898" s="54">
        <v>0</v>
      </c>
      <c r="AB898" s="54">
        <v>0</v>
      </c>
      <c r="AC898" s="54">
        <v>0</v>
      </c>
      <c r="AD898" s="54" t="e">
        <v>#REF!</v>
      </c>
      <c r="AE898" s="63" t="e">
        <v>#REF!</v>
      </c>
      <c r="AF898" s="63" t="e">
        <v>#REF!</v>
      </c>
      <c r="AG898" s="63" t="e">
        <v>#REF!</v>
      </c>
      <c r="AH898" s="54" t="e">
        <v>#REF!</v>
      </c>
      <c r="AI898" s="63" t="e">
        <v>#REF!</v>
      </c>
      <c r="AJ898" s="63" t="e">
        <v>#REF!</v>
      </c>
      <c r="AK898" s="63" t="e">
        <v>#REF!</v>
      </c>
      <c r="AL898" s="63" t="e">
        <v>#REF!</v>
      </c>
      <c r="AM898" s="63" t="e">
        <v>#REF!</v>
      </c>
      <c r="AN898" s="54" t="e">
        <v>#REF!</v>
      </c>
      <c r="AO898" s="54">
        <v>0.20136939446633345</v>
      </c>
      <c r="AP898" s="54">
        <v>0.71611372202022028</v>
      </c>
      <c r="AQ898" s="54">
        <v>0.14420338657224399</v>
      </c>
    </row>
    <row r="899" spans="2:43" x14ac:dyDescent="0.3">
      <c r="B899" s="52">
        <v>896</v>
      </c>
      <c r="C899" s="54">
        <v>0.16859101349549394</v>
      </c>
      <c r="D899" s="54">
        <v>0.64099007608343417</v>
      </c>
      <c r="E899" s="54">
        <v>51114.865322876969</v>
      </c>
      <c r="F899" s="54">
        <v>25.862520714045051</v>
      </c>
      <c r="G899" s="54">
        <v>0.90840721778273126</v>
      </c>
      <c r="H899" s="54">
        <v>13527.375484138731</v>
      </c>
      <c r="I899" s="54">
        <v>10</v>
      </c>
      <c r="J899" s="54">
        <v>2</v>
      </c>
      <c r="K899" s="54">
        <v>872</v>
      </c>
      <c r="L899" s="54">
        <v>789</v>
      </c>
      <c r="M899" s="54">
        <v>0.10806516656745993</v>
      </c>
      <c r="N899" s="54">
        <v>8617.5069494695053</v>
      </c>
      <c r="O899" s="54">
        <v>32764.121412305398</v>
      </c>
      <c r="P899" s="54">
        <v>23.493700486693921</v>
      </c>
      <c r="Q899" s="54">
        <v>349852.02866520314</v>
      </c>
      <c r="R899" s="54">
        <v>12288.365527448792</v>
      </c>
      <c r="S899" s="54">
        <v>0</v>
      </c>
      <c r="T899" s="54">
        <v>0</v>
      </c>
      <c r="U899" s="54">
        <v>0.52881966217208087</v>
      </c>
      <c r="V899" s="54">
        <v>4.4713335798931464</v>
      </c>
      <c r="W899" s="54">
        <v>1.1284037852830733</v>
      </c>
      <c r="X899" s="54">
        <v>0</v>
      </c>
      <c r="Y899" s="54">
        <v>0</v>
      </c>
      <c r="Z899" s="54">
        <v>0</v>
      </c>
      <c r="AA899" s="54">
        <v>0</v>
      </c>
      <c r="AB899" s="54">
        <v>0</v>
      </c>
      <c r="AC899" s="54">
        <v>0</v>
      </c>
      <c r="AD899" s="54" t="e">
        <v>#REF!</v>
      </c>
      <c r="AE899" s="63" t="e">
        <v>#REF!</v>
      </c>
      <c r="AF899" s="63" t="e">
        <v>#REF!</v>
      </c>
      <c r="AG899" s="63" t="e">
        <v>#REF!</v>
      </c>
      <c r="AH899" s="54" t="e">
        <v>#REF!</v>
      </c>
      <c r="AI899" s="63" t="e">
        <v>#REF!</v>
      </c>
      <c r="AJ899" s="63" t="e">
        <v>#REF!</v>
      </c>
      <c r="AK899" s="63" t="e">
        <v>#REF!</v>
      </c>
      <c r="AL899" s="63" t="e">
        <v>#REF!</v>
      </c>
      <c r="AM899" s="63" t="e">
        <v>#REF!</v>
      </c>
      <c r="AN899" s="54" t="e">
        <v>#REF!</v>
      </c>
      <c r="AO899" s="54">
        <v>0.23079323061580648</v>
      </c>
      <c r="AP899" s="54">
        <v>0.72327221720444512</v>
      </c>
      <c r="AQ899" s="54">
        <v>0.16692633162327117</v>
      </c>
    </row>
    <row r="900" spans="2:43" x14ac:dyDescent="0.3">
      <c r="B900" s="52">
        <v>897</v>
      </c>
      <c r="C900" s="54">
        <v>0.21130140701575079</v>
      </c>
      <c r="D900" s="54">
        <v>0.68838458705527317</v>
      </c>
      <c r="E900" s="54">
        <v>49106.790325268943</v>
      </c>
      <c r="F900" s="54">
        <v>21.372032397492681</v>
      </c>
      <c r="G900" s="54">
        <v>0.88567404142415862</v>
      </c>
      <c r="H900" s="54">
        <v>23110.047151072406</v>
      </c>
      <c r="I900" s="54">
        <v>14</v>
      </c>
      <c r="J900" s="54">
        <v>5</v>
      </c>
      <c r="K900" s="54">
        <v>839</v>
      </c>
      <c r="L900" s="54">
        <v>809</v>
      </c>
      <c r="M900" s="54">
        <v>0.1454566318127358</v>
      </c>
      <c r="N900" s="54">
        <v>10376.333889756786</v>
      </c>
      <c r="O900" s="54">
        <v>33804.357579670148</v>
      </c>
      <c r="P900" s="54">
        <v>18.928654306935393</v>
      </c>
      <c r="Q900" s="54">
        <v>493908.67642030289</v>
      </c>
      <c r="R900" s="54">
        <v>20467.968857793159</v>
      </c>
      <c r="S900" s="54">
        <v>0</v>
      </c>
      <c r="T900" s="54">
        <v>0</v>
      </c>
      <c r="U900" s="54">
        <v>0.33406707748852194</v>
      </c>
      <c r="V900" s="54">
        <v>2.7593651861313884</v>
      </c>
      <c r="W900" s="54">
        <v>2.3361789541298799</v>
      </c>
      <c r="X900" s="54">
        <v>0</v>
      </c>
      <c r="Y900" s="54">
        <v>0</v>
      </c>
      <c r="Z900" s="54">
        <v>0</v>
      </c>
      <c r="AA900" s="54">
        <v>0</v>
      </c>
      <c r="AB900" s="54">
        <v>0</v>
      </c>
      <c r="AC900" s="54">
        <v>0</v>
      </c>
      <c r="AD900" s="54" t="e">
        <v>#REF!</v>
      </c>
      <c r="AE900" s="63" t="e">
        <v>#REF!</v>
      </c>
      <c r="AF900" s="63" t="e">
        <v>#REF!</v>
      </c>
      <c r="AG900" s="63" t="e">
        <v>#REF!</v>
      </c>
      <c r="AH900" s="54" t="e">
        <v>#REF!</v>
      </c>
      <c r="AI900" s="63" t="e">
        <v>#REF!</v>
      </c>
      <c r="AJ900" s="63" t="e">
        <v>#REF!</v>
      </c>
      <c r="AK900" s="63" t="e">
        <v>#REF!</v>
      </c>
      <c r="AL900" s="63" t="e">
        <v>#REF!</v>
      </c>
      <c r="AM900" s="63" t="e">
        <v>#REF!</v>
      </c>
      <c r="AN900" s="54" t="e">
        <v>#REF!</v>
      </c>
      <c r="AO900" s="54">
        <v>0.14539910733232314</v>
      </c>
      <c r="AP900" s="54">
        <v>0.7687394360799451</v>
      </c>
      <c r="AQ900" s="54">
        <v>0.1117740277771775</v>
      </c>
    </row>
    <row r="901" spans="2:43" x14ac:dyDescent="0.3">
      <c r="B901" s="52">
        <v>898</v>
      </c>
      <c r="C901" s="54">
        <v>0.12292472430043452</v>
      </c>
      <c r="D901" s="54">
        <v>0.69708235890660475</v>
      </c>
      <c r="E901" s="54">
        <v>47591.492122789459</v>
      </c>
      <c r="F901" s="54">
        <v>16.968854652709176</v>
      </c>
      <c r="G901" s="54">
        <v>0.80696172320393944</v>
      </c>
      <c r="H901" s="54">
        <v>18656.872514826071</v>
      </c>
      <c r="I901" s="54">
        <v>16</v>
      </c>
      <c r="J901" s="54">
        <v>3</v>
      </c>
      <c r="K901" s="54">
        <v>851</v>
      </c>
      <c r="L901" s="54">
        <v>790</v>
      </c>
      <c r="M901" s="54">
        <v>8.5688656783290934E-2</v>
      </c>
      <c r="N901" s="54">
        <v>5850.1710482401959</v>
      </c>
      <c r="O901" s="54">
        <v>33175.189592839175</v>
      </c>
      <c r="P901" s="54">
        <v>13.693216191347382</v>
      </c>
      <c r="Q901" s="54">
        <v>316585.7579782083</v>
      </c>
      <c r="R901" s="54">
        <v>15055.381994160261</v>
      </c>
      <c r="S901" s="54">
        <v>0</v>
      </c>
      <c r="T901" s="54">
        <v>0</v>
      </c>
      <c r="U901" s="54">
        <v>0.53621139262950401</v>
      </c>
      <c r="V901" s="54">
        <v>5.8628105208579697</v>
      </c>
      <c r="W901" s="54">
        <v>2.3431140863172342</v>
      </c>
      <c r="X901" s="54">
        <v>0</v>
      </c>
      <c r="Y901" s="54">
        <v>0</v>
      </c>
      <c r="Z901" s="54">
        <v>0</v>
      </c>
      <c r="AA901" s="54">
        <v>0</v>
      </c>
      <c r="AB901" s="54">
        <v>0</v>
      </c>
      <c r="AC901" s="54">
        <v>0</v>
      </c>
      <c r="AD901" s="54" t="e">
        <v>#REF!</v>
      </c>
      <c r="AE901" s="63" t="e">
        <v>#REF!</v>
      </c>
      <c r="AF901" s="63" t="e">
        <v>#REF!</v>
      </c>
      <c r="AG901" s="63" t="e">
        <v>#REF!</v>
      </c>
      <c r="AH901" s="54" t="e">
        <v>#REF!</v>
      </c>
      <c r="AI901" s="63" t="e">
        <v>#REF!</v>
      </c>
      <c r="AJ901" s="63" t="e">
        <v>#REF!</v>
      </c>
      <c r="AK901" s="63" t="e">
        <v>#REF!</v>
      </c>
      <c r="AL901" s="63" t="e">
        <v>#REF!</v>
      </c>
      <c r="AM901" s="63" t="e">
        <v>#REF!</v>
      </c>
      <c r="AN901" s="54" t="e">
        <v>#REF!</v>
      </c>
      <c r="AO901" s="54">
        <v>0.15592047471294829</v>
      </c>
      <c r="AP901" s="54">
        <v>0.70342502309981214</v>
      </c>
      <c r="AQ901" s="54">
        <v>0.10967836352668932</v>
      </c>
    </row>
    <row r="902" spans="2:43" x14ac:dyDescent="0.3">
      <c r="B902" s="52">
        <v>899</v>
      </c>
      <c r="C902" s="54">
        <v>0.22532233785897404</v>
      </c>
      <c r="D902" s="54">
        <v>0.63428302521502722</v>
      </c>
      <c r="E902" s="54">
        <v>48287.874143214314</v>
      </c>
      <c r="F902" s="54">
        <v>20.230350402394492</v>
      </c>
      <c r="G902" s="54">
        <v>0.85114132260004438</v>
      </c>
      <c r="H902" s="54">
        <v>4592.582580465415</v>
      </c>
      <c r="I902" s="54">
        <v>14</v>
      </c>
      <c r="J902" s="54">
        <v>4</v>
      </c>
      <c r="K902" s="54">
        <v>843</v>
      </c>
      <c r="L902" s="54">
        <v>819</v>
      </c>
      <c r="M902" s="54">
        <v>0.14291813410571252</v>
      </c>
      <c r="N902" s="54">
        <v>10880.336692188952</v>
      </c>
      <c r="O902" s="54">
        <v>30628.178892760465</v>
      </c>
      <c r="P902" s="54">
        <v>17.218887198156388</v>
      </c>
      <c r="Q902" s="54">
        <v>92909.55485474845</v>
      </c>
      <c r="R902" s="54">
        <v>3908.9368116872579</v>
      </c>
      <c r="S902" s="54">
        <v>0</v>
      </c>
      <c r="T902" s="54">
        <v>0</v>
      </c>
      <c r="U902" s="54">
        <v>0.4109241579546245</v>
      </c>
      <c r="V902" s="54">
        <v>1.8444289810616716</v>
      </c>
      <c r="W902" s="54">
        <v>3.3200698541122717</v>
      </c>
      <c r="X902" s="54">
        <v>0</v>
      </c>
      <c r="Y902" s="54">
        <v>0</v>
      </c>
      <c r="Z902" s="54">
        <v>0</v>
      </c>
      <c r="AA902" s="54">
        <v>0</v>
      </c>
      <c r="AB902" s="54">
        <v>0</v>
      </c>
      <c r="AC902" s="54">
        <v>0</v>
      </c>
      <c r="AD902" s="54" t="e">
        <v>#REF!</v>
      </c>
      <c r="AE902" s="63" t="e">
        <v>#REF!</v>
      </c>
      <c r="AF902" s="63" t="e">
        <v>#REF!</v>
      </c>
      <c r="AG902" s="63" t="e">
        <v>#REF!</v>
      </c>
      <c r="AH902" s="54" t="e">
        <v>#REF!</v>
      </c>
      <c r="AI902" s="63" t="e">
        <v>#REF!</v>
      </c>
      <c r="AJ902" s="63" t="e">
        <v>#REF!</v>
      </c>
      <c r="AK902" s="63" t="e">
        <v>#REF!</v>
      </c>
      <c r="AL902" s="63" t="e">
        <v>#REF!</v>
      </c>
      <c r="AM902" s="63" t="e">
        <v>#REF!</v>
      </c>
      <c r="AN902" s="54" t="e">
        <v>#REF!</v>
      </c>
      <c r="AO902" s="54">
        <v>0.25815258065808583</v>
      </c>
      <c r="AP902" s="54">
        <v>0.64223627661001781</v>
      </c>
      <c r="AQ902" s="54">
        <v>0.16579495219911633</v>
      </c>
    </row>
    <row r="903" spans="2:43" x14ac:dyDescent="0.3">
      <c r="B903" s="52">
        <v>900</v>
      </c>
      <c r="C903" s="54">
        <v>0.27520887682867512</v>
      </c>
      <c r="D903" s="54">
        <v>0.70310111853327106</v>
      </c>
      <c r="E903" s="54">
        <v>52656.632222357825</v>
      </c>
      <c r="F903" s="54">
        <v>22.089295619286105</v>
      </c>
      <c r="G903" s="54">
        <v>0.8686028290990131</v>
      </c>
      <c r="H903" s="54">
        <v>22942.235431309688</v>
      </c>
      <c r="I903" s="54">
        <v>11</v>
      </c>
      <c r="J903" s="54">
        <v>6</v>
      </c>
      <c r="K903" s="54">
        <v>851</v>
      </c>
      <c r="L903" s="54">
        <v>803</v>
      </c>
      <c r="M903" s="54">
        <v>0.1934996691285267</v>
      </c>
      <c r="N903" s="54">
        <v>14491.57261149572</v>
      </c>
      <c r="O903" s="54">
        <v>37022.937013734867</v>
      </c>
      <c r="P903" s="54">
        <v>19.186824667716348</v>
      </c>
      <c r="Q903" s="54">
        <v>506777.82060945954</v>
      </c>
      <c r="R903" s="54">
        <v>19927.690601491213</v>
      </c>
      <c r="S903" s="54">
        <v>0</v>
      </c>
      <c r="T903" s="54">
        <v>0</v>
      </c>
      <c r="U903" s="54">
        <v>0.52790185998903294</v>
      </c>
      <c r="V903" s="54">
        <v>3.356381563568509</v>
      </c>
      <c r="W903" s="54">
        <v>2.1623207181230542</v>
      </c>
      <c r="X903" s="54">
        <v>0</v>
      </c>
      <c r="Y903" s="54">
        <v>0</v>
      </c>
      <c r="Z903" s="54">
        <v>0</v>
      </c>
      <c r="AA903" s="54">
        <v>0</v>
      </c>
      <c r="AB903" s="54">
        <v>0</v>
      </c>
      <c r="AC903" s="54">
        <v>0</v>
      </c>
      <c r="AD903" s="54" t="e">
        <v>#REF!</v>
      </c>
      <c r="AE903" s="63" t="e">
        <v>#REF!</v>
      </c>
      <c r="AF903" s="63" t="e">
        <v>#REF!</v>
      </c>
      <c r="AG903" s="63" t="e">
        <v>#REF!</v>
      </c>
      <c r="AH903" s="54" t="e">
        <v>#REF!</v>
      </c>
      <c r="AI903" s="63" t="e">
        <v>#REF!</v>
      </c>
      <c r="AJ903" s="63" t="e">
        <v>#REF!</v>
      </c>
      <c r="AK903" s="63" t="e">
        <v>#REF!</v>
      </c>
      <c r="AL903" s="63" t="e">
        <v>#REF!</v>
      </c>
      <c r="AM903" s="63" t="e">
        <v>#REF!</v>
      </c>
      <c r="AN903" s="54" t="e">
        <v>#REF!</v>
      </c>
      <c r="AO903" s="54">
        <v>0.20800503905289863</v>
      </c>
      <c r="AP903" s="54">
        <v>0.68696084805927282</v>
      </c>
      <c r="AQ903" s="54">
        <v>0.1428913180283814</v>
      </c>
    </row>
    <row r="904" spans="2:43" x14ac:dyDescent="0.3">
      <c r="B904" s="52">
        <v>901</v>
      </c>
      <c r="C904" s="54">
        <v>0.16613509687738598</v>
      </c>
      <c r="D904" s="54">
        <v>0.6904259595838933</v>
      </c>
      <c r="E904" s="54">
        <v>52317.083720567687</v>
      </c>
      <c r="F904" s="54">
        <v>25.072403888375199</v>
      </c>
      <c r="G904" s="54">
        <v>0.88091507299875016</v>
      </c>
      <c r="H904" s="54">
        <v>13637.012249446167</v>
      </c>
      <c r="I904" s="54">
        <v>9</v>
      </c>
      <c r="J904" s="54">
        <v>1</v>
      </c>
      <c r="K904" s="54">
        <v>827</v>
      </c>
      <c r="L904" s="54">
        <v>799</v>
      </c>
      <c r="M904" s="54">
        <v>0.11470398368213229</v>
      </c>
      <c r="N904" s="54">
        <v>8691.7037722588248</v>
      </c>
      <c r="O904" s="54">
        <v>36121.07273040383</v>
      </c>
      <c r="P904" s="54">
        <v>22.086658501582185</v>
      </c>
      <c r="Q904" s="54">
        <v>341912.67894883431</v>
      </c>
      <c r="R904" s="54">
        <v>12013.04964120572</v>
      </c>
      <c r="S904" s="54">
        <v>0</v>
      </c>
      <c r="T904" s="54">
        <v>0</v>
      </c>
      <c r="U904" s="54">
        <v>0.43320037172705456</v>
      </c>
      <c r="V904" s="54">
        <v>5.6668182616666751</v>
      </c>
      <c r="W904" s="54">
        <v>2.3295149596057114</v>
      </c>
      <c r="X904" s="54">
        <v>0</v>
      </c>
      <c r="Y904" s="54">
        <v>0</v>
      </c>
      <c r="Z904" s="54">
        <v>0</v>
      </c>
      <c r="AA904" s="54">
        <v>0</v>
      </c>
      <c r="AB904" s="54">
        <v>0</v>
      </c>
      <c r="AC904" s="54">
        <v>0</v>
      </c>
      <c r="AD904" s="54" t="e">
        <v>#REF!</v>
      </c>
      <c r="AE904" s="63" t="e">
        <v>#REF!</v>
      </c>
      <c r="AF904" s="63" t="e">
        <v>#REF!</v>
      </c>
      <c r="AG904" s="63" t="e">
        <v>#REF!</v>
      </c>
      <c r="AH904" s="54" t="e">
        <v>#REF!</v>
      </c>
      <c r="AI904" s="63" t="e">
        <v>#REF!</v>
      </c>
      <c r="AJ904" s="63" t="e">
        <v>#REF!</v>
      </c>
      <c r="AK904" s="63" t="e">
        <v>#REF!</v>
      </c>
      <c r="AL904" s="63" t="e">
        <v>#REF!</v>
      </c>
      <c r="AM904" s="63" t="e">
        <v>#REF!</v>
      </c>
      <c r="AN904" s="54" t="e">
        <v>#REF!</v>
      </c>
      <c r="AO904" s="54">
        <v>0.17230714766545963</v>
      </c>
      <c r="AP904" s="54">
        <v>0.67371644380895401</v>
      </c>
      <c r="AQ904" s="54">
        <v>0.11608615876803777</v>
      </c>
    </row>
    <row r="905" spans="2:43" x14ac:dyDescent="0.3">
      <c r="B905" s="52">
        <v>902</v>
      </c>
      <c r="C905" s="54">
        <v>0.14208793196020478</v>
      </c>
      <c r="D905" s="54">
        <v>0.66463089307625822</v>
      </c>
      <c r="E905" s="54">
        <v>48289.726811307279</v>
      </c>
      <c r="F905" s="54">
        <v>24.867884498241825</v>
      </c>
      <c r="G905" s="54">
        <v>0.89212834047613632</v>
      </c>
      <c r="H905" s="54">
        <v>3839.8172282062351</v>
      </c>
      <c r="I905" s="54">
        <v>6</v>
      </c>
      <c r="J905" s="54">
        <v>5</v>
      </c>
      <c r="K905" s="54">
        <v>840</v>
      </c>
      <c r="L905" s="54">
        <v>790</v>
      </c>
      <c r="M905" s="54">
        <v>9.4436029114069509E-2</v>
      </c>
      <c r="N905" s="54">
        <v>6861.3874175419051</v>
      </c>
      <c r="O905" s="54">
        <v>32094.844257007688</v>
      </c>
      <c r="P905" s="54">
        <v>22.185344528568717</v>
      </c>
      <c r="Q905" s="54">
        <v>95488.131325391718</v>
      </c>
      <c r="R905" s="54">
        <v>3425.6097715313063</v>
      </c>
      <c r="S905" s="54">
        <v>0</v>
      </c>
      <c r="T905" s="54">
        <v>0</v>
      </c>
      <c r="U905" s="54">
        <v>0.26585473858697739</v>
      </c>
      <c r="V905" s="54">
        <v>6.1789412271737696</v>
      </c>
      <c r="W905" s="54">
        <v>2.1996867876477926</v>
      </c>
      <c r="X905" s="54">
        <v>0</v>
      </c>
      <c r="Y905" s="54">
        <v>0</v>
      </c>
      <c r="Z905" s="54">
        <v>0</v>
      </c>
      <c r="AA905" s="54">
        <v>0</v>
      </c>
      <c r="AB905" s="54">
        <v>0</v>
      </c>
      <c r="AC905" s="54">
        <v>0</v>
      </c>
      <c r="AD905" s="54" t="e">
        <v>#REF!</v>
      </c>
      <c r="AE905" s="63" t="e">
        <v>#REF!</v>
      </c>
      <c r="AF905" s="63" t="e">
        <v>#REF!</v>
      </c>
      <c r="AG905" s="63" t="e">
        <v>#REF!</v>
      </c>
      <c r="AH905" s="54" t="e">
        <v>#REF!</v>
      </c>
      <c r="AI905" s="63" t="e">
        <v>#REF!</v>
      </c>
      <c r="AJ905" s="63" t="e">
        <v>#REF!</v>
      </c>
      <c r="AK905" s="63" t="e">
        <v>#REF!</v>
      </c>
      <c r="AL905" s="63" t="e">
        <v>#REF!</v>
      </c>
      <c r="AM905" s="63" t="e">
        <v>#REF!</v>
      </c>
      <c r="AN905" s="54" t="e">
        <v>#REF!</v>
      </c>
      <c r="AO905" s="54">
        <v>0.20518333800821467</v>
      </c>
      <c r="AP905" s="54">
        <v>0.69957325896536871</v>
      </c>
      <c r="AQ905" s="54">
        <v>0.14354077645579955</v>
      </c>
    </row>
    <row r="906" spans="2:43" x14ac:dyDescent="0.3">
      <c r="B906" s="52">
        <v>903</v>
      </c>
      <c r="C906" s="54">
        <v>0.16298122619699745</v>
      </c>
      <c r="D906" s="54">
        <v>0.72801861655780287</v>
      </c>
      <c r="E906" s="54">
        <v>45776.333437042063</v>
      </c>
      <c r="F906" s="54">
        <v>18.011222144718488</v>
      </c>
      <c r="G906" s="54">
        <v>0.83663133285960645</v>
      </c>
      <c r="H906" s="54">
        <v>25864.150254068991</v>
      </c>
      <c r="I906" s="54">
        <v>14</v>
      </c>
      <c r="J906" s="54">
        <v>5</v>
      </c>
      <c r="K906" s="54">
        <v>869</v>
      </c>
      <c r="L906" s="54">
        <v>799</v>
      </c>
      <c r="M906" s="54">
        <v>0.11865336682083243</v>
      </c>
      <c r="N906" s="54">
        <v>7460.6829543717304</v>
      </c>
      <c r="O906" s="54">
        <v>33326.022939924056</v>
      </c>
      <c r="P906" s="54">
        <v>15.068752789366288</v>
      </c>
      <c r="Q906" s="54">
        <v>465844.9558104137</v>
      </c>
      <c r="R906" s="54">
        <v>21638.758500342869</v>
      </c>
      <c r="S906" s="54">
        <v>0</v>
      </c>
      <c r="T906" s="54">
        <v>0</v>
      </c>
      <c r="U906" s="54">
        <v>0.40060436871690297</v>
      </c>
      <c r="V906" s="54">
        <v>5.1320208750006513</v>
      </c>
      <c r="W906" s="54">
        <v>2.989768699780468</v>
      </c>
      <c r="X906" s="54">
        <v>0</v>
      </c>
      <c r="Y906" s="54">
        <v>0</v>
      </c>
      <c r="Z906" s="54">
        <v>0</v>
      </c>
      <c r="AA906" s="54">
        <v>0</v>
      </c>
      <c r="AB906" s="54">
        <v>0</v>
      </c>
      <c r="AC906" s="54">
        <v>0</v>
      </c>
      <c r="AD906" s="54" t="e">
        <v>#REF!</v>
      </c>
      <c r="AE906" s="63" t="e">
        <v>#REF!</v>
      </c>
      <c r="AF906" s="63" t="e">
        <v>#REF!</v>
      </c>
      <c r="AG906" s="63" t="e">
        <v>#REF!</v>
      </c>
      <c r="AH906" s="54" t="e">
        <v>#REF!</v>
      </c>
      <c r="AI906" s="63" t="e">
        <v>#REF!</v>
      </c>
      <c r="AJ906" s="63" t="e">
        <v>#REF!</v>
      </c>
      <c r="AK906" s="63" t="e">
        <v>#REF!</v>
      </c>
      <c r="AL906" s="63" t="e">
        <v>#REF!</v>
      </c>
      <c r="AM906" s="63" t="e">
        <v>#REF!</v>
      </c>
      <c r="AN906" s="54" t="e">
        <v>#REF!</v>
      </c>
      <c r="AO906" s="54">
        <v>0.20475464061528054</v>
      </c>
      <c r="AP906" s="54">
        <v>0.72089441823279876</v>
      </c>
      <c r="AQ906" s="54">
        <v>0.14760647752681846</v>
      </c>
    </row>
    <row r="907" spans="2:43" x14ac:dyDescent="0.3">
      <c r="B907" s="52">
        <v>904</v>
      </c>
      <c r="C907" s="54">
        <v>0.20356170471100052</v>
      </c>
      <c r="D907" s="54">
        <v>0.75344798279781144</v>
      </c>
      <c r="E907" s="54">
        <v>52938.456003997708</v>
      </c>
      <c r="F907" s="54">
        <v>25.510154638124718</v>
      </c>
      <c r="G907" s="54">
        <v>0.86953090143514689</v>
      </c>
      <c r="H907" s="54">
        <v>23506.95889943729</v>
      </c>
      <c r="I907" s="54">
        <v>12</v>
      </c>
      <c r="J907" s="54">
        <v>9</v>
      </c>
      <c r="K907" s="54">
        <v>846</v>
      </c>
      <c r="L907" s="54">
        <v>797</v>
      </c>
      <c r="M907" s="54">
        <v>0.15337315578938709</v>
      </c>
      <c r="N907" s="54">
        <v>10776.242348942074</v>
      </c>
      <c r="O907" s="54">
        <v>39886.372888642763</v>
      </c>
      <c r="P907" s="54">
        <v>22.181867758238578</v>
      </c>
      <c r="Q907" s="54">
        <v>599666.15659668727</v>
      </c>
      <c r="R907" s="54">
        <v>20440.027161826656</v>
      </c>
      <c r="S907" s="54">
        <v>0</v>
      </c>
      <c r="T907" s="54">
        <v>0</v>
      </c>
      <c r="U907" s="54">
        <v>0.36650806089502774</v>
      </c>
      <c r="V907" s="54">
        <v>4.3811340845050921</v>
      </c>
      <c r="W907" s="54">
        <v>0.73496465334067307</v>
      </c>
      <c r="X907" s="54">
        <v>0</v>
      </c>
      <c r="Y907" s="54">
        <v>0</v>
      </c>
      <c r="Z907" s="54">
        <v>0</v>
      </c>
      <c r="AA907" s="54">
        <v>0</v>
      </c>
      <c r="AB907" s="54">
        <v>0</v>
      </c>
      <c r="AC907" s="54">
        <v>0</v>
      </c>
      <c r="AD907" s="54" t="e">
        <v>#REF!</v>
      </c>
      <c r="AE907" s="63" t="e">
        <v>#REF!</v>
      </c>
      <c r="AF907" s="63" t="e">
        <v>#REF!</v>
      </c>
      <c r="AG907" s="63" t="e">
        <v>#REF!</v>
      </c>
      <c r="AH907" s="54" t="e">
        <v>#REF!</v>
      </c>
      <c r="AI907" s="63" t="e">
        <v>#REF!</v>
      </c>
      <c r="AJ907" s="63" t="e">
        <v>#REF!</v>
      </c>
      <c r="AK907" s="63" t="e">
        <v>#REF!</v>
      </c>
      <c r="AL907" s="63" t="e">
        <v>#REF!</v>
      </c>
      <c r="AM907" s="63" t="e">
        <v>#REF!</v>
      </c>
      <c r="AN907" s="54" t="e">
        <v>#REF!</v>
      </c>
      <c r="AO907" s="54">
        <v>0.20906657900579415</v>
      </c>
      <c r="AP907" s="54">
        <v>0.69446855237478688</v>
      </c>
      <c r="AQ907" s="54">
        <v>0.14519016447210287</v>
      </c>
    </row>
    <row r="908" spans="2:43" x14ac:dyDescent="0.3">
      <c r="B908" s="52">
        <v>905</v>
      </c>
      <c r="C908" s="54">
        <v>0.21651506971232548</v>
      </c>
      <c r="D908" s="54">
        <v>0.7154222277364426</v>
      </c>
      <c r="E908" s="54">
        <v>49885.742292603376</v>
      </c>
      <c r="F908" s="54">
        <v>26.661152374272024</v>
      </c>
      <c r="G908" s="54">
        <v>0.84620685050940869</v>
      </c>
      <c r="H908" s="54">
        <v>8864.3137771772199</v>
      </c>
      <c r="I908" s="54">
        <v>18</v>
      </c>
      <c r="J908" s="54">
        <v>6</v>
      </c>
      <c r="K908" s="54">
        <v>841</v>
      </c>
      <c r="L908" s="54">
        <v>815</v>
      </c>
      <c r="M908" s="54">
        <v>0.15489969351210306</v>
      </c>
      <c r="N908" s="54">
        <v>10801.014970134123</v>
      </c>
      <c r="O908" s="54">
        <v>35689.36888326038</v>
      </c>
      <c r="P908" s="54">
        <v>22.560849781584174</v>
      </c>
      <c r="Q908" s="54">
        <v>236332.82030668066</v>
      </c>
      <c r="R908" s="54">
        <v>7501.0430433122956</v>
      </c>
      <c r="S908" s="54">
        <v>0</v>
      </c>
      <c r="T908" s="54">
        <v>0</v>
      </c>
      <c r="U908" s="54">
        <v>0.46551155643045183</v>
      </c>
      <c r="V908" s="54">
        <v>4.3718197436302848</v>
      </c>
      <c r="W908" s="54">
        <v>2.8132485757290544</v>
      </c>
      <c r="X908" s="54">
        <v>0</v>
      </c>
      <c r="Y908" s="54">
        <v>0</v>
      </c>
      <c r="Z908" s="54">
        <v>0</v>
      </c>
      <c r="AA908" s="54">
        <v>0</v>
      </c>
      <c r="AB908" s="54">
        <v>0</v>
      </c>
      <c r="AC908" s="54">
        <v>0</v>
      </c>
      <c r="AD908" s="54" t="e">
        <v>#REF!</v>
      </c>
      <c r="AE908" s="63" t="e">
        <v>#REF!</v>
      </c>
      <c r="AF908" s="63" t="e">
        <v>#REF!</v>
      </c>
      <c r="AG908" s="63" t="e">
        <v>#REF!</v>
      </c>
      <c r="AH908" s="54" t="e">
        <v>#REF!</v>
      </c>
      <c r="AI908" s="63" t="e">
        <v>#REF!</v>
      </c>
      <c r="AJ908" s="63" t="e">
        <v>#REF!</v>
      </c>
      <c r="AK908" s="63" t="e">
        <v>#REF!</v>
      </c>
      <c r="AL908" s="63" t="e">
        <v>#REF!</v>
      </c>
      <c r="AM908" s="63" t="e">
        <v>#REF!</v>
      </c>
      <c r="AN908" s="54" t="e">
        <v>#REF!</v>
      </c>
      <c r="AO908" s="54">
        <v>0.13916219818351919</v>
      </c>
      <c r="AP908" s="54">
        <v>0.66497551225004592</v>
      </c>
      <c r="AQ908" s="54">
        <v>9.2539454022928083E-2</v>
      </c>
    </row>
    <row r="909" spans="2:43" x14ac:dyDescent="0.3">
      <c r="B909" s="52">
        <v>906</v>
      </c>
      <c r="C909" s="54">
        <v>0.18373119837941551</v>
      </c>
      <c r="D909" s="54">
        <v>0.62695836283231154</v>
      </c>
      <c r="E909" s="54">
        <v>51108.253584456077</v>
      </c>
      <c r="F909" s="54">
        <v>15.161098138555378</v>
      </c>
      <c r="G909" s="54">
        <v>0.87585647929480881</v>
      </c>
      <c r="H909" s="54">
        <v>19492.915701578437</v>
      </c>
      <c r="I909" s="54">
        <v>12</v>
      </c>
      <c r="J909" s="54">
        <v>3</v>
      </c>
      <c r="K909" s="54">
        <v>875</v>
      </c>
      <c r="L909" s="54">
        <v>768</v>
      </c>
      <c r="M909" s="54">
        <v>0.115191811337177</v>
      </c>
      <c r="N909" s="54">
        <v>9390.1806781511732</v>
      </c>
      <c r="O909" s="54">
        <v>32042.7469945292</v>
      </c>
      <c r="P909" s="54">
        <v>13.278946037878192</v>
      </c>
      <c r="Q909" s="54">
        <v>295534.00795821776</v>
      </c>
      <c r="R909" s="54">
        <v>17072.996517574989</v>
      </c>
      <c r="S909" s="54">
        <v>0</v>
      </c>
      <c r="T909" s="54">
        <v>0</v>
      </c>
      <c r="U909" s="54">
        <v>0.55255912060063439</v>
      </c>
      <c r="V909" s="54">
        <v>5.927076797271889</v>
      </c>
      <c r="W909" s="54">
        <v>0.73309404478391771</v>
      </c>
      <c r="X909" s="54">
        <v>0</v>
      </c>
      <c r="Y909" s="54">
        <v>0</v>
      </c>
      <c r="Z909" s="54">
        <v>0</v>
      </c>
      <c r="AA909" s="54">
        <v>0</v>
      </c>
      <c r="AB909" s="54">
        <v>0</v>
      </c>
      <c r="AC909" s="54">
        <v>0</v>
      </c>
      <c r="AD909" s="54" t="e">
        <v>#REF!</v>
      </c>
      <c r="AE909" s="63" t="e">
        <v>#REF!</v>
      </c>
      <c r="AF909" s="63" t="e">
        <v>#REF!</v>
      </c>
      <c r="AG909" s="63" t="e">
        <v>#REF!</v>
      </c>
      <c r="AH909" s="54" t="e">
        <v>#REF!</v>
      </c>
      <c r="AI909" s="63" t="e">
        <v>#REF!</v>
      </c>
      <c r="AJ909" s="63" t="e">
        <v>#REF!</v>
      </c>
      <c r="AK909" s="63" t="e">
        <v>#REF!</v>
      </c>
      <c r="AL909" s="63" t="e">
        <v>#REF!</v>
      </c>
      <c r="AM909" s="63" t="e">
        <v>#REF!</v>
      </c>
      <c r="AN909" s="54" t="e">
        <v>#REF!</v>
      </c>
      <c r="AO909" s="54">
        <v>0.16493530787968036</v>
      </c>
      <c r="AP909" s="54">
        <v>0.67478699700619882</v>
      </c>
      <c r="AQ909" s="54">
        <v>0.11129620110442236</v>
      </c>
    </row>
    <row r="910" spans="2:43" x14ac:dyDescent="0.3">
      <c r="B910" s="52">
        <v>907</v>
      </c>
      <c r="C910" s="54">
        <v>0.22324150693323974</v>
      </c>
      <c r="D910" s="54">
        <v>0.68184218310294664</v>
      </c>
      <c r="E910" s="54">
        <v>49759.077682873365</v>
      </c>
      <c r="F910" s="54">
        <v>28.345507502938354</v>
      </c>
      <c r="G910" s="54">
        <v>0.88745773386289484</v>
      </c>
      <c r="H910" s="54">
        <v>25961.70411913182</v>
      </c>
      <c r="I910" s="54">
        <v>12</v>
      </c>
      <c r="J910" s="54">
        <v>5</v>
      </c>
      <c r="K910" s="54">
        <v>848</v>
      </c>
      <c r="L910" s="54">
        <v>809</v>
      </c>
      <c r="M910" s="54">
        <v>0.15221547644655178</v>
      </c>
      <c r="N910" s="54">
        <v>11108.291485532789</v>
      </c>
      <c r="O910" s="54">
        <v>33927.838156479484</v>
      </c>
      <c r="P910" s="54">
        <v>25.155439853751353</v>
      </c>
      <c r="Q910" s="54">
        <v>735897.67889791657</v>
      </c>
      <c r="R910" s="54">
        <v>23039.915104783708</v>
      </c>
      <c r="S910" s="54">
        <v>0</v>
      </c>
      <c r="T910" s="54">
        <v>0</v>
      </c>
      <c r="U910" s="54">
        <v>0.3231621931060219</v>
      </c>
      <c r="V910" s="54">
        <v>4.5510974733125051</v>
      </c>
      <c r="W910" s="54">
        <v>2.5405573923501423</v>
      </c>
      <c r="X910" s="54">
        <v>0</v>
      </c>
      <c r="Y910" s="54">
        <v>0</v>
      </c>
      <c r="Z910" s="54">
        <v>0</v>
      </c>
      <c r="AA910" s="54">
        <v>0</v>
      </c>
      <c r="AB910" s="54">
        <v>0</v>
      </c>
      <c r="AC910" s="54">
        <v>0</v>
      </c>
      <c r="AD910" s="54" t="e">
        <v>#REF!</v>
      </c>
      <c r="AE910" s="63" t="e">
        <v>#REF!</v>
      </c>
      <c r="AF910" s="63" t="e">
        <v>#REF!</v>
      </c>
      <c r="AG910" s="63" t="e">
        <v>#REF!</v>
      </c>
      <c r="AH910" s="54" t="e">
        <v>#REF!</v>
      </c>
      <c r="AI910" s="63" t="e">
        <v>#REF!</v>
      </c>
      <c r="AJ910" s="63" t="e">
        <v>#REF!</v>
      </c>
      <c r="AK910" s="63" t="e">
        <v>#REF!</v>
      </c>
      <c r="AL910" s="63" t="e">
        <v>#REF!</v>
      </c>
      <c r="AM910" s="63" t="e">
        <v>#REF!</v>
      </c>
      <c r="AN910" s="54" t="e">
        <v>#REF!</v>
      </c>
      <c r="AO910" s="54">
        <v>0.20742109341538867</v>
      </c>
      <c r="AP910" s="54">
        <v>0.62708400779829565</v>
      </c>
      <c r="AQ910" s="54">
        <v>0.13007045056082661</v>
      </c>
    </row>
    <row r="911" spans="2:43" x14ac:dyDescent="0.3">
      <c r="B911" s="52">
        <v>908</v>
      </c>
      <c r="C911" s="54">
        <v>0.2245473159275676</v>
      </c>
      <c r="D911" s="54">
        <v>0.7608105448918423</v>
      </c>
      <c r="E911" s="54">
        <v>48735.049275246674</v>
      </c>
      <c r="F911" s="54">
        <v>23.324738239769275</v>
      </c>
      <c r="G911" s="54">
        <v>0.89081843994081111</v>
      </c>
      <c r="H911" s="54">
        <v>8173.391535264921</v>
      </c>
      <c r="I911" s="54">
        <v>9</v>
      </c>
      <c r="J911" s="54">
        <v>7</v>
      </c>
      <c r="K911" s="54">
        <v>851</v>
      </c>
      <c r="L911" s="54">
        <v>801</v>
      </c>
      <c r="M911" s="54">
        <v>0.17083796578485336</v>
      </c>
      <c r="N911" s="54">
        <v>10943.324506354389</v>
      </c>
      <c r="O911" s="54">
        <v>37078.139394431208</v>
      </c>
      <c r="P911" s="54">
        <v>20.778106930779046</v>
      </c>
      <c r="Q911" s="54">
        <v>190642.21809120019</v>
      </c>
      <c r="R911" s="54">
        <v>7281.0078964701279</v>
      </c>
      <c r="S911" s="54">
        <v>0</v>
      </c>
      <c r="T911" s="54">
        <v>0</v>
      </c>
      <c r="U911" s="54">
        <v>0.50481979145799183</v>
      </c>
      <c r="V911" s="54">
        <v>3.205516763005567</v>
      </c>
      <c r="W911" s="54">
        <v>1.6118740182221476</v>
      </c>
      <c r="X911" s="54">
        <v>0</v>
      </c>
      <c r="Y911" s="54">
        <v>0</v>
      </c>
      <c r="Z911" s="54">
        <v>0</v>
      </c>
      <c r="AA911" s="54">
        <v>0</v>
      </c>
      <c r="AB911" s="54">
        <v>0</v>
      </c>
      <c r="AC911" s="54">
        <v>0</v>
      </c>
      <c r="AD911" s="54" t="e">
        <v>#REF!</v>
      </c>
      <c r="AE911" s="63" t="e">
        <v>#REF!</v>
      </c>
      <c r="AF911" s="63" t="e">
        <v>#REF!</v>
      </c>
      <c r="AG911" s="63" t="e">
        <v>#REF!</v>
      </c>
      <c r="AH911" s="54" t="e">
        <v>#REF!</v>
      </c>
      <c r="AI911" s="63" t="e">
        <v>#REF!</v>
      </c>
      <c r="AJ911" s="63" t="e">
        <v>#REF!</v>
      </c>
      <c r="AK911" s="63" t="e">
        <v>#REF!</v>
      </c>
      <c r="AL911" s="63" t="e">
        <v>#REF!</v>
      </c>
      <c r="AM911" s="63" t="e">
        <v>#REF!</v>
      </c>
      <c r="AN911" s="54" t="e">
        <v>#REF!</v>
      </c>
      <c r="AO911" s="54">
        <v>0.14270986861296048</v>
      </c>
      <c r="AP911" s="54">
        <v>0.66907226092539307</v>
      </c>
      <c r="AQ911" s="54">
        <v>9.5483214449239254E-2</v>
      </c>
    </row>
    <row r="912" spans="2:43" x14ac:dyDescent="0.3">
      <c r="B912" s="52">
        <v>909</v>
      </c>
      <c r="C912" s="54">
        <v>0.19842710323010274</v>
      </c>
      <c r="D912" s="54">
        <v>0.77670854567894942</v>
      </c>
      <c r="E912" s="54">
        <v>51096.417539924267</v>
      </c>
      <c r="F912" s="54">
        <v>19.98883978796913</v>
      </c>
      <c r="G912" s="54">
        <v>0.87932305819301404</v>
      </c>
      <c r="H912" s="54">
        <v>14047.597855145168</v>
      </c>
      <c r="I912" s="54">
        <v>13</v>
      </c>
      <c r="J912" s="54">
        <v>9</v>
      </c>
      <c r="K912" s="54">
        <v>855</v>
      </c>
      <c r="L912" s="54">
        <v>814</v>
      </c>
      <c r="M912" s="54">
        <v>0.15412002677313985</v>
      </c>
      <c r="N912" s="54">
        <v>10138.914117882985</v>
      </c>
      <c r="O912" s="54">
        <v>39687.024156838939</v>
      </c>
      <c r="P912" s="54">
        <v>17.576647732087213</v>
      </c>
      <c r="Q912" s="54">
        <v>280795.18293231557</v>
      </c>
      <c r="R912" s="54">
        <v>12352.376706251875</v>
      </c>
      <c r="S912" s="54">
        <v>0</v>
      </c>
      <c r="T912" s="54">
        <v>0</v>
      </c>
      <c r="U912" s="54">
        <v>0.52997730303277868</v>
      </c>
      <c r="V912" s="54">
        <v>3.3490510416498367</v>
      </c>
      <c r="W912" s="54">
        <v>1.6101563168070498</v>
      </c>
      <c r="X912" s="54">
        <v>0</v>
      </c>
      <c r="Y912" s="54">
        <v>0</v>
      </c>
      <c r="Z912" s="54">
        <v>0</v>
      </c>
      <c r="AA912" s="54">
        <v>0</v>
      </c>
      <c r="AB912" s="54">
        <v>0</v>
      </c>
      <c r="AC912" s="54">
        <v>0</v>
      </c>
      <c r="AD912" s="54" t="e">
        <v>#REF!</v>
      </c>
      <c r="AE912" s="63" t="e">
        <v>#REF!</v>
      </c>
      <c r="AF912" s="63" t="e">
        <v>#REF!</v>
      </c>
      <c r="AG912" s="63" t="e">
        <v>#REF!</v>
      </c>
      <c r="AH912" s="54" t="e">
        <v>#REF!</v>
      </c>
      <c r="AI912" s="63" t="e">
        <v>#REF!</v>
      </c>
      <c r="AJ912" s="63" t="e">
        <v>#REF!</v>
      </c>
      <c r="AK912" s="63" t="e">
        <v>#REF!</v>
      </c>
      <c r="AL912" s="63" t="e">
        <v>#REF!</v>
      </c>
      <c r="AM912" s="63" t="e">
        <v>#REF!</v>
      </c>
      <c r="AN912" s="54" t="e">
        <v>#REF!</v>
      </c>
      <c r="AO912" s="54">
        <v>0.23269199904831336</v>
      </c>
      <c r="AP912" s="54">
        <v>0.67188536934261589</v>
      </c>
      <c r="AQ912" s="54">
        <v>0.15634234972364766</v>
      </c>
    </row>
    <row r="913" spans="2:43" x14ac:dyDescent="0.3">
      <c r="B913" s="52">
        <v>910</v>
      </c>
      <c r="C913" s="54">
        <v>0.25826946500343173</v>
      </c>
      <c r="D913" s="54">
        <v>0.73342766366506029</v>
      </c>
      <c r="E913" s="54">
        <v>49423.428278841289</v>
      </c>
      <c r="F913" s="54">
        <v>16.849472184306343</v>
      </c>
      <c r="G913" s="54">
        <v>0.87247285991390244</v>
      </c>
      <c r="H913" s="54">
        <v>22912.487883871043</v>
      </c>
      <c r="I913" s="54">
        <v>15</v>
      </c>
      <c r="J913" s="54">
        <v>4</v>
      </c>
      <c r="K913" s="54">
        <v>848</v>
      </c>
      <c r="L913" s="54">
        <v>799</v>
      </c>
      <c r="M913" s="54">
        <v>0.18942197031349198</v>
      </c>
      <c r="N913" s="54">
        <v>12764.562380211819</v>
      </c>
      <c r="O913" s="54">
        <v>36248.509532868236</v>
      </c>
      <c r="P913" s="54">
        <v>14.700707184681503</v>
      </c>
      <c r="Q913" s="54">
        <v>386063.32727254124</v>
      </c>
      <c r="R913" s="54">
        <v>19990.523831783608</v>
      </c>
      <c r="S913" s="54">
        <v>0</v>
      </c>
      <c r="T913" s="54">
        <v>0</v>
      </c>
      <c r="U913" s="54">
        <v>0.41374809111426392</v>
      </c>
      <c r="V913" s="54">
        <v>4.3698497287905518</v>
      </c>
      <c r="W913" s="54">
        <v>1.5802569172691683</v>
      </c>
      <c r="X913" s="54">
        <v>0</v>
      </c>
      <c r="Y913" s="54">
        <v>0</v>
      </c>
      <c r="Z913" s="54">
        <v>0</v>
      </c>
      <c r="AA913" s="54">
        <v>0</v>
      </c>
      <c r="AB913" s="54">
        <v>0</v>
      </c>
      <c r="AC913" s="54">
        <v>0</v>
      </c>
      <c r="AD913" s="54" t="e">
        <v>#REF!</v>
      </c>
      <c r="AE913" s="63" t="e">
        <v>#REF!</v>
      </c>
      <c r="AF913" s="63" t="e">
        <v>#REF!</v>
      </c>
      <c r="AG913" s="63" t="e">
        <v>#REF!</v>
      </c>
      <c r="AH913" s="54" t="e">
        <v>#REF!</v>
      </c>
      <c r="AI913" s="63" t="e">
        <v>#REF!</v>
      </c>
      <c r="AJ913" s="63" t="e">
        <v>#REF!</v>
      </c>
      <c r="AK913" s="63" t="e">
        <v>#REF!</v>
      </c>
      <c r="AL913" s="63" t="e">
        <v>#REF!</v>
      </c>
      <c r="AM913" s="63" t="e">
        <v>#REF!</v>
      </c>
      <c r="AN913" s="54" t="e">
        <v>#REF!</v>
      </c>
      <c r="AO913" s="54">
        <v>0.18928966255244617</v>
      </c>
      <c r="AP913" s="54">
        <v>0.74036407170079654</v>
      </c>
      <c r="AQ913" s="54">
        <v>0.14014326529819884</v>
      </c>
    </row>
    <row r="914" spans="2:43" x14ac:dyDescent="0.3">
      <c r="B914" s="52">
        <v>911</v>
      </c>
      <c r="C914" s="54">
        <v>0.28515478121031052</v>
      </c>
      <c r="D914" s="54">
        <v>0.70025391511028279</v>
      </c>
      <c r="E914" s="54">
        <v>47197.269613209392</v>
      </c>
      <c r="F914" s="54">
        <v>10.650268371479928</v>
      </c>
      <c r="G914" s="54">
        <v>0.85784574817092241</v>
      </c>
      <c r="H914" s="54">
        <v>29813.755751161036</v>
      </c>
      <c r="I914" s="54">
        <v>12</v>
      </c>
      <c r="J914" s="54">
        <v>5</v>
      </c>
      <c r="K914" s="54">
        <v>848</v>
      </c>
      <c r="L914" s="54">
        <v>795</v>
      </c>
      <c r="M914" s="54">
        <v>0.19968075195493604</v>
      </c>
      <c r="N914" s="54">
        <v>13458.527090278762</v>
      </c>
      <c r="O914" s="54">
        <v>33050.07282916546</v>
      </c>
      <c r="P914" s="54">
        <v>9.1362874393533104</v>
      </c>
      <c r="Q914" s="54">
        <v>317524.49991161819</v>
      </c>
      <c r="R914" s="54">
        <v>25575.603608139878</v>
      </c>
      <c r="S914" s="54">
        <v>0</v>
      </c>
      <c r="T914" s="54">
        <v>0</v>
      </c>
      <c r="U914" s="54">
        <v>0.32102252850870938</v>
      </c>
      <c r="V914" s="54">
        <v>6.696529246204264</v>
      </c>
      <c r="W914" s="54">
        <v>1.9177864054553788</v>
      </c>
      <c r="X914" s="54">
        <v>0</v>
      </c>
      <c r="Y914" s="54">
        <v>0</v>
      </c>
      <c r="Z914" s="54">
        <v>0</v>
      </c>
      <c r="AA914" s="54">
        <v>0</v>
      </c>
      <c r="AB914" s="54">
        <v>0</v>
      </c>
      <c r="AC914" s="54">
        <v>0</v>
      </c>
      <c r="AD914" s="54" t="e">
        <v>#REF!</v>
      </c>
      <c r="AE914" s="63" t="e">
        <v>#REF!</v>
      </c>
      <c r="AF914" s="63" t="e">
        <v>#REF!</v>
      </c>
      <c r="AG914" s="63" t="e">
        <v>#REF!</v>
      </c>
      <c r="AH914" s="54" t="e">
        <v>#REF!</v>
      </c>
      <c r="AI914" s="63" t="e">
        <v>#REF!</v>
      </c>
      <c r="AJ914" s="63" t="e">
        <v>#REF!</v>
      </c>
      <c r="AK914" s="63" t="e">
        <v>#REF!</v>
      </c>
      <c r="AL914" s="63" t="e">
        <v>#REF!</v>
      </c>
      <c r="AM914" s="63" t="e">
        <v>#REF!</v>
      </c>
      <c r="AN914" s="54" t="e">
        <v>#REF!</v>
      </c>
      <c r="AO914" s="54">
        <v>0.21196491969231146</v>
      </c>
      <c r="AP914" s="54">
        <v>0.71978581483773207</v>
      </c>
      <c r="AQ914" s="54">
        <v>0.15256934243774484</v>
      </c>
    </row>
    <row r="915" spans="2:43" x14ac:dyDescent="0.3">
      <c r="B915" s="52">
        <v>912</v>
      </c>
      <c r="C915" s="54">
        <v>0.26348823696334855</v>
      </c>
      <c r="D915" s="54">
        <v>0.74367114801072454</v>
      </c>
      <c r="E915" s="54">
        <v>50775.820002003617</v>
      </c>
      <c r="F915" s="54">
        <v>17.476737966039224</v>
      </c>
      <c r="G915" s="54">
        <v>0.89262694969775469</v>
      </c>
      <c r="H915" s="54">
        <v>25303.63448435289</v>
      </c>
      <c r="I915" s="54">
        <v>12</v>
      </c>
      <c r="J915" s="54">
        <v>4</v>
      </c>
      <c r="K915" s="54">
        <v>856</v>
      </c>
      <c r="L915" s="54">
        <v>775</v>
      </c>
      <c r="M915" s="54">
        <v>0.19594859966985526</v>
      </c>
      <c r="N915" s="54">
        <v>13378.831292696263</v>
      </c>
      <c r="O915" s="54">
        <v>37760.512352075937</v>
      </c>
      <c r="P915" s="54">
        <v>15.600207301292533</v>
      </c>
      <c r="Q915" s="54">
        <v>442224.98947146948</v>
      </c>
      <c r="R915" s="54">
        <v>22586.706066034836</v>
      </c>
      <c r="S915" s="54">
        <v>0</v>
      </c>
      <c r="T915" s="54">
        <v>0</v>
      </c>
      <c r="U915" s="54">
        <v>0.41603358065413121</v>
      </c>
      <c r="V915" s="54">
        <v>2.8100462837973765</v>
      </c>
      <c r="W915" s="54">
        <v>4.3682127089832976</v>
      </c>
      <c r="X915" s="54">
        <v>0</v>
      </c>
      <c r="Y915" s="54">
        <v>0</v>
      </c>
      <c r="Z915" s="54">
        <v>0</v>
      </c>
      <c r="AA915" s="54">
        <v>0</v>
      </c>
      <c r="AB915" s="54">
        <v>0</v>
      </c>
      <c r="AC915" s="54">
        <v>0</v>
      </c>
      <c r="AD915" s="54" t="e">
        <v>#REF!</v>
      </c>
      <c r="AE915" s="63" t="e">
        <v>#REF!</v>
      </c>
      <c r="AF915" s="63" t="e">
        <v>#REF!</v>
      </c>
      <c r="AG915" s="63" t="e">
        <v>#REF!</v>
      </c>
      <c r="AH915" s="54" t="e">
        <v>#REF!</v>
      </c>
      <c r="AI915" s="63" t="e">
        <v>#REF!</v>
      </c>
      <c r="AJ915" s="63" t="e">
        <v>#REF!</v>
      </c>
      <c r="AK915" s="63" t="e">
        <v>#REF!</v>
      </c>
      <c r="AL915" s="63" t="e">
        <v>#REF!</v>
      </c>
      <c r="AM915" s="63" t="e">
        <v>#REF!</v>
      </c>
      <c r="AN915" s="54" t="e">
        <v>#REF!</v>
      </c>
      <c r="AO915" s="54">
        <v>0.25919126005606052</v>
      </c>
      <c r="AP915" s="54">
        <v>0.64281416381936396</v>
      </c>
      <c r="AQ915" s="54">
        <v>0.16661181310222387</v>
      </c>
    </row>
    <row r="916" spans="2:43" x14ac:dyDescent="0.3">
      <c r="B916" s="52">
        <v>913</v>
      </c>
      <c r="C916" s="54">
        <v>0.14852220505917524</v>
      </c>
      <c r="D916" s="54">
        <v>0.67619665248763394</v>
      </c>
      <c r="E916" s="54">
        <v>48571.095496866837</v>
      </c>
      <c r="F916" s="54">
        <v>21.007932956973249</v>
      </c>
      <c r="G916" s="54">
        <v>0.87945561798407501</v>
      </c>
      <c r="H916" s="54">
        <v>16592.185502402921</v>
      </c>
      <c r="I916" s="54">
        <v>8</v>
      </c>
      <c r="J916" s="54">
        <v>4</v>
      </c>
      <c r="K916" s="54">
        <v>848</v>
      </c>
      <c r="L916" s="54">
        <v>803</v>
      </c>
      <c r="M916" s="54">
        <v>0.10043021788109623</v>
      </c>
      <c r="N916" s="54">
        <v>7213.8862053344392</v>
      </c>
      <c r="O916" s="54">
        <v>32843.61218263855</v>
      </c>
      <c r="P916" s="54">
        <v>18.475544661242925</v>
      </c>
      <c r="Q916" s="54">
        <v>348567.5206441441</v>
      </c>
      <c r="R916" s="54">
        <v>14592.09075472217</v>
      </c>
      <c r="S916" s="54">
        <v>0</v>
      </c>
      <c r="T916" s="54">
        <v>0</v>
      </c>
      <c r="U916" s="54">
        <v>0.36459454433845928</v>
      </c>
      <c r="V916" s="54">
        <v>2.3968179749456913</v>
      </c>
      <c r="W916" s="54">
        <v>1.4442663456076141</v>
      </c>
      <c r="X916" s="54">
        <v>0</v>
      </c>
      <c r="Y916" s="54">
        <v>0</v>
      </c>
      <c r="Z916" s="54">
        <v>0</v>
      </c>
      <c r="AA916" s="54">
        <v>0</v>
      </c>
      <c r="AB916" s="54">
        <v>0</v>
      </c>
      <c r="AC916" s="54">
        <v>0</v>
      </c>
      <c r="AD916" s="54" t="e">
        <v>#REF!</v>
      </c>
      <c r="AE916" s="63" t="e">
        <v>#REF!</v>
      </c>
      <c r="AF916" s="63" t="e">
        <v>#REF!</v>
      </c>
      <c r="AG916" s="63" t="e">
        <v>#REF!</v>
      </c>
      <c r="AH916" s="54" t="e">
        <v>#REF!</v>
      </c>
      <c r="AI916" s="63" t="e">
        <v>#REF!</v>
      </c>
      <c r="AJ916" s="63" t="e">
        <v>#REF!</v>
      </c>
      <c r="AK916" s="63" t="e">
        <v>#REF!</v>
      </c>
      <c r="AL916" s="63" t="e">
        <v>#REF!</v>
      </c>
      <c r="AM916" s="63" t="e">
        <v>#REF!</v>
      </c>
      <c r="AN916" s="54" t="e">
        <v>#REF!</v>
      </c>
      <c r="AO916" s="54">
        <v>0.25485231825769977</v>
      </c>
      <c r="AP916" s="54">
        <v>0.67131612500826732</v>
      </c>
      <c r="AQ916" s="54">
        <v>0.17108647074213271</v>
      </c>
    </row>
    <row r="917" spans="2:43" x14ac:dyDescent="0.3">
      <c r="B917" s="52">
        <v>914</v>
      </c>
      <c r="C917" s="54">
        <v>0.18065018694724905</v>
      </c>
      <c r="D917" s="54">
        <v>0.68984380604130613</v>
      </c>
      <c r="E917" s="54">
        <v>46176.033452481322</v>
      </c>
      <c r="F917" s="54">
        <v>14.67524803361775</v>
      </c>
      <c r="G917" s="54">
        <v>0.89269051153778856</v>
      </c>
      <c r="H917" s="54">
        <v>8145.8383575730159</v>
      </c>
      <c r="I917" s="54">
        <v>11</v>
      </c>
      <c r="J917" s="54">
        <v>6</v>
      </c>
      <c r="K917" s="54">
        <v>846</v>
      </c>
      <c r="L917" s="54">
        <v>781</v>
      </c>
      <c r="M917" s="54">
        <v>0.12462041252576377</v>
      </c>
      <c r="N917" s="54">
        <v>8341.7090756731759</v>
      </c>
      <c r="O917" s="54">
        <v>31854.250664750391</v>
      </c>
      <c r="P917" s="54">
        <v>13.100454674074156</v>
      </c>
      <c r="Q917" s="54">
        <v>119542.19833914144</v>
      </c>
      <c r="R917" s="54">
        <v>7271.7126103259952</v>
      </c>
      <c r="S917" s="54">
        <v>0</v>
      </c>
      <c r="T917" s="54">
        <v>0</v>
      </c>
      <c r="U917" s="54">
        <v>0.47312431196828142</v>
      </c>
      <c r="V917" s="54">
        <v>3.3364668988004973</v>
      </c>
      <c r="W917" s="54">
        <v>3.5190114607745095</v>
      </c>
      <c r="X917" s="54">
        <v>0</v>
      </c>
      <c r="Y917" s="54">
        <v>0</v>
      </c>
      <c r="Z917" s="54">
        <v>0</v>
      </c>
      <c r="AA917" s="54">
        <v>0</v>
      </c>
      <c r="AB917" s="54">
        <v>0</v>
      </c>
      <c r="AC917" s="54">
        <v>0</v>
      </c>
      <c r="AD917" s="54" t="e">
        <v>#REF!</v>
      </c>
      <c r="AE917" s="63" t="e">
        <v>#REF!</v>
      </c>
      <c r="AF917" s="63" t="e">
        <v>#REF!</v>
      </c>
      <c r="AG917" s="63" t="e">
        <v>#REF!</v>
      </c>
      <c r="AH917" s="54" t="e">
        <v>#REF!</v>
      </c>
      <c r="AI917" s="63" t="e">
        <v>#REF!</v>
      </c>
      <c r="AJ917" s="63" t="e">
        <v>#REF!</v>
      </c>
      <c r="AK917" s="63" t="e">
        <v>#REF!</v>
      </c>
      <c r="AL917" s="63" t="e">
        <v>#REF!</v>
      </c>
      <c r="AM917" s="63" t="e">
        <v>#REF!</v>
      </c>
      <c r="AN917" s="54" t="e">
        <v>#REF!</v>
      </c>
      <c r="AO917" s="54">
        <v>0.2405154699479326</v>
      </c>
      <c r="AP917" s="54">
        <v>0.6608348247553496</v>
      </c>
      <c r="AQ917" s="54">
        <v>0.15894099843399259</v>
      </c>
    </row>
    <row r="918" spans="2:43" x14ac:dyDescent="0.3">
      <c r="B918" s="52">
        <v>915</v>
      </c>
      <c r="C918" s="54">
        <v>0.23347663094632731</v>
      </c>
      <c r="D918" s="54">
        <v>0.64626497628390223</v>
      </c>
      <c r="E918" s="54">
        <v>47450.496529017735</v>
      </c>
      <c r="F918" s="54">
        <v>30.216505192217681</v>
      </c>
      <c r="G918" s="54">
        <v>0.89766423024644237</v>
      </c>
      <c r="H918" s="54">
        <v>5800.1449424554048</v>
      </c>
      <c r="I918" s="54">
        <v>11</v>
      </c>
      <c r="J918" s="54">
        <v>3</v>
      </c>
      <c r="K918" s="54">
        <v>855</v>
      </c>
      <c r="L918" s="54">
        <v>781</v>
      </c>
      <c r="M918" s="54">
        <v>0.1508877693613736</v>
      </c>
      <c r="N918" s="54">
        <v>11078.582066325458</v>
      </c>
      <c r="O918" s="54">
        <v>30665.594013985032</v>
      </c>
      <c r="P918" s="54">
        <v>27.124275874109713</v>
      </c>
      <c r="Q918" s="54">
        <v>175260.10976931886</v>
      </c>
      <c r="R918" s="54">
        <v>5206.5826450870263</v>
      </c>
      <c r="S918" s="54">
        <v>0</v>
      </c>
      <c r="T918" s="54">
        <v>0</v>
      </c>
      <c r="U918" s="54">
        <v>0.39611364384500963</v>
      </c>
      <c r="V918" s="54">
        <v>6.132169121188527</v>
      </c>
      <c r="W918" s="54">
        <v>1.1609529050758607</v>
      </c>
      <c r="X918" s="54">
        <v>0</v>
      </c>
      <c r="Y918" s="54">
        <v>0</v>
      </c>
      <c r="Z918" s="54">
        <v>0</v>
      </c>
      <c r="AA918" s="54">
        <v>0</v>
      </c>
      <c r="AB918" s="54">
        <v>0</v>
      </c>
      <c r="AC918" s="54">
        <v>0</v>
      </c>
      <c r="AD918" s="54" t="e">
        <v>#REF!</v>
      </c>
      <c r="AE918" s="63" t="e">
        <v>#REF!</v>
      </c>
      <c r="AF918" s="63" t="e">
        <v>#REF!</v>
      </c>
      <c r="AG918" s="63" t="e">
        <v>#REF!</v>
      </c>
      <c r="AH918" s="54" t="e">
        <v>#REF!</v>
      </c>
      <c r="AI918" s="63" t="e">
        <v>#REF!</v>
      </c>
      <c r="AJ918" s="63" t="e">
        <v>#REF!</v>
      </c>
      <c r="AK918" s="63" t="e">
        <v>#REF!</v>
      </c>
      <c r="AL918" s="63" t="e">
        <v>#REF!</v>
      </c>
      <c r="AM918" s="63" t="e">
        <v>#REF!</v>
      </c>
      <c r="AN918" s="54" t="e">
        <v>#REF!</v>
      </c>
      <c r="AO918" s="54">
        <v>0.1883494819612998</v>
      </c>
      <c r="AP918" s="54">
        <v>0.73009431428030214</v>
      </c>
      <c r="AQ918" s="54">
        <v>0.13751288587758531</v>
      </c>
    </row>
    <row r="919" spans="2:43" x14ac:dyDescent="0.3">
      <c r="B919" s="52">
        <v>916</v>
      </c>
      <c r="C919" s="54">
        <v>0.16807695172672676</v>
      </c>
      <c r="D919" s="54">
        <v>0.68771273994970117</v>
      </c>
      <c r="E919" s="54">
        <v>51770.589330729919</v>
      </c>
      <c r="F919" s="54">
        <v>22.022812200503338</v>
      </c>
      <c r="G919" s="54">
        <v>0.86111638088994302</v>
      </c>
      <c r="H919" s="54">
        <v>15575.120971088752</v>
      </c>
      <c r="I919" s="54">
        <v>15</v>
      </c>
      <c r="J919" s="54">
        <v>3</v>
      </c>
      <c r="K919" s="54">
        <v>863</v>
      </c>
      <c r="L919" s="54">
        <v>812</v>
      </c>
      <c r="M919" s="54">
        <v>0.11558866099438092</v>
      </c>
      <c r="N919" s="54">
        <v>8701.4428438052892</v>
      </c>
      <c r="O919" s="54">
        <v>35603.29383744704</v>
      </c>
      <c r="P919" s="54">
        <v>18.964204339116318</v>
      </c>
      <c r="Q919" s="54">
        <v>343007.96414640878</v>
      </c>
      <c r="R919" s="54">
        <v>13411.991802547001</v>
      </c>
      <c r="S919" s="54">
        <v>0</v>
      </c>
      <c r="T919" s="54">
        <v>0</v>
      </c>
      <c r="U919" s="54">
        <v>0.54270393180761745</v>
      </c>
      <c r="V919" s="54">
        <v>5.3543636954816769</v>
      </c>
      <c r="W919" s="54">
        <v>1.7437643344827571</v>
      </c>
      <c r="X919" s="54">
        <v>0</v>
      </c>
      <c r="Y919" s="54">
        <v>0</v>
      </c>
      <c r="Z919" s="54">
        <v>0</v>
      </c>
      <c r="AA919" s="54">
        <v>0</v>
      </c>
      <c r="AB919" s="54">
        <v>0</v>
      </c>
      <c r="AC919" s="54">
        <v>0</v>
      </c>
      <c r="AD919" s="54" t="e">
        <v>#REF!</v>
      </c>
      <c r="AE919" s="63" t="e">
        <v>#REF!</v>
      </c>
      <c r="AF919" s="63" t="e">
        <v>#REF!</v>
      </c>
      <c r="AG919" s="63" t="e">
        <v>#REF!</v>
      </c>
      <c r="AH919" s="54" t="e">
        <v>#REF!</v>
      </c>
      <c r="AI919" s="63" t="e">
        <v>#REF!</v>
      </c>
      <c r="AJ919" s="63" t="e">
        <v>#REF!</v>
      </c>
      <c r="AK919" s="63" t="e">
        <v>#REF!</v>
      </c>
      <c r="AL919" s="63" t="e">
        <v>#REF!</v>
      </c>
      <c r="AM919" s="63" t="e">
        <v>#REF!</v>
      </c>
      <c r="AN919" s="54" t="e">
        <v>#REF!</v>
      </c>
      <c r="AO919" s="54">
        <v>0.26525994880478143</v>
      </c>
      <c r="AP919" s="54">
        <v>0.66008113168765714</v>
      </c>
      <c r="AQ919" s="54">
        <v>0.17509308719847011</v>
      </c>
    </row>
    <row r="920" spans="2:43" x14ac:dyDescent="0.3">
      <c r="B920" s="52">
        <v>917</v>
      </c>
      <c r="C920" s="54">
        <v>0.14520426009928172</v>
      </c>
      <c r="D920" s="54">
        <v>0.72606091352928481</v>
      </c>
      <c r="E920" s="54">
        <v>45264.393395439554</v>
      </c>
      <c r="F920" s="54">
        <v>20.500083908188518</v>
      </c>
      <c r="G920" s="54">
        <v>0.86542687002705443</v>
      </c>
      <c r="H920" s="54">
        <v>13202.085791715223</v>
      </c>
      <c r="I920" s="54">
        <v>9</v>
      </c>
      <c r="J920" s="54">
        <v>4</v>
      </c>
      <c r="K920" s="54">
        <v>839</v>
      </c>
      <c r="L920" s="54">
        <v>809</v>
      </c>
      <c r="M920" s="54">
        <v>0.10542713773602837</v>
      </c>
      <c r="N920" s="54">
        <v>6572.5827518276146</v>
      </c>
      <c r="O920" s="54">
        <v>32864.70681904177</v>
      </c>
      <c r="P920" s="54">
        <v>17.741323451955576</v>
      </c>
      <c r="Q920" s="54">
        <v>270643.86649326549</v>
      </c>
      <c r="R920" s="54">
        <v>11425.439784552751</v>
      </c>
      <c r="S920" s="54">
        <v>0</v>
      </c>
      <c r="T920" s="54">
        <v>0</v>
      </c>
      <c r="U920" s="54">
        <v>0.51587771150165762</v>
      </c>
      <c r="V920" s="54">
        <v>5.3746095483004437</v>
      </c>
      <c r="W920" s="54">
        <v>1.8460102545959443</v>
      </c>
      <c r="X920" s="54">
        <v>0</v>
      </c>
      <c r="Y920" s="54">
        <v>0</v>
      </c>
      <c r="Z920" s="54">
        <v>0</v>
      </c>
      <c r="AA920" s="54">
        <v>0</v>
      </c>
      <c r="AB920" s="54">
        <v>0</v>
      </c>
      <c r="AC920" s="54">
        <v>0</v>
      </c>
      <c r="AD920" s="54" t="e">
        <v>#REF!</v>
      </c>
      <c r="AE920" s="63" t="e">
        <v>#REF!</v>
      </c>
      <c r="AF920" s="63" t="e">
        <v>#REF!</v>
      </c>
      <c r="AG920" s="63" t="e">
        <v>#REF!</v>
      </c>
      <c r="AH920" s="54" t="e">
        <v>#REF!</v>
      </c>
      <c r="AI920" s="63" t="e">
        <v>#REF!</v>
      </c>
      <c r="AJ920" s="63" t="e">
        <v>#REF!</v>
      </c>
      <c r="AK920" s="63" t="e">
        <v>#REF!</v>
      </c>
      <c r="AL920" s="63" t="e">
        <v>#REF!</v>
      </c>
      <c r="AM920" s="63" t="e">
        <v>#REF!</v>
      </c>
      <c r="AN920" s="54" t="e">
        <v>#REF!</v>
      </c>
      <c r="AO920" s="54">
        <v>0.25829557447421958</v>
      </c>
      <c r="AP920" s="54">
        <v>0.72629263508809183</v>
      </c>
      <c r="AQ920" s="54">
        <v>0.18759817341647342</v>
      </c>
    </row>
    <row r="921" spans="2:43" x14ac:dyDescent="0.3">
      <c r="B921" s="52">
        <v>918</v>
      </c>
      <c r="C921" s="54">
        <v>0.22424965121574075</v>
      </c>
      <c r="D921" s="54">
        <v>0.64981288984953389</v>
      </c>
      <c r="E921" s="54">
        <v>48329.959146934569</v>
      </c>
      <c r="F921" s="54">
        <v>20.444966683754494</v>
      </c>
      <c r="G921" s="54">
        <v>0.88812296017418724</v>
      </c>
      <c r="H921" s="54">
        <v>27593.083211456877</v>
      </c>
      <c r="I921" s="54">
        <v>15</v>
      </c>
      <c r="J921" s="54">
        <v>5</v>
      </c>
      <c r="K921" s="54">
        <v>829</v>
      </c>
      <c r="L921" s="54">
        <v>792</v>
      </c>
      <c r="M921" s="54">
        <v>0.14572031390425055</v>
      </c>
      <c r="N921" s="54">
        <v>10837.976481971076</v>
      </c>
      <c r="O921" s="54">
        <v>31405.430419579465</v>
      </c>
      <c r="P921" s="54">
        <v>18.157644331838679</v>
      </c>
      <c r="Q921" s="54">
        <v>564139.66696030134</v>
      </c>
      <c r="R921" s="54">
        <v>24506.050742091749</v>
      </c>
      <c r="S921" s="54">
        <v>0</v>
      </c>
      <c r="T921" s="54">
        <v>0</v>
      </c>
      <c r="U921" s="54">
        <v>0.31419723634298491</v>
      </c>
      <c r="V921" s="54">
        <v>5.6881679042503297</v>
      </c>
      <c r="W921" s="54">
        <v>2.069353698084774</v>
      </c>
      <c r="X921" s="54">
        <v>0</v>
      </c>
      <c r="Y921" s="54">
        <v>0</v>
      </c>
      <c r="Z921" s="54">
        <v>0</v>
      </c>
      <c r="AA921" s="54">
        <v>0</v>
      </c>
      <c r="AB921" s="54">
        <v>0</v>
      </c>
      <c r="AC921" s="54">
        <v>0</v>
      </c>
      <c r="AD921" s="54" t="e">
        <v>#REF!</v>
      </c>
      <c r="AE921" s="63" t="e">
        <v>#REF!</v>
      </c>
      <c r="AF921" s="63" t="e">
        <v>#REF!</v>
      </c>
      <c r="AG921" s="63" t="e">
        <v>#REF!</v>
      </c>
      <c r="AH921" s="54" t="e">
        <v>#REF!</v>
      </c>
      <c r="AI921" s="63" t="e">
        <v>#REF!</v>
      </c>
      <c r="AJ921" s="63" t="e">
        <v>#REF!</v>
      </c>
      <c r="AK921" s="63" t="e">
        <v>#REF!</v>
      </c>
      <c r="AL921" s="63" t="e">
        <v>#REF!</v>
      </c>
      <c r="AM921" s="63" t="e">
        <v>#REF!</v>
      </c>
      <c r="AN921" s="54" t="e">
        <v>#REF!</v>
      </c>
      <c r="AO921" s="54">
        <v>0.13182748513410736</v>
      </c>
      <c r="AP921" s="54">
        <v>0.61086013812275664</v>
      </c>
      <c r="AQ921" s="54">
        <v>8.0528155777396471E-2</v>
      </c>
    </row>
    <row r="922" spans="2:43" x14ac:dyDescent="0.3">
      <c r="B922" s="52">
        <v>919</v>
      </c>
      <c r="C922" s="54">
        <v>0.17543835162312296</v>
      </c>
      <c r="D922" s="54">
        <v>0.77618408198236877</v>
      </c>
      <c r="E922" s="54">
        <v>45421.670948512685</v>
      </c>
      <c r="F922" s="54">
        <v>26.492096211018811</v>
      </c>
      <c r="G922" s="54">
        <v>0.86430853492385296</v>
      </c>
      <c r="H922" s="54">
        <v>17838.085461142411</v>
      </c>
      <c r="I922" s="54">
        <v>12</v>
      </c>
      <c r="J922" s="54">
        <v>7</v>
      </c>
      <c r="K922" s="54">
        <v>859</v>
      </c>
      <c r="L922" s="54">
        <v>822</v>
      </c>
      <c r="M922" s="54">
        <v>0.13617245589909371</v>
      </c>
      <c r="N922" s="54">
        <v>7968.7030791749576</v>
      </c>
      <c r="O922" s="54">
        <v>35255.577967276549</v>
      </c>
      <c r="P922" s="54">
        <v>22.897344863207426</v>
      </c>
      <c r="Q922" s="54">
        <v>472568.27625696064</v>
      </c>
      <c r="R922" s="54">
        <v>15417.609510766479</v>
      </c>
      <c r="S922" s="54">
        <v>0</v>
      </c>
      <c r="T922" s="54">
        <v>0</v>
      </c>
      <c r="U922" s="54">
        <v>0.47059185751805288</v>
      </c>
      <c r="V922" s="54">
        <v>5.7351971219532372</v>
      </c>
      <c r="W922" s="54">
        <v>4.0200703515074379</v>
      </c>
      <c r="X922" s="54">
        <v>0</v>
      </c>
      <c r="Y922" s="54">
        <v>0</v>
      </c>
      <c r="Z922" s="54">
        <v>0</v>
      </c>
      <c r="AA922" s="54">
        <v>0</v>
      </c>
      <c r="AB922" s="54">
        <v>0</v>
      </c>
      <c r="AC922" s="54">
        <v>0</v>
      </c>
      <c r="AD922" s="54" t="e">
        <v>#REF!</v>
      </c>
      <c r="AE922" s="63" t="e">
        <v>#REF!</v>
      </c>
      <c r="AF922" s="63" t="e">
        <v>#REF!</v>
      </c>
      <c r="AG922" s="63" t="e">
        <v>#REF!</v>
      </c>
      <c r="AH922" s="54" t="e">
        <v>#REF!</v>
      </c>
      <c r="AI922" s="63" t="e">
        <v>#REF!</v>
      </c>
      <c r="AJ922" s="63" t="e">
        <v>#REF!</v>
      </c>
      <c r="AK922" s="63" t="e">
        <v>#REF!</v>
      </c>
      <c r="AL922" s="63" t="e">
        <v>#REF!</v>
      </c>
      <c r="AM922" s="63" t="e">
        <v>#REF!</v>
      </c>
      <c r="AN922" s="54" t="e">
        <v>#REF!</v>
      </c>
      <c r="AO922" s="54">
        <v>0.24103502154721046</v>
      </c>
      <c r="AP922" s="54">
        <v>0.71166497913090832</v>
      </c>
      <c r="AQ922" s="54">
        <v>0.17153618357921357</v>
      </c>
    </row>
    <row r="923" spans="2:43" x14ac:dyDescent="0.3">
      <c r="B923" s="52">
        <v>920</v>
      </c>
      <c r="C923" s="54">
        <v>0.18439568042910726</v>
      </c>
      <c r="D923" s="54">
        <v>0.72521605622073193</v>
      </c>
      <c r="E923" s="54">
        <v>48326.45131626122</v>
      </c>
      <c r="F923" s="54">
        <v>24.576911757428203</v>
      </c>
      <c r="G923" s="54">
        <v>0.87479515235507788</v>
      </c>
      <c r="H923" s="54">
        <v>9710.4829852788152</v>
      </c>
      <c r="I923" s="54">
        <v>11</v>
      </c>
      <c r="J923" s="54">
        <v>5</v>
      </c>
      <c r="K923" s="54">
        <v>847</v>
      </c>
      <c r="L923" s="54">
        <v>797</v>
      </c>
      <c r="M923" s="54">
        <v>0.13372670814493556</v>
      </c>
      <c r="N923" s="54">
        <v>8911.1888731861145</v>
      </c>
      <c r="O923" s="54">
        <v>35047.118434722164</v>
      </c>
      <c r="P923" s="54">
        <v>21.499763265256711</v>
      </c>
      <c r="Q923" s="54">
        <v>238653.68345120543</v>
      </c>
      <c r="R923" s="54">
        <v>8494.6834425483721</v>
      </c>
      <c r="S923" s="54">
        <v>0</v>
      </c>
      <c r="T923" s="54">
        <v>0</v>
      </c>
      <c r="U923" s="54">
        <v>0.37786274538834486</v>
      </c>
      <c r="V923" s="54">
        <v>6.4312920609213258</v>
      </c>
      <c r="W923" s="54">
        <v>1.8710723377035192</v>
      </c>
      <c r="X923" s="54">
        <v>0</v>
      </c>
      <c r="Y923" s="54">
        <v>0</v>
      </c>
      <c r="Z923" s="54">
        <v>0</v>
      </c>
      <c r="AA923" s="54">
        <v>0</v>
      </c>
      <c r="AB923" s="54">
        <v>0</v>
      </c>
      <c r="AC923" s="54">
        <v>0</v>
      </c>
      <c r="AD923" s="54" t="e">
        <v>#REF!</v>
      </c>
      <c r="AE923" s="63" t="e">
        <v>#REF!</v>
      </c>
      <c r="AF923" s="63" t="e">
        <v>#REF!</v>
      </c>
      <c r="AG923" s="63" t="e">
        <v>#REF!</v>
      </c>
      <c r="AH923" s="54" t="e">
        <v>#REF!</v>
      </c>
      <c r="AI923" s="63" t="e">
        <v>#REF!</v>
      </c>
      <c r="AJ923" s="63" t="e">
        <v>#REF!</v>
      </c>
      <c r="AK923" s="63" t="e">
        <v>#REF!</v>
      </c>
      <c r="AL923" s="63" t="e">
        <v>#REF!</v>
      </c>
      <c r="AM923" s="63" t="e">
        <v>#REF!</v>
      </c>
      <c r="AN923" s="54" t="e">
        <v>#REF!</v>
      </c>
      <c r="AO923" s="54">
        <v>0.25072534314755257</v>
      </c>
      <c r="AP923" s="54">
        <v>0.7129559440393729</v>
      </c>
      <c r="AQ923" s="54">
        <v>0.17875612371835906</v>
      </c>
    </row>
    <row r="924" spans="2:43" x14ac:dyDescent="0.3">
      <c r="B924" s="52">
        <v>921</v>
      </c>
      <c r="C924" s="54">
        <v>0.24289836697032163</v>
      </c>
      <c r="D924" s="54">
        <v>0.69384311699532686</v>
      </c>
      <c r="E924" s="54">
        <v>53628.173572776563</v>
      </c>
      <c r="F924" s="54">
        <v>25.133351302933495</v>
      </c>
      <c r="G924" s="54">
        <v>0.87943767089584601</v>
      </c>
      <c r="H924" s="54">
        <v>15249.87267398364</v>
      </c>
      <c r="I924" s="54">
        <v>7</v>
      </c>
      <c r="J924" s="54">
        <v>7</v>
      </c>
      <c r="K924" s="54">
        <v>845</v>
      </c>
      <c r="L924" s="54">
        <v>815</v>
      </c>
      <c r="M924" s="54">
        <v>0.1685333600517627</v>
      </c>
      <c r="N924" s="54">
        <v>13026.195784428386</v>
      </c>
      <c r="O924" s="54">
        <v>37209.539110501704</v>
      </c>
      <c r="P924" s="54">
        <v>22.103215931658909</v>
      </c>
      <c r="Q924" s="54">
        <v>383280.40724023664</v>
      </c>
      <c r="R924" s="54">
        <v>13411.312505866379</v>
      </c>
      <c r="S924" s="54">
        <v>0</v>
      </c>
      <c r="T924" s="54">
        <v>0</v>
      </c>
      <c r="U924" s="54">
        <v>0.47397604083440742</v>
      </c>
      <c r="V924" s="54">
        <v>6.8513015709278609</v>
      </c>
      <c r="W924" s="54">
        <v>4.7864476689651196</v>
      </c>
      <c r="X924" s="54">
        <v>0</v>
      </c>
      <c r="Y924" s="54">
        <v>0</v>
      </c>
      <c r="Z924" s="54">
        <v>0</v>
      </c>
      <c r="AA924" s="54">
        <v>0</v>
      </c>
      <c r="AB924" s="54">
        <v>0</v>
      </c>
      <c r="AC924" s="54">
        <v>0</v>
      </c>
      <c r="AD924" s="54" t="e">
        <v>#REF!</v>
      </c>
      <c r="AE924" s="63" t="e">
        <v>#REF!</v>
      </c>
      <c r="AF924" s="63" t="e">
        <v>#REF!</v>
      </c>
      <c r="AG924" s="63" t="e">
        <v>#REF!</v>
      </c>
      <c r="AH924" s="54" t="e">
        <v>#REF!</v>
      </c>
      <c r="AI924" s="63" t="e">
        <v>#REF!</v>
      </c>
      <c r="AJ924" s="63" t="e">
        <v>#REF!</v>
      </c>
      <c r="AK924" s="63" t="e">
        <v>#REF!</v>
      </c>
      <c r="AL924" s="63" t="e">
        <v>#REF!</v>
      </c>
      <c r="AM924" s="63" t="e">
        <v>#REF!</v>
      </c>
      <c r="AN924" s="54" t="e">
        <v>#REF!</v>
      </c>
      <c r="AO924" s="54">
        <v>0.2373753751379756</v>
      </c>
      <c r="AP924" s="54">
        <v>0.67099101116937609</v>
      </c>
      <c r="AQ924" s="54">
        <v>0.15927674299054023</v>
      </c>
    </row>
    <row r="925" spans="2:43" x14ac:dyDescent="0.3">
      <c r="B925" s="52">
        <v>922</v>
      </c>
      <c r="C925" s="54">
        <v>0.18018685285055019</v>
      </c>
      <c r="D925" s="54">
        <v>0.75724160884163683</v>
      </c>
      <c r="E925" s="54">
        <v>52449.515647197783</v>
      </c>
      <c r="F925" s="54">
        <v>19.668467002154237</v>
      </c>
      <c r="G925" s="54">
        <v>0.84358889015933647</v>
      </c>
      <c r="H925" s="54">
        <v>13110.201449207796</v>
      </c>
      <c r="I925" s="54">
        <v>6</v>
      </c>
      <c r="J925" s="54">
        <v>3</v>
      </c>
      <c r="K925" s="54">
        <v>848</v>
      </c>
      <c r="L925" s="54">
        <v>813</v>
      </c>
      <c r="M925" s="54">
        <v>0.1364449823446619</v>
      </c>
      <c r="N925" s="54">
        <v>9450.7131580042569</v>
      </c>
      <c r="O925" s="54">
        <v>39716.955611648656</v>
      </c>
      <c r="P925" s="54">
        <v>16.592100249482826</v>
      </c>
      <c r="Q925" s="54">
        <v>257857.56459533819</v>
      </c>
      <c r="R925" s="54">
        <v>11059.62029030253</v>
      </c>
      <c r="S925" s="54">
        <v>0</v>
      </c>
      <c r="T925" s="54">
        <v>0</v>
      </c>
      <c r="U925" s="54">
        <v>0.48524560455872123</v>
      </c>
      <c r="V925" s="54">
        <v>2.8645523153648487</v>
      </c>
      <c r="W925" s="54">
        <v>2.5648781833182519</v>
      </c>
      <c r="X925" s="54">
        <v>0</v>
      </c>
      <c r="Y925" s="54">
        <v>0</v>
      </c>
      <c r="Z925" s="54">
        <v>0</v>
      </c>
      <c r="AA925" s="54">
        <v>0</v>
      </c>
      <c r="AB925" s="54">
        <v>0</v>
      </c>
      <c r="AC925" s="54">
        <v>0</v>
      </c>
      <c r="AD925" s="54" t="e">
        <v>#REF!</v>
      </c>
      <c r="AE925" s="63" t="e">
        <v>#REF!</v>
      </c>
      <c r="AF925" s="63" t="e">
        <v>#REF!</v>
      </c>
      <c r="AG925" s="63" t="e">
        <v>#REF!</v>
      </c>
      <c r="AH925" s="54" t="e">
        <v>#REF!</v>
      </c>
      <c r="AI925" s="63" t="e">
        <v>#REF!</v>
      </c>
      <c r="AJ925" s="63" t="e">
        <v>#REF!</v>
      </c>
      <c r="AK925" s="63" t="e">
        <v>#REF!</v>
      </c>
      <c r="AL925" s="63" t="e">
        <v>#REF!</v>
      </c>
      <c r="AM925" s="63" t="e">
        <v>#REF!</v>
      </c>
      <c r="AN925" s="54" t="e">
        <v>#REF!</v>
      </c>
      <c r="AO925" s="54">
        <v>0.24543263221188766</v>
      </c>
      <c r="AP925" s="54">
        <v>0.71430703525960126</v>
      </c>
      <c r="AQ925" s="54">
        <v>0.17531425587123359</v>
      </c>
    </row>
    <row r="926" spans="2:43" x14ac:dyDescent="0.3">
      <c r="B926" s="52">
        <v>923</v>
      </c>
      <c r="C926" s="54">
        <v>0.18105550399334563</v>
      </c>
      <c r="D926" s="54">
        <v>0.66568788028898118</v>
      </c>
      <c r="E926" s="54">
        <v>49227.408684492177</v>
      </c>
      <c r="F926" s="54">
        <v>26.752816592107173</v>
      </c>
      <c r="G926" s="54">
        <v>0.89899371341865786</v>
      </c>
      <c r="H926" s="54">
        <v>23784.00810028645</v>
      </c>
      <c r="I926" s="54">
        <v>7</v>
      </c>
      <c r="J926" s="54">
        <v>7</v>
      </c>
      <c r="K926" s="54">
        <v>850</v>
      </c>
      <c r="L926" s="54">
        <v>795</v>
      </c>
      <c r="M926" s="54">
        <v>0.12052645466798342</v>
      </c>
      <c r="N926" s="54">
        <v>8912.8932896571314</v>
      </c>
      <c r="O926" s="54">
        <v>32770.089339298982</v>
      </c>
      <c r="P926" s="54">
        <v>24.05061393254671</v>
      </c>
      <c r="Q926" s="54">
        <v>636289.2065321547</v>
      </c>
      <c r="R926" s="54">
        <v>21381.673762055954</v>
      </c>
      <c r="S926" s="54">
        <v>0</v>
      </c>
      <c r="T926" s="54">
        <v>0</v>
      </c>
      <c r="U926" s="54">
        <v>0.5040747245424182</v>
      </c>
      <c r="V926" s="54">
        <v>5.4009937241730563</v>
      </c>
      <c r="W926" s="54">
        <v>1.2049983672089828</v>
      </c>
      <c r="X926" s="54">
        <v>0</v>
      </c>
      <c r="Y926" s="54">
        <v>0</v>
      </c>
      <c r="Z926" s="54">
        <v>0</v>
      </c>
      <c r="AA926" s="54">
        <v>0</v>
      </c>
      <c r="AB926" s="54">
        <v>0</v>
      </c>
      <c r="AC926" s="54">
        <v>0</v>
      </c>
      <c r="AD926" s="54" t="e">
        <v>#REF!</v>
      </c>
      <c r="AE926" s="63" t="e">
        <v>#REF!</v>
      </c>
      <c r="AF926" s="63" t="e">
        <v>#REF!</v>
      </c>
      <c r="AG926" s="63" t="e">
        <v>#REF!</v>
      </c>
      <c r="AH926" s="54" t="e">
        <v>#REF!</v>
      </c>
      <c r="AI926" s="63" t="e">
        <v>#REF!</v>
      </c>
      <c r="AJ926" s="63" t="e">
        <v>#REF!</v>
      </c>
      <c r="AK926" s="63" t="e">
        <v>#REF!</v>
      </c>
      <c r="AL926" s="63" t="e">
        <v>#REF!</v>
      </c>
      <c r="AM926" s="63" t="e">
        <v>#REF!</v>
      </c>
      <c r="AN926" s="54" t="e">
        <v>#REF!</v>
      </c>
      <c r="AO926" s="54">
        <v>0.1448999394629315</v>
      </c>
      <c r="AP926" s="54">
        <v>0.75552832660559077</v>
      </c>
      <c r="AQ926" s="54">
        <v>0.10947600878768005</v>
      </c>
    </row>
    <row r="927" spans="2:43" x14ac:dyDescent="0.3">
      <c r="B927" s="52">
        <v>924</v>
      </c>
      <c r="C927" s="54">
        <v>0.12011780327021188</v>
      </c>
      <c r="D927" s="54">
        <v>0.72525184891910277</v>
      </c>
      <c r="E927" s="54">
        <v>47186.381707969114</v>
      </c>
      <c r="F927" s="54">
        <v>25.080379246557367</v>
      </c>
      <c r="G927" s="54">
        <v>0.83032347131050277</v>
      </c>
      <c r="H927" s="54">
        <v>15605.070690126468</v>
      </c>
      <c r="I927" s="54">
        <v>6</v>
      </c>
      <c r="J927" s="54">
        <v>11</v>
      </c>
      <c r="K927" s="54">
        <v>845</v>
      </c>
      <c r="L927" s="54">
        <v>795</v>
      </c>
      <c r="M927" s="54">
        <v>8.7115658909822216E-2</v>
      </c>
      <c r="N927" s="54">
        <v>5667.924515030958</v>
      </c>
      <c r="O927" s="54">
        <v>34222.010577507128</v>
      </c>
      <c r="P927" s="54">
        <v>20.824827557785405</v>
      </c>
      <c r="Q927" s="54">
        <v>391381.09107770852</v>
      </c>
      <c r="R927" s="54">
        <v>12957.256465471592</v>
      </c>
      <c r="S927" s="54">
        <v>0</v>
      </c>
      <c r="T927" s="54">
        <v>0</v>
      </c>
      <c r="U927" s="54">
        <v>0.30569493700665962</v>
      </c>
      <c r="V927" s="54">
        <v>2.3174911545315959</v>
      </c>
      <c r="W927" s="54">
        <v>3.0973971624429404</v>
      </c>
      <c r="X927" s="54">
        <v>0</v>
      </c>
      <c r="Y927" s="54">
        <v>0</v>
      </c>
      <c r="Z927" s="54">
        <v>0</v>
      </c>
      <c r="AA927" s="54">
        <v>0</v>
      </c>
      <c r="AB927" s="54">
        <v>0</v>
      </c>
      <c r="AC927" s="54">
        <v>0</v>
      </c>
      <c r="AD927" s="54" t="e">
        <v>#REF!</v>
      </c>
      <c r="AE927" s="63" t="e">
        <v>#REF!</v>
      </c>
      <c r="AF927" s="63" t="e">
        <v>#REF!</v>
      </c>
      <c r="AG927" s="63" t="e">
        <v>#REF!</v>
      </c>
      <c r="AH927" s="54" t="e">
        <v>#REF!</v>
      </c>
      <c r="AI927" s="63" t="e">
        <v>#REF!</v>
      </c>
      <c r="AJ927" s="63" t="e">
        <v>#REF!</v>
      </c>
      <c r="AK927" s="63" t="e">
        <v>#REF!</v>
      </c>
      <c r="AL927" s="63" t="e">
        <v>#REF!</v>
      </c>
      <c r="AM927" s="63" t="e">
        <v>#REF!</v>
      </c>
      <c r="AN927" s="54" t="e">
        <v>#REF!</v>
      </c>
      <c r="AO927" s="54">
        <v>0.26862211878671277</v>
      </c>
      <c r="AP927" s="54">
        <v>0.69282765321432294</v>
      </c>
      <c r="AQ927" s="54">
        <v>0.18610883216045729</v>
      </c>
    </row>
    <row r="928" spans="2:43" x14ac:dyDescent="0.3">
      <c r="B928" s="52">
        <v>925</v>
      </c>
      <c r="C928" s="54">
        <v>0.23585712668904185</v>
      </c>
      <c r="D928" s="54">
        <v>0.68683961526143478</v>
      </c>
      <c r="E928" s="54">
        <v>50739.875576134276</v>
      </c>
      <c r="F928" s="54">
        <v>22.807566941899779</v>
      </c>
      <c r="G928" s="54">
        <v>0.87549210583369685</v>
      </c>
      <c r="H928" s="54">
        <v>18817.579652467917</v>
      </c>
      <c r="I928" s="54">
        <v>8</v>
      </c>
      <c r="J928" s="54">
        <v>6</v>
      </c>
      <c r="K928" s="54">
        <v>839</v>
      </c>
      <c r="L928" s="54">
        <v>812</v>
      </c>
      <c r="M928" s="54">
        <v>0.16199601815176898</v>
      </c>
      <c r="N928" s="54">
        <v>11967.361261946522</v>
      </c>
      <c r="O928" s="54">
        <v>34850.15661912514</v>
      </c>
      <c r="P928" s="54">
        <v>19.967844810906847</v>
      </c>
      <c r="Q928" s="54">
        <v>429183.20760819322</v>
      </c>
      <c r="R928" s="54">
        <v>16474.642436632461</v>
      </c>
      <c r="S928" s="54">
        <v>0</v>
      </c>
      <c r="T928" s="54">
        <v>0</v>
      </c>
      <c r="U928" s="54">
        <v>0.47274081027255416</v>
      </c>
      <c r="V928" s="54">
        <v>7.0801060000849478</v>
      </c>
      <c r="W928" s="54">
        <v>1.2174559974816048</v>
      </c>
      <c r="X928" s="54">
        <v>0</v>
      </c>
      <c r="Y928" s="54">
        <v>0</v>
      </c>
      <c r="Z928" s="54">
        <v>0</v>
      </c>
      <c r="AA928" s="54">
        <v>0</v>
      </c>
      <c r="AB928" s="54">
        <v>0</v>
      </c>
      <c r="AC928" s="54">
        <v>0</v>
      </c>
      <c r="AD928" s="54" t="e">
        <v>#REF!</v>
      </c>
      <c r="AE928" s="63" t="e">
        <v>#REF!</v>
      </c>
      <c r="AF928" s="63" t="e">
        <v>#REF!</v>
      </c>
      <c r="AG928" s="63" t="e">
        <v>#REF!</v>
      </c>
      <c r="AH928" s="54" t="e">
        <v>#REF!</v>
      </c>
      <c r="AI928" s="63" t="e">
        <v>#REF!</v>
      </c>
      <c r="AJ928" s="63" t="e">
        <v>#REF!</v>
      </c>
      <c r="AK928" s="63" t="e">
        <v>#REF!</v>
      </c>
      <c r="AL928" s="63" t="e">
        <v>#REF!</v>
      </c>
      <c r="AM928" s="63" t="e">
        <v>#REF!</v>
      </c>
      <c r="AN928" s="54" t="e">
        <v>#REF!</v>
      </c>
      <c r="AO928" s="54">
        <v>0.24682070190586408</v>
      </c>
      <c r="AP928" s="54">
        <v>0.72013574580579742</v>
      </c>
      <c r="AQ928" s="54">
        <v>0.17774441024728985</v>
      </c>
    </row>
    <row r="929" spans="2:43" x14ac:dyDescent="0.3">
      <c r="B929" s="52">
        <v>926</v>
      </c>
      <c r="C929" s="54">
        <v>0.16392675599868167</v>
      </c>
      <c r="D929" s="54">
        <v>0.69378168173010624</v>
      </c>
      <c r="E929" s="54">
        <v>49252.440977293641</v>
      </c>
      <c r="F929" s="54">
        <v>24.433093438772076</v>
      </c>
      <c r="G929" s="54">
        <v>0.90972559207080173</v>
      </c>
      <c r="H929" s="54">
        <v>18270.679218459038</v>
      </c>
      <c r="I929" s="54">
        <v>10</v>
      </c>
      <c r="J929" s="54">
        <v>7</v>
      </c>
      <c r="K929" s="54">
        <v>848</v>
      </c>
      <c r="L929" s="54">
        <v>798</v>
      </c>
      <c r="M929" s="54">
        <v>0.11372938045732615</v>
      </c>
      <c r="N929" s="54">
        <v>8073.7928744242854</v>
      </c>
      <c r="O929" s="54">
        <v>34170.441330539579</v>
      </c>
      <c r="P929" s="54">
        <v>22.227410394708148</v>
      </c>
      <c r="Q929" s="54">
        <v>446409.21253444086</v>
      </c>
      <c r="R929" s="54">
        <v>16621.30446954834</v>
      </c>
      <c r="S929" s="54">
        <v>0</v>
      </c>
      <c r="T929" s="54">
        <v>0</v>
      </c>
      <c r="U929" s="54">
        <v>0.57689323205012732</v>
      </c>
      <c r="V929" s="54">
        <v>2.9976687153879338</v>
      </c>
      <c r="W929" s="54">
        <v>3.7738934314990313</v>
      </c>
      <c r="X929" s="54">
        <v>0</v>
      </c>
      <c r="Y929" s="54">
        <v>0</v>
      </c>
      <c r="Z929" s="54">
        <v>0</v>
      </c>
      <c r="AA929" s="54">
        <v>0</v>
      </c>
      <c r="AB929" s="54">
        <v>0</v>
      </c>
      <c r="AC929" s="54">
        <v>0</v>
      </c>
      <c r="AD929" s="54" t="e">
        <v>#REF!</v>
      </c>
      <c r="AE929" s="63" t="e">
        <v>#REF!</v>
      </c>
      <c r="AF929" s="63" t="e">
        <v>#REF!</v>
      </c>
      <c r="AG929" s="63" t="e">
        <v>#REF!</v>
      </c>
      <c r="AH929" s="54" t="e">
        <v>#REF!</v>
      </c>
      <c r="AI929" s="63" t="e">
        <v>#REF!</v>
      </c>
      <c r="AJ929" s="63" t="e">
        <v>#REF!</v>
      </c>
      <c r="AK929" s="63" t="e">
        <v>#REF!</v>
      </c>
      <c r="AL929" s="63" t="e">
        <v>#REF!</v>
      </c>
      <c r="AM929" s="63" t="e">
        <v>#REF!</v>
      </c>
      <c r="AN929" s="54" t="e">
        <v>#REF!</v>
      </c>
      <c r="AO929" s="54">
        <v>0.18366197030285314</v>
      </c>
      <c r="AP929" s="54">
        <v>0.68587146084270179</v>
      </c>
      <c r="AQ929" s="54">
        <v>0.12596850387286679</v>
      </c>
    </row>
    <row r="930" spans="2:43" x14ac:dyDescent="0.3">
      <c r="B930" s="52">
        <v>927</v>
      </c>
      <c r="C930" s="54">
        <v>0.2079986367656052</v>
      </c>
      <c r="D930" s="54">
        <v>0.66188518788366868</v>
      </c>
      <c r="E930" s="54">
        <v>49827.485625971989</v>
      </c>
      <c r="F930" s="54">
        <v>23.420826557750946</v>
      </c>
      <c r="G930" s="54">
        <v>0.8452598170567992</v>
      </c>
      <c r="H930" s="54">
        <v>20166.338796906588</v>
      </c>
      <c r="I930" s="54">
        <v>8</v>
      </c>
      <c r="J930" s="54">
        <v>4</v>
      </c>
      <c r="K930" s="54">
        <v>875</v>
      </c>
      <c r="L930" s="54">
        <v>810</v>
      </c>
      <c r="M930" s="54">
        <v>0.13767121677514957</v>
      </c>
      <c r="N930" s="54">
        <v>10364.049083659962</v>
      </c>
      <c r="O930" s="54">
        <v>32980.074685317268</v>
      </c>
      <c r="P930" s="54">
        <v>19.796683571523587</v>
      </c>
      <c r="Q930" s="54">
        <v>472312.32326719305</v>
      </c>
      <c r="R930" s="54">
        <v>17045.795842178693</v>
      </c>
      <c r="S930" s="54">
        <v>0</v>
      </c>
      <c r="T930" s="54">
        <v>0</v>
      </c>
      <c r="U930" s="54">
        <v>0.49410025864716134</v>
      </c>
      <c r="V930" s="54">
        <v>3.2169344366765449</v>
      </c>
      <c r="W930" s="54">
        <v>4.6993999528180312</v>
      </c>
      <c r="X930" s="54">
        <v>0</v>
      </c>
      <c r="Y930" s="54">
        <v>0</v>
      </c>
      <c r="Z930" s="54">
        <v>0</v>
      </c>
      <c r="AA930" s="54">
        <v>0</v>
      </c>
      <c r="AB930" s="54">
        <v>0</v>
      </c>
      <c r="AC930" s="54">
        <v>0</v>
      </c>
      <c r="AD930" s="54" t="e">
        <v>#REF!</v>
      </c>
      <c r="AE930" s="63" t="e">
        <v>#REF!</v>
      </c>
      <c r="AF930" s="63" t="e">
        <v>#REF!</v>
      </c>
      <c r="AG930" s="63" t="e">
        <v>#REF!</v>
      </c>
      <c r="AH930" s="54" t="e">
        <v>#REF!</v>
      </c>
      <c r="AI930" s="63" t="e">
        <v>#REF!</v>
      </c>
      <c r="AJ930" s="63" t="e">
        <v>#REF!</v>
      </c>
      <c r="AK930" s="63" t="e">
        <v>#REF!</v>
      </c>
      <c r="AL930" s="63" t="e">
        <v>#REF!</v>
      </c>
      <c r="AM930" s="63" t="e">
        <v>#REF!</v>
      </c>
      <c r="AN930" s="54" t="e">
        <v>#REF!</v>
      </c>
      <c r="AO930" s="54">
        <v>0.2101467843869714</v>
      </c>
      <c r="AP930" s="54">
        <v>0.77116529407543577</v>
      </c>
      <c r="AQ930" s="54">
        <v>0.16205790678078599</v>
      </c>
    </row>
    <row r="931" spans="2:43" x14ac:dyDescent="0.3">
      <c r="B931" s="52">
        <v>928</v>
      </c>
      <c r="C931" s="54">
        <v>0.24395833442913187</v>
      </c>
      <c r="D931" s="54">
        <v>0.63337790707983888</v>
      </c>
      <c r="E931" s="54">
        <v>50332.916366251186</v>
      </c>
      <c r="F931" s="54">
        <v>26.944580054397083</v>
      </c>
      <c r="G931" s="54">
        <v>0.86687142623772839</v>
      </c>
      <c r="H931" s="54">
        <v>13595.16019908722</v>
      </c>
      <c r="I931" s="54">
        <v>16</v>
      </c>
      <c r="J931" s="54">
        <v>5</v>
      </c>
      <c r="K931" s="54">
        <v>859</v>
      </c>
      <c r="L931" s="54">
        <v>816</v>
      </c>
      <c r="M931" s="54">
        <v>0.15451781927540695</v>
      </c>
      <c r="N931" s="54">
        <v>12279.134443671432</v>
      </c>
      <c r="O931" s="54">
        <v>31879.757225280744</v>
      </c>
      <c r="P931" s="54">
        <v>23.357486541131848</v>
      </c>
      <c r="Q931" s="54">
        <v>366315.8823366586</v>
      </c>
      <c r="R931" s="54">
        <v>11785.255911713139</v>
      </c>
      <c r="S931" s="54">
        <v>0</v>
      </c>
      <c r="T931" s="54">
        <v>0</v>
      </c>
      <c r="U931" s="54">
        <v>0.48347981446502125</v>
      </c>
      <c r="V931" s="54">
        <v>7.2782263930636439</v>
      </c>
      <c r="W931" s="54">
        <v>2.5451241159866802</v>
      </c>
      <c r="X931" s="54">
        <v>0</v>
      </c>
      <c r="Y931" s="54">
        <v>0</v>
      </c>
      <c r="Z931" s="54">
        <v>0</v>
      </c>
      <c r="AA931" s="54">
        <v>0</v>
      </c>
      <c r="AB931" s="54">
        <v>0</v>
      </c>
      <c r="AC931" s="54">
        <v>0</v>
      </c>
      <c r="AD931" s="54" t="e">
        <v>#REF!</v>
      </c>
      <c r="AE931" s="63" t="e">
        <v>#REF!</v>
      </c>
      <c r="AF931" s="63" t="e">
        <v>#REF!</v>
      </c>
      <c r="AG931" s="63" t="e">
        <v>#REF!</v>
      </c>
      <c r="AH931" s="54" t="e">
        <v>#REF!</v>
      </c>
      <c r="AI931" s="63" t="e">
        <v>#REF!</v>
      </c>
      <c r="AJ931" s="63" t="e">
        <v>#REF!</v>
      </c>
      <c r="AK931" s="63" t="e">
        <v>#REF!</v>
      </c>
      <c r="AL931" s="63" t="e">
        <v>#REF!</v>
      </c>
      <c r="AM931" s="63" t="e">
        <v>#REF!</v>
      </c>
      <c r="AN931" s="54" t="e">
        <v>#REF!</v>
      </c>
      <c r="AO931" s="54">
        <v>0.10560708719574836</v>
      </c>
      <c r="AP931" s="54">
        <v>0.74242931256217037</v>
      </c>
      <c r="AQ931" s="54">
        <v>7.840579714843264E-2</v>
      </c>
    </row>
    <row r="932" spans="2:43" x14ac:dyDescent="0.3">
      <c r="B932" s="52">
        <v>929</v>
      </c>
      <c r="C932" s="54">
        <v>0.20768772497207363</v>
      </c>
      <c r="D932" s="54">
        <v>0.65817417820662971</v>
      </c>
      <c r="E932" s="54">
        <v>51182.076273676103</v>
      </c>
      <c r="F932" s="54">
        <v>16.978552761482362</v>
      </c>
      <c r="G932" s="54">
        <v>0.92619365101804974</v>
      </c>
      <c r="H932" s="54">
        <v>24994.150671239855</v>
      </c>
      <c r="I932" s="54">
        <v>15</v>
      </c>
      <c r="J932" s="54">
        <v>1</v>
      </c>
      <c r="K932" s="54">
        <v>851</v>
      </c>
      <c r="L932" s="54">
        <v>772</v>
      </c>
      <c r="M932" s="54">
        <v>0.13669469770709911</v>
      </c>
      <c r="N932" s="54">
        <v>10629.888980626938</v>
      </c>
      <c r="O932" s="54">
        <v>33686.720990335809</v>
      </c>
      <c r="P932" s="54">
        <v>15.725427771159939</v>
      </c>
      <c r="Q932" s="54">
        <v>424364.50590008567</v>
      </c>
      <c r="R932" s="54">
        <v>23149.42366429088</v>
      </c>
      <c r="S932" s="54">
        <v>0</v>
      </c>
      <c r="T932" s="54">
        <v>0</v>
      </c>
      <c r="U932" s="54">
        <v>0.32987557584367144</v>
      </c>
      <c r="V932" s="54">
        <v>3.953995401429538</v>
      </c>
      <c r="W932" s="54">
        <v>2.3413717199871491</v>
      </c>
      <c r="X932" s="54">
        <v>0</v>
      </c>
      <c r="Y932" s="54">
        <v>0</v>
      </c>
      <c r="Z932" s="54">
        <v>0</v>
      </c>
      <c r="AA932" s="54">
        <v>0</v>
      </c>
      <c r="AB932" s="54">
        <v>0</v>
      </c>
      <c r="AC932" s="54">
        <v>0</v>
      </c>
      <c r="AD932" s="54" t="e">
        <v>#REF!</v>
      </c>
      <c r="AE932" s="63" t="e">
        <v>#REF!</v>
      </c>
      <c r="AF932" s="63" t="e">
        <v>#REF!</v>
      </c>
      <c r="AG932" s="63" t="e">
        <v>#REF!</v>
      </c>
      <c r="AH932" s="54" t="e">
        <v>#REF!</v>
      </c>
      <c r="AI932" s="63" t="e">
        <v>#REF!</v>
      </c>
      <c r="AJ932" s="63" t="e">
        <v>#REF!</v>
      </c>
      <c r="AK932" s="63" t="e">
        <v>#REF!</v>
      </c>
      <c r="AL932" s="63" t="e">
        <v>#REF!</v>
      </c>
      <c r="AM932" s="63" t="e">
        <v>#REF!</v>
      </c>
      <c r="AN932" s="54" t="e">
        <v>#REF!</v>
      </c>
      <c r="AO932" s="54">
        <v>0.19962598244982172</v>
      </c>
      <c r="AP932" s="54">
        <v>0.74634711023257194</v>
      </c>
      <c r="AQ932" s="54">
        <v>0.14899027512876256</v>
      </c>
    </row>
    <row r="933" spans="2:43" x14ac:dyDescent="0.3">
      <c r="B933" s="52">
        <v>930</v>
      </c>
      <c r="C933" s="54">
        <v>0.19812767034618822</v>
      </c>
      <c r="D933" s="54">
        <v>0.69296566191471176</v>
      </c>
      <c r="E933" s="54">
        <v>48361.695620050596</v>
      </c>
      <c r="F933" s="54">
        <v>17.367252670549604</v>
      </c>
      <c r="G933" s="54">
        <v>0.84548448501992779</v>
      </c>
      <c r="H933" s="54">
        <v>30397.963179713261</v>
      </c>
      <c r="I933" s="54">
        <v>14</v>
      </c>
      <c r="J933" s="54">
        <v>6</v>
      </c>
      <c r="K933" s="54">
        <v>840</v>
      </c>
      <c r="L933" s="54">
        <v>816</v>
      </c>
      <c r="M933" s="54">
        <v>0.13729567222506614</v>
      </c>
      <c r="N933" s="54">
        <v>9581.7900871920792</v>
      </c>
      <c r="O933" s="54">
        <v>33512.994416666181</v>
      </c>
      <c r="P933" s="54">
        <v>14.683742680370598</v>
      </c>
      <c r="Q933" s="54">
        <v>527929.1072121436</v>
      </c>
      <c r="R933" s="54">
        <v>25701.006244654593</v>
      </c>
      <c r="S933" s="54">
        <v>0</v>
      </c>
      <c r="T933" s="54">
        <v>0</v>
      </c>
      <c r="U933" s="54">
        <v>0.56705365846135813</v>
      </c>
      <c r="V933" s="54">
        <v>2.6160659285605261</v>
      </c>
      <c r="W933" s="54">
        <v>1.2012233692845882</v>
      </c>
      <c r="X933" s="54">
        <v>0</v>
      </c>
      <c r="Y933" s="54">
        <v>0</v>
      </c>
      <c r="Z933" s="54">
        <v>0</v>
      </c>
      <c r="AA933" s="54">
        <v>0</v>
      </c>
      <c r="AB933" s="54">
        <v>0</v>
      </c>
      <c r="AC933" s="54">
        <v>0</v>
      </c>
      <c r="AD933" s="54" t="e">
        <v>#REF!</v>
      </c>
      <c r="AE933" s="63" t="e">
        <v>#REF!</v>
      </c>
      <c r="AF933" s="63" t="e">
        <v>#REF!</v>
      </c>
      <c r="AG933" s="63" t="e">
        <v>#REF!</v>
      </c>
      <c r="AH933" s="54" t="e">
        <v>#REF!</v>
      </c>
      <c r="AI933" s="63" t="e">
        <v>#REF!</v>
      </c>
      <c r="AJ933" s="63" t="e">
        <v>#REF!</v>
      </c>
      <c r="AK933" s="63" t="e">
        <v>#REF!</v>
      </c>
      <c r="AL933" s="63" t="e">
        <v>#REF!</v>
      </c>
      <c r="AM933" s="63" t="e">
        <v>#REF!</v>
      </c>
      <c r="AN933" s="54" t="e">
        <v>#REF!</v>
      </c>
      <c r="AO933" s="54">
        <v>0.2223364261823742</v>
      </c>
      <c r="AP933" s="54">
        <v>0.6896546375061966</v>
      </c>
      <c r="AQ933" s="54">
        <v>0.15333534740322852</v>
      </c>
    </row>
    <row r="934" spans="2:43" x14ac:dyDescent="0.3">
      <c r="B934" s="52">
        <v>931</v>
      </c>
      <c r="C934" s="54">
        <v>0.14308490482931829</v>
      </c>
      <c r="D934" s="54">
        <v>0.66454971984576416</v>
      </c>
      <c r="E934" s="54">
        <v>49739.287899939955</v>
      </c>
      <c r="F934" s="54">
        <v>20.67413440653123</v>
      </c>
      <c r="G934" s="54">
        <v>0.9051893587052624</v>
      </c>
      <c r="H934" s="54">
        <v>20759.143660386206</v>
      </c>
      <c r="I934" s="54">
        <v>11</v>
      </c>
      <c r="J934" s="54">
        <v>7</v>
      </c>
      <c r="K934" s="54">
        <v>848</v>
      </c>
      <c r="L934" s="54">
        <v>811</v>
      </c>
      <c r="M934" s="54">
        <v>9.5087033418481307E-2</v>
      </c>
      <c r="N934" s="54">
        <v>7116.9412754409714</v>
      </c>
      <c r="O934" s="54">
        <v>33054.229839232903</v>
      </c>
      <c r="P934" s="54">
        <v>18.714006465234405</v>
      </c>
      <c r="Q934" s="54">
        <v>429177.32619931514</v>
      </c>
      <c r="R934" s="54">
        <v>18790.955937215404</v>
      </c>
      <c r="S934" s="54">
        <v>0</v>
      </c>
      <c r="T934" s="54">
        <v>0</v>
      </c>
      <c r="U934" s="54">
        <v>0.32993203153615491</v>
      </c>
      <c r="V934" s="54">
        <v>3.8513029549495568</v>
      </c>
      <c r="W934" s="54">
        <v>1.9569673332586848</v>
      </c>
      <c r="X934" s="54">
        <v>0</v>
      </c>
      <c r="Y934" s="54">
        <v>0</v>
      </c>
      <c r="Z934" s="54">
        <v>0</v>
      </c>
      <c r="AA934" s="54">
        <v>0</v>
      </c>
      <c r="AB934" s="54">
        <v>0</v>
      </c>
      <c r="AC934" s="54">
        <v>0</v>
      </c>
      <c r="AD934" s="54" t="e">
        <v>#REF!</v>
      </c>
      <c r="AE934" s="63" t="e">
        <v>#REF!</v>
      </c>
      <c r="AF934" s="63" t="e">
        <v>#REF!</v>
      </c>
      <c r="AG934" s="63" t="e">
        <v>#REF!</v>
      </c>
      <c r="AH934" s="54" t="e">
        <v>#REF!</v>
      </c>
      <c r="AI934" s="63" t="e">
        <v>#REF!</v>
      </c>
      <c r="AJ934" s="63" t="e">
        <v>#REF!</v>
      </c>
      <c r="AK934" s="63" t="e">
        <v>#REF!</v>
      </c>
      <c r="AL934" s="63" t="e">
        <v>#REF!</v>
      </c>
      <c r="AM934" s="63" t="e">
        <v>#REF!</v>
      </c>
      <c r="AN934" s="54" t="e">
        <v>#REF!</v>
      </c>
      <c r="AO934" s="54">
        <v>0.24960828653391132</v>
      </c>
      <c r="AP934" s="54">
        <v>0.70279341031112152</v>
      </c>
      <c r="AQ934" s="54">
        <v>0.17542305893508311</v>
      </c>
    </row>
    <row r="935" spans="2:43" x14ac:dyDescent="0.3">
      <c r="B935" s="52">
        <v>932</v>
      </c>
      <c r="C935" s="54">
        <v>0.22152028719755978</v>
      </c>
      <c r="D935" s="54">
        <v>0.68273049073415104</v>
      </c>
      <c r="E935" s="54">
        <v>49371.350739643138</v>
      </c>
      <c r="F935" s="54">
        <v>28.518407347518618</v>
      </c>
      <c r="G935" s="54">
        <v>0.8631636086365474</v>
      </c>
      <c r="H935" s="54">
        <v>27893.137555060734</v>
      </c>
      <c r="I935" s="54">
        <v>15</v>
      </c>
      <c r="J935" s="54">
        <v>4</v>
      </c>
      <c r="K935" s="54">
        <v>873</v>
      </c>
      <c r="L935" s="54">
        <v>785</v>
      </c>
      <c r="M935" s="54">
        <v>0.15123865438596007</v>
      </c>
      <c r="N935" s="54">
        <v>10936.755795177203</v>
      </c>
      <c r="O935" s="54">
        <v>33707.326518684451</v>
      </c>
      <c r="P935" s="54">
        <v>24.616051398651198</v>
      </c>
      <c r="Q935" s="54">
        <v>795467.85899559152</v>
      </c>
      <c r="R935" s="54">
        <v>24076.341268221826</v>
      </c>
      <c r="S935" s="54">
        <v>0</v>
      </c>
      <c r="T935" s="54">
        <v>0</v>
      </c>
      <c r="U935" s="54">
        <v>0.32403845231334083</v>
      </c>
      <c r="V935" s="54">
        <v>5.4284773893772771</v>
      </c>
      <c r="W935" s="54">
        <v>4.1060440969934744</v>
      </c>
      <c r="X935" s="54">
        <v>0</v>
      </c>
      <c r="Y935" s="54">
        <v>0</v>
      </c>
      <c r="Z935" s="54">
        <v>0</v>
      </c>
      <c r="AA935" s="54">
        <v>0</v>
      </c>
      <c r="AB935" s="54">
        <v>0</v>
      </c>
      <c r="AC935" s="54">
        <v>0</v>
      </c>
      <c r="AD935" s="54" t="e">
        <v>#REF!</v>
      </c>
      <c r="AE935" s="63" t="e">
        <v>#REF!</v>
      </c>
      <c r="AF935" s="63" t="e">
        <v>#REF!</v>
      </c>
      <c r="AG935" s="63" t="e">
        <v>#REF!</v>
      </c>
      <c r="AH935" s="54" t="e">
        <v>#REF!</v>
      </c>
      <c r="AI935" s="63" t="e">
        <v>#REF!</v>
      </c>
      <c r="AJ935" s="63" t="e">
        <v>#REF!</v>
      </c>
      <c r="AK935" s="63" t="e">
        <v>#REF!</v>
      </c>
      <c r="AL935" s="63" t="e">
        <v>#REF!</v>
      </c>
      <c r="AM935" s="63" t="e">
        <v>#REF!</v>
      </c>
      <c r="AN935" s="54" t="e">
        <v>#REF!</v>
      </c>
      <c r="AO935" s="54">
        <v>0.26289128162939868</v>
      </c>
      <c r="AP935" s="54">
        <v>0.70228475575192717</v>
      </c>
      <c r="AQ935" s="54">
        <v>0.18462453950841334</v>
      </c>
    </row>
    <row r="936" spans="2:43" x14ac:dyDescent="0.3">
      <c r="B936" s="52">
        <v>933</v>
      </c>
      <c r="C936" s="54">
        <v>0.18263564629276952</v>
      </c>
      <c r="D936" s="54">
        <v>0.64827395194084825</v>
      </c>
      <c r="E936" s="54">
        <v>53197.022903264733</v>
      </c>
      <c r="F936" s="54">
        <v>15.381416467270521</v>
      </c>
      <c r="G936" s="54">
        <v>0.88651833129621105</v>
      </c>
      <c r="H936" s="54">
        <v>14303.818512222297</v>
      </c>
      <c r="I936" s="54">
        <v>11</v>
      </c>
      <c r="J936" s="54">
        <v>1</v>
      </c>
      <c r="K936" s="54">
        <v>859</v>
      </c>
      <c r="L936" s="54">
        <v>799</v>
      </c>
      <c r="M936" s="54">
        <v>0.11839793218748462</v>
      </c>
      <c r="N936" s="54">
        <v>9715.6726587890171</v>
      </c>
      <c r="O936" s="54">
        <v>34486.244268987248</v>
      </c>
      <c r="P936" s="54">
        <v>13.635907659536723</v>
      </c>
      <c r="Q936" s="54">
        <v>220012.98960874495</v>
      </c>
      <c r="R936" s="54">
        <v>12680.597318619162</v>
      </c>
      <c r="S936" s="54">
        <v>0</v>
      </c>
      <c r="T936" s="54">
        <v>0</v>
      </c>
      <c r="U936" s="54">
        <v>0.38532598228463266</v>
      </c>
      <c r="V936" s="54">
        <v>5.3187876681623134</v>
      </c>
      <c r="W936" s="54">
        <v>1.9283324114318219</v>
      </c>
      <c r="X936" s="54">
        <v>0</v>
      </c>
      <c r="Y936" s="54">
        <v>0</v>
      </c>
      <c r="Z936" s="54">
        <v>0</v>
      </c>
      <c r="AA936" s="54">
        <v>0</v>
      </c>
      <c r="AB936" s="54">
        <v>0</v>
      </c>
      <c r="AC936" s="54">
        <v>0</v>
      </c>
      <c r="AD936" s="54" t="e">
        <v>#REF!</v>
      </c>
      <c r="AE936" s="63" t="e">
        <v>#REF!</v>
      </c>
      <c r="AF936" s="63" t="e">
        <v>#REF!</v>
      </c>
      <c r="AG936" s="63" t="e">
        <v>#REF!</v>
      </c>
      <c r="AH936" s="54" t="e">
        <v>#REF!</v>
      </c>
      <c r="AI936" s="63" t="e">
        <v>#REF!</v>
      </c>
      <c r="AJ936" s="63" t="e">
        <v>#REF!</v>
      </c>
      <c r="AK936" s="63" t="e">
        <v>#REF!</v>
      </c>
      <c r="AL936" s="63" t="e">
        <v>#REF!</v>
      </c>
      <c r="AM936" s="63" t="e">
        <v>#REF!</v>
      </c>
      <c r="AN936" s="54" t="e">
        <v>#REF!</v>
      </c>
      <c r="AO936" s="54">
        <v>0.18683822667911482</v>
      </c>
      <c r="AP936" s="54">
        <v>0.65622050396541232</v>
      </c>
      <c r="AQ936" s="54">
        <v>0.12260707527137267</v>
      </c>
    </row>
    <row r="937" spans="2:43" x14ac:dyDescent="0.3">
      <c r="B937" s="52">
        <v>934</v>
      </c>
      <c r="C937" s="54">
        <v>0.22183072386644903</v>
      </c>
      <c r="D937" s="54">
        <v>0.70703144588160516</v>
      </c>
      <c r="E937" s="54">
        <v>49538.503978348854</v>
      </c>
      <c r="F937" s="54">
        <v>9.5180919227703455</v>
      </c>
      <c r="G937" s="54">
        <v>0.83099248295699202</v>
      </c>
      <c r="H937" s="54">
        <v>12494.157716912805</v>
      </c>
      <c r="I937" s="54">
        <v>11</v>
      </c>
      <c r="J937" s="54">
        <v>7</v>
      </c>
      <c r="K937" s="54">
        <v>853</v>
      </c>
      <c r="L937" s="54">
        <v>785</v>
      </c>
      <c r="M937" s="54">
        <v>0.15684129743625855</v>
      </c>
      <c r="N937" s="54">
        <v>10989.162196778092</v>
      </c>
      <c r="O937" s="54">
        <v>35025.280094623638</v>
      </c>
      <c r="P937" s="54">
        <v>7.90946283991582</v>
      </c>
      <c r="Q937" s="54">
        <v>118920.54164716655</v>
      </c>
      <c r="R937" s="54">
        <v>10382.551143633635</v>
      </c>
      <c r="S937" s="54">
        <v>0</v>
      </c>
      <c r="T937" s="54">
        <v>0</v>
      </c>
      <c r="U937" s="54">
        <v>0.42222463082482842</v>
      </c>
      <c r="V937" s="54">
        <v>3.6040507747274186</v>
      </c>
      <c r="W937" s="54">
        <v>2.7870941795954693</v>
      </c>
      <c r="X937" s="54">
        <v>0</v>
      </c>
      <c r="Y937" s="54">
        <v>0</v>
      </c>
      <c r="Z937" s="54">
        <v>0</v>
      </c>
      <c r="AA937" s="54">
        <v>0</v>
      </c>
      <c r="AB937" s="54">
        <v>0</v>
      </c>
      <c r="AC937" s="54">
        <v>0</v>
      </c>
      <c r="AD937" s="54" t="e">
        <v>#REF!</v>
      </c>
      <c r="AE937" s="63" t="e">
        <v>#REF!</v>
      </c>
      <c r="AF937" s="63" t="e">
        <v>#REF!</v>
      </c>
      <c r="AG937" s="63" t="e">
        <v>#REF!</v>
      </c>
      <c r="AH937" s="54" t="e">
        <v>#REF!</v>
      </c>
      <c r="AI937" s="63" t="e">
        <v>#REF!</v>
      </c>
      <c r="AJ937" s="63" t="e">
        <v>#REF!</v>
      </c>
      <c r="AK937" s="63" t="e">
        <v>#REF!</v>
      </c>
      <c r="AL937" s="63" t="e">
        <v>#REF!</v>
      </c>
      <c r="AM937" s="63" t="e">
        <v>#REF!</v>
      </c>
      <c r="AN937" s="54" t="e">
        <v>#REF!</v>
      </c>
      <c r="AO937" s="54">
        <v>0.26569978266065131</v>
      </c>
      <c r="AP937" s="54">
        <v>0.64453285346678779</v>
      </c>
      <c r="AQ937" s="54">
        <v>0.17125223908377493</v>
      </c>
    </row>
    <row r="938" spans="2:43" x14ac:dyDescent="0.3">
      <c r="B938" s="52">
        <v>935</v>
      </c>
      <c r="C938" s="54">
        <v>0.16771109791034433</v>
      </c>
      <c r="D938" s="54">
        <v>0.73565426342548634</v>
      </c>
      <c r="E938" s="54">
        <v>48006.729454075088</v>
      </c>
      <c r="F938" s="54">
        <v>19.831985884779797</v>
      </c>
      <c r="G938" s="54">
        <v>0.87533721853976776</v>
      </c>
      <c r="H938" s="54">
        <v>15488.768108372808</v>
      </c>
      <c r="I938" s="54">
        <v>14</v>
      </c>
      <c r="J938" s="54">
        <v>2</v>
      </c>
      <c r="K938" s="54">
        <v>837</v>
      </c>
      <c r="L938" s="54">
        <v>803</v>
      </c>
      <c r="M938" s="54">
        <v>0.12337738420151398</v>
      </c>
      <c r="N938" s="54">
        <v>8051.2613038277977</v>
      </c>
      <c r="O938" s="54">
        <v>35316.35519600421</v>
      </c>
      <c r="P938" s="54">
        <v>17.359675362503083</v>
      </c>
      <c r="Q938" s="54">
        <v>307173.03049787699</v>
      </c>
      <c r="R938" s="54">
        <v>13557.895194590514</v>
      </c>
      <c r="S938" s="54">
        <v>0</v>
      </c>
      <c r="T938" s="54">
        <v>0</v>
      </c>
      <c r="U938" s="54">
        <v>0.42745169690239826</v>
      </c>
      <c r="V938" s="54">
        <v>3.1338700681756655</v>
      </c>
      <c r="W938" s="54">
        <v>2.7170272260398898</v>
      </c>
      <c r="X938" s="54">
        <v>0</v>
      </c>
      <c r="Y938" s="54">
        <v>0</v>
      </c>
      <c r="Z938" s="54">
        <v>0</v>
      </c>
      <c r="AA938" s="54">
        <v>0</v>
      </c>
      <c r="AB938" s="54">
        <v>0</v>
      </c>
      <c r="AC938" s="54">
        <v>0</v>
      </c>
      <c r="AD938" s="54" t="e">
        <v>#REF!</v>
      </c>
      <c r="AE938" s="63" t="e">
        <v>#REF!</v>
      </c>
      <c r="AF938" s="63" t="e">
        <v>#REF!</v>
      </c>
      <c r="AG938" s="63" t="e">
        <v>#REF!</v>
      </c>
      <c r="AH938" s="54" t="e">
        <v>#REF!</v>
      </c>
      <c r="AI938" s="63" t="e">
        <v>#REF!</v>
      </c>
      <c r="AJ938" s="63" t="e">
        <v>#REF!</v>
      </c>
      <c r="AK938" s="63" t="e">
        <v>#REF!</v>
      </c>
      <c r="AL938" s="63" t="e">
        <v>#REF!</v>
      </c>
      <c r="AM938" s="63" t="e">
        <v>#REF!</v>
      </c>
      <c r="AN938" s="54" t="e">
        <v>#REF!</v>
      </c>
      <c r="AO938" s="54">
        <v>0.24464329727005915</v>
      </c>
      <c r="AP938" s="54">
        <v>0.70327602429142377</v>
      </c>
      <c r="AQ938" s="54">
        <v>0.17205176547363213</v>
      </c>
    </row>
    <row r="939" spans="2:43" x14ac:dyDescent="0.3">
      <c r="B939" s="52">
        <v>936</v>
      </c>
      <c r="C939" s="54">
        <v>0.16496846565658102</v>
      </c>
      <c r="D939" s="54">
        <v>0.64895872324814063</v>
      </c>
      <c r="E939" s="54">
        <v>51013.448834847419</v>
      </c>
      <c r="F939" s="54">
        <v>15.444583829627692</v>
      </c>
      <c r="G939" s="54">
        <v>0.86464071021037325</v>
      </c>
      <c r="H939" s="54">
        <v>33331.458707397454</v>
      </c>
      <c r="I939" s="54">
        <v>15</v>
      </c>
      <c r="J939" s="54">
        <v>3</v>
      </c>
      <c r="K939" s="54">
        <v>833</v>
      </c>
      <c r="L939" s="54">
        <v>800</v>
      </c>
      <c r="M939" s="54">
        <v>0.10705772484869956</v>
      </c>
      <c r="N939" s="54">
        <v>8415.610382135279</v>
      </c>
      <c r="O939" s="54">
        <v>33105.622624346928</v>
      </c>
      <c r="P939" s="54">
        <v>13.354015931352935</v>
      </c>
      <c r="Q939" s="54">
        <v>514790.50817017385</v>
      </c>
      <c r="R939" s="54">
        <v>28819.736129111865</v>
      </c>
      <c r="S939" s="54">
        <v>0</v>
      </c>
      <c r="T939" s="54">
        <v>0</v>
      </c>
      <c r="U939" s="54">
        <v>0.33948095482918567</v>
      </c>
      <c r="V939" s="54">
        <v>3.4998209973974594</v>
      </c>
      <c r="W939" s="54">
        <v>4.6787509135754028</v>
      </c>
      <c r="X939" s="54">
        <v>0</v>
      </c>
      <c r="Y939" s="54">
        <v>0</v>
      </c>
      <c r="Z939" s="54">
        <v>0</v>
      </c>
      <c r="AA939" s="54">
        <v>0</v>
      </c>
      <c r="AB939" s="54">
        <v>0</v>
      </c>
      <c r="AC939" s="54">
        <v>0</v>
      </c>
      <c r="AD939" s="54" t="e">
        <v>#REF!</v>
      </c>
      <c r="AE939" s="63" t="e">
        <v>#REF!</v>
      </c>
      <c r="AF939" s="63" t="e">
        <v>#REF!</v>
      </c>
      <c r="AG939" s="63" t="e">
        <v>#REF!</v>
      </c>
      <c r="AH939" s="54" t="e">
        <v>#REF!</v>
      </c>
      <c r="AI939" s="63" t="e">
        <v>#REF!</v>
      </c>
      <c r="AJ939" s="63" t="e">
        <v>#REF!</v>
      </c>
      <c r="AK939" s="63" t="e">
        <v>#REF!</v>
      </c>
      <c r="AL939" s="63" t="e">
        <v>#REF!</v>
      </c>
      <c r="AM939" s="63" t="e">
        <v>#REF!</v>
      </c>
      <c r="AN939" s="54" t="e">
        <v>#REF!</v>
      </c>
      <c r="AO939" s="54">
        <v>0.18108522028235544</v>
      </c>
      <c r="AP939" s="54">
        <v>0.71203114138357093</v>
      </c>
      <c r="AQ939" s="54">
        <v>0.1289383160853409</v>
      </c>
    </row>
    <row r="940" spans="2:43" x14ac:dyDescent="0.3">
      <c r="B940" s="52">
        <v>937</v>
      </c>
      <c r="C940" s="54">
        <v>0.23579321797960551</v>
      </c>
      <c r="D940" s="54">
        <v>0.74864695423216976</v>
      </c>
      <c r="E940" s="54">
        <v>48652.245440058839</v>
      </c>
      <c r="F940" s="54">
        <v>14.296544144218192</v>
      </c>
      <c r="G940" s="54">
        <v>0.86621403348893433</v>
      </c>
      <c r="H940" s="54">
        <v>13777.609524322832</v>
      </c>
      <c r="I940" s="54">
        <v>6</v>
      </c>
      <c r="J940" s="54">
        <v>3</v>
      </c>
      <c r="K940" s="54">
        <v>853</v>
      </c>
      <c r="L940" s="54">
        <v>831</v>
      </c>
      <c r="M940" s="54">
        <v>0.17652587446903376</v>
      </c>
      <c r="N940" s="54">
        <v>11471.869514245062</v>
      </c>
      <c r="O940" s="54">
        <v>36423.355365256022</v>
      </c>
      <c r="P940" s="54">
        <v>12.383867168115845</v>
      </c>
      <c r="Q940" s="54">
        <v>196972.20276628237</v>
      </c>
      <c r="R940" s="54">
        <v>11934.358717899238</v>
      </c>
      <c r="S940" s="54">
        <v>0</v>
      </c>
      <c r="T940" s="54">
        <v>0</v>
      </c>
      <c r="U940" s="54">
        <v>0.50223292810769404</v>
      </c>
      <c r="V940" s="54">
        <v>6.3944930009151246</v>
      </c>
      <c r="W940" s="54">
        <v>2.6038918420117922</v>
      </c>
      <c r="X940" s="54">
        <v>0</v>
      </c>
      <c r="Y940" s="54">
        <v>0</v>
      </c>
      <c r="Z940" s="54">
        <v>0</v>
      </c>
      <c r="AA940" s="54">
        <v>0</v>
      </c>
      <c r="AB940" s="54">
        <v>0</v>
      </c>
      <c r="AC940" s="54">
        <v>0</v>
      </c>
      <c r="AD940" s="54" t="e">
        <v>#REF!</v>
      </c>
      <c r="AE940" s="63" t="e">
        <v>#REF!</v>
      </c>
      <c r="AF940" s="63" t="e">
        <v>#REF!</v>
      </c>
      <c r="AG940" s="63" t="e">
        <v>#REF!</v>
      </c>
      <c r="AH940" s="54" t="e">
        <v>#REF!</v>
      </c>
      <c r="AI940" s="63" t="e">
        <v>#REF!</v>
      </c>
      <c r="AJ940" s="63" t="e">
        <v>#REF!</v>
      </c>
      <c r="AK940" s="63" t="e">
        <v>#REF!</v>
      </c>
      <c r="AL940" s="63" t="e">
        <v>#REF!</v>
      </c>
      <c r="AM940" s="63" t="e">
        <v>#REF!</v>
      </c>
      <c r="AN940" s="54" t="e">
        <v>#REF!</v>
      </c>
      <c r="AO940" s="54">
        <v>0.22912021176507735</v>
      </c>
      <c r="AP940" s="54">
        <v>0.68475147487111254</v>
      </c>
      <c r="AQ940" s="54">
        <v>0.15689040292891834</v>
      </c>
    </row>
    <row r="941" spans="2:43" x14ac:dyDescent="0.3">
      <c r="B941" s="52">
        <v>938</v>
      </c>
      <c r="C941" s="54">
        <v>0.23775141203092928</v>
      </c>
      <c r="D941" s="54">
        <v>0.76250862668464003</v>
      </c>
      <c r="E941" s="54">
        <v>47296.356697431758</v>
      </c>
      <c r="F941" s="54">
        <v>16.312079243601328</v>
      </c>
      <c r="G941" s="54">
        <v>0.91921851613574368</v>
      </c>
      <c r="H941" s="54">
        <v>15625.189991015874</v>
      </c>
      <c r="I941" s="54">
        <v>16</v>
      </c>
      <c r="J941" s="54">
        <v>2</v>
      </c>
      <c r="K941" s="54">
        <v>869</v>
      </c>
      <c r="L941" s="54">
        <v>770</v>
      </c>
      <c r="M941" s="54">
        <v>0.1812875026800379</v>
      </c>
      <c r="N941" s="54">
        <v>11244.7755887329</v>
      </c>
      <c r="O941" s="54">
        <v>36063.879992545568</v>
      </c>
      <c r="P941" s="54">
        <v>14.994365277391877</v>
      </c>
      <c r="Q941" s="54">
        <v>254879.33732977725</v>
      </c>
      <c r="R941" s="54">
        <v>14362.963957880685</v>
      </c>
      <c r="S941" s="54">
        <v>0</v>
      </c>
      <c r="T941" s="54">
        <v>0</v>
      </c>
      <c r="U941" s="54">
        <v>0.33202842664364784</v>
      </c>
      <c r="V941" s="54">
        <v>5.3105970223874923</v>
      </c>
      <c r="W941" s="54">
        <v>2.4584461238741309</v>
      </c>
      <c r="X941" s="54">
        <v>0</v>
      </c>
      <c r="Y941" s="54">
        <v>0</v>
      </c>
      <c r="Z941" s="54">
        <v>0</v>
      </c>
      <c r="AA941" s="54">
        <v>0</v>
      </c>
      <c r="AB941" s="54">
        <v>0</v>
      </c>
      <c r="AC941" s="54">
        <v>0</v>
      </c>
      <c r="AD941" s="54" t="e">
        <v>#REF!</v>
      </c>
      <c r="AE941" s="63" t="e">
        <v>#REF!</v>
      </c>
      <c r="AF941" s="63" t="e">
        <v>#REF!</v>
      </c>
      <c r="AG941" s="63" t="e">
        <v>#REF!</v>
      </c>
      <c r="AH941" s="54" t="e">
        <v>#REF!</v>
      </c>
      <c r="AI941" s="63" t="e">
        <v>#REF!</v>
      </c>
      <c r="AJ941" s="63" t="e">
        <v>#REF!</v>
      </c>
      <c r="AK941" s="63" t="e">
        <v>#REF!</v>
      </c>
      <c r="AL941" s="63" t="e">
        <v>#REF!</v>
      </c>
      <c r="AM941" s="63" t="e">
        <v>#REF!</v>
      </c>
      <c r="AN941" s="54" t="e">
        <v>#REF!</v>
      </c>
      <c r="AO941" s="54">
        <v>0.18711433408556483</v>
      </c>
      <c r="AP941" s="54">
        <v>0.66657787071860197</v>
      </c>
      <c r="AQ941" s="54">
        <v>0.12472627439568493</v>
      </c>
    </row>
    <row r="942" spans="2:43" x14ac:dyDescent="0.3">
      <c r="B942" s="52">
        <v>939</v>
      </c>
      <c r="C942" s="54">
        <v>0.25913227358909757</v>
      </c>
      <c r="D942" s="54">
        <v>0.63434621885501974</v>
      </c>
      <c r="E942" s="54">
        <v>48699.157426603007</v>
      </c>
      <c r="F942" s="54">
        <v>21.66706821486779</v>
      </c>
      <c r="G942" s="54">
        <v>0.81891165711752778</v>
      </c>
      <c r="H942" s="54">
        <v>12304.720982211182</v>
      </c>
      <c r="I942" s="54">
        <v>9</v>
      </c>
      <c r="J942" s="54">
        <v>7</v>
      </c>
      <c r="K942" s="54">
        <v>859</v>
      </c>
      <c r="L942" s="54">
        <v>803</v>
      </c>
      <c r="M942" s="54">
        <v>0.16437957793454855</v>
      </c>
      <c r="N942" s="54">
        <v>12619.523385829023</v>
      </c>
      <c r="O942" s="54">
        <v>30892.12637499097</v>
      </c>
      <c r="P942" s="54">
        <v>17.743414736715895</v>
      </c>
      <c r="Q942" s="54">
        <v>266607.22888648469</v>
      </c>
      <c r="R942" s="54">
        <v>10076.479449911372</v>
      </c>
      <c r="S942" s="54">
        <v>0</v>
      </c>
      <c r="T942" s="54">
        <v>0</v>
      </c>
      <c r="U942" s="54">
        <v>0.3947995574872718</v>
      </c>
      <c r="V942" s="54">
        <v>5.2868294842884573</v>
      </c>
      <c r="W942" s="54">
        <v>0.47943064293206028</v>
      </c>
      <c r="X942" s="54">
        <v>0</v>
      </c>
      <c r="Y942" s="54">
        <v>0</v>
      </c>
      <c r="Z942" s="54">
        <v>0</v>
      </c>
      <c r="AA942" s="54">
        <v>0</v>
      </c>
      <c r="AB942" s="54">
        <v>0</v>
      </c>
      <c r="AC942" s="54">
        <v>0</v>
      </c>
      <c r="AD942" s="54" t="e">
        <v>#REF!</v>
      </c>
      <c r="AE942" s="63" t="e">
        <v>#REF!</v>
      </c>
      <c r="AF942" s="63" t="e">
        <v>#REF!</v>
      </c>
      <c r="AG942" s="63" t="e">
        <v>#REF!</v>
      </c>
      <c r="AH942" s="54" t="e">
        <v>#REF!</v>
      </c>
      <c r="AI942" s="63" t="e">
        <v>#REF!</v>
      </c>
      <c r="AJ942" s="63" t="e">
        <v>#REF!</v>
      </c>
      <c r="AK942" s="63" t="e">
        <v>#REF!</v>
      </c>
      <c r="AL942" s="63" t="e">
        <v>#REF!</v>
      </c>
      <c r="AM942" s="63" t="e">
        <v>#REF!</v>
      </c>
      <c r="AN942" s="54" t="e">
        <v>#REF!</v>
      </c>
      <c r="AO942" s="54">
        <v>0.23149140114324174</v>
      </c>
      <c r="AP942" s="54">
        <v>0.72855912260712463</v>
      </c>
      <c r="AQ942" s="54">
        <v>0.16865517210801412</v>
      </c>
    </row>
    <row r="943" spans="2:43" x14ac:dyDescent="0.3">
      <c r="B943" s="52">
        <v>940</v>
      </c>
      <c r="C943" s="54">
        <v>0.14251724254636589</v>
      </c>
      <c r="D943" s="54">
        <v>0.71720960391642985</v>
      </c>
      <c r="E943" s="54">
        <v>47423.760926963907</v>
      </c>
      <c r="F943" s="54">
        <v>24.151425023207626</v>
      </c>
      <c r="G943" s="54">
        <v>0.89330663518785536</v>
      </c>
      <c r="H943" s="54">
        <v>25530.170282831947</v>
      </c>
      <c r="I943" s="54">
        <v>13</v>
      </c>
      <c r="J943" s="54">
        <v>10</v>
      </c>
      <c r="K943" s="54">
        <v>823</v>
      </c>
      <c r="L943" s="54">
        <v>800</v>
      </c>
      <c r="M943" s="54">
        <v>0.10221473507794084</v>
      </c>
      <c r="N943" s="54">
        <v>6758.7036384889843</v>
      </c>
      <c r="O943" s="54">
        <v>34012.776790655247</v>
      </c>
      <c r="P943" s="54">
        <v>21.574628222473375</v>
      </c>
      <c r="Q943" s="54">
        <v>616589.99341553915</v>
      </c>
      <c r="R943" s="54">
        <v>22806.270511129584</v>
      </c>
      <c r="S943" s="54">
        <v>0</v>
      </c>
      <c r="T943" s="54">
        <v>0</v>
      </c>
      <c r="U943" s="54">
        <v>0.32116813787998455</v>
      </c>
      <c r="V943" s="54">
        <v>4.7054986789836022</v>
      </c>
      <c r="W943" s="54">
        <v>1.574300174889911</v>
      </c>
      <c r="X943" s="54">
        <v>0</v>
      </c>
      <c r="Y943" s="54">
        <v>0</v>
      </c>
      <c r="Z943" s="54">
        <v>0</v>
      </c>
      <c r="AA943" s="54">
        <v>0</v>
      </c>
      <c r="AB943" s="54">
        <v>0</v>
      </c>
      <c r="AC943" s="54">
        <v>0</v>
      </c>
      <c r="AD943" s="54" t="e">
        <v>#REF!</v>
      </c>
      <c r="AE943" s="63" t="e">
        <v>#REF!</v>
      </c>
      <c r="AF943" s="63" t="e">
        <v>#REF!</v>
      </c>
      <c r="AG943" s="63" t="e">
        <v>#REF!</v>
      </c>
      <c r="AH943" s="54" t="e">
        <v>#REF!</v>
      </c>
      <c r="AI943" s="63" t="e">
        <v>#REF!</v>
      </c>
      <c r="AJ943" s="63" t="e">
        <v>#REF!</v>
      </c>
      <c r="AK943" s="63" t="e">
        <v>#REF!</v>
      </c>
      <c r="AL943" s="63" t="e">
        <v>#REF!</v>
      </c>
      <c r="AM943" s="63" t="e">
        <v>#REF!</v>
      </c>
      <c r="AN943" s="54" t="e">
        <v>#REF!</v>
      </c>
      <c r="AO943" s="54">
        <v>0.15840165349069424</v>
      </c>
      <c r="AP943" s="54">
        <v>0.75472942292315248</v>
      </c>
      <c r="AQ943" s="54">
        <v>0.11955038852910482</v>
      </c>
    </row>
    <row r="944" spans="2:43" x14ac:dyDescent="0.3">
      <c r="B944" s="52">
        <v>941</v>
      </c>
      <c r="C944" s="54">
        <v>0.21612733006851317</v>
      </c>
      <c r="D944" s="54">
        <v>0.69057624478864177</v>
      </c>
      <c r="E944" s="54">
        <v>51449.070411661785</v>
      </c>
      <c r="F944" s="54">
        <v>10.536256956360745</v>
      </c>
      <c r="G944" s="54">
        <v>0.83570390568358233</v>
      </c>
      <c r="H944" s="54">
        <v>15757.142540545154</v>
      </c>
      <c r="I944" s="54">
        <v>11</v>
      </c>
      <c r="J944" s="54">
        <v>1</v>
      </c>
      <c r="K944" s="54">
        <v>848</v>
      </c>
      <c r="L944" s="54">
        <v>812</v>
      </c>
      <c r="M944" s="54">
        <v>0.14925239999490914</v>
      </c>
      <c r="N944" s="54">
        <v>11119.550222579401</v>
      </c>
      <c r="O944" s="54">
        <v>35529.505842751816</v>
      </c>
      <c r="P944" s="54">
        <v>8.8051910897164891</v>
      </c>
      <c r="Q944" s="54">
        <v>166021.30270518671</v>
      </c>
      <c r="R944" s="54">
        <v>13168.30556354651</v>
      </c>
      <c r="S944" s="54">
        <v>0</v>
      </c>
      <c r="T944" s="54">
        <v>0</v>
      </c>
      <c r="U944" s="54">
        <v>0.44479613749556635</v>
      </c>
      <c r="V944" s="54">
        <v>2.5036253612640307</v>
      </c>
      <c r="W944" s="54">
        <v>3.4838313236239684</v>
      </c>
      <c r="X944" s="54">
        <v>0</v>
      </c>
      <c r="Y944" s="54">
        <v>0</v>
      </c>
      <c r="Z944" s="54">
        <v>0</v>
      </c>
      <c r="AA944" s="54">
        <v>0</v>
      </c>
      <c r="AB944" s="54">
        <v>0</v>
      </c>
      <c r="AC944" s="54">
        <v>0</v>
      </c>
      <c r="AD944" s="54" t="e">
        <v>#REF!</v>
      </c>
      <c r="AE944" s="63" t="e">
        <v>#REF!</v>
      </c>
      <c r="AF944" s="63" t="e">
        <v>#REF!</v>
      </c>
      <c r="AG944" s="63" t="e">
        <v>#REF!</v>
      </c>
      <c r="AH944" s="54" t="e">
        <v>#REF!</v>
      </c>
      <c r="AI944" s="63" t="e">
        <v>#REF!</v>
      </c>
      <c r="AJ944" s="63" t="e">
        <v>#REF!</v>
      </c>
      <c r="AK944" s="63" t="e">
        <v>#REF!</v>
      </c>
      <c r="AL944" s="63" t="e">
        <v>#REF!</v>
      </c>
      <c r="AM944" s="63" t="e">
        <v>#REF!</v>
      </c>
      <c r="AN944" s="54" t="e">
        <v>#REF!</v>
      </c>
      <c r="AO944" s="54">
        <v>0.2178543872254351</v>
      </c>
      <c r="AP944" s="54">
        <v>0.68509642383043301</v>
      </c>
      <c r="AQ944" s="54">
        <v>0.14925126160391594</v>
      </c>
    </row>
    <row r="945" spans="2:43" x14ac:dyDescent="0.3">
      <c r="B945" s="52">
        <v>942</v>
      </c>
      <c r="C945" s="54">
        <v>0.25847876352404547</v>
      </c>
      <c r="D945" s="54">
        <v>0.70536783289696414</v>
      </c>
      <c r="E945" s="54">
        <v>50871.032387530569</v>
      </c>
      <c r="F945" s="54">
        <v>24.374885985924013</v>
      </c>
      <c r="G945" s="54">
        <v>0.89017377752129423</v>
      </c>
      <c r="H945" s="54">
        <v>8769.0342807708603</v>
      </c>
      <c r="I945" s="54">
        <v>15</v>
      </c>
      <c r="J945" s="54">
        <v>5</v>
      </c>
      <c r="K945" s="54">
        <v>856</v>
      </c>
      <c r="L945" s="54">
        <v>803</v>
      </c>
      <c r="M945" s="54">
        <v>0.18232260527684283</v>
      </c>
      <c r="N945" s="54">
        <v>13149.081550720572</v>
      </c>
      <c r="O945" s="54">
        <v>35882.789872423717</v>
      </c>
      <c r="P945" s="54">
        <v>21.697884334740834</v>
      </c>
      <c r="Q945" s="54">
        <v>213744.2108004489</v>
      </c>
      <c r="R945" s="54">
        <v>7805.9643709275224</v>
      </c>
      <c r="S945" s="54">
        <v>0</v>
      </c>
      <c r="T945" s="54">
        <v>0</v>
      </c>
      <c r="U945" s="54">
        <v>0.42410408125723587</v>
      </c>
      <c r="V945" s="54">
        <v>2.3118098314467392</v>
      </c>
      <c r="W945" s="54">
        <v>2.1847768073571059</v>
      </c>
      <c r="X945" s="54">
        <v>0</v>
      </c>
      <c r="Y945" s="54">
        <v>0</v>
      </c>
      <c r="Z945" s="54">
        <v>0</v>
      </c>
      <c r="AA945" s="54">
        <v>0</v>
      </c>
      <c r="AB945" s="54">
        <v>0</v>
      </c>
      <c r="AC945" s="54">
        <v>0</v>
      </c>
      <c r="AD945" s="54" t="e">
        <v>#REF!</v>
      </c>
      <c r="AE945" s="63" t="e">
        <v>#REF!</v>
      </c>
      <c r="AF945" s="63" t="e">
        <v>#REF!</v>
      </c>
      <c r="AG945" s="63" t="e">
        <v>#REF!</v>
      </c>
      <c r="AH945" s="54" t="e">
        <v>#REF!</v>
      </c>
      <c r="AI945" s="63" t="e">
        <v>#REF!</v>
      </c>
      <c r="AJ945" s="63" t="e">
        <v>#REF!</v>
      </c>
      <c r="AK945" s="63" t="e">
        <v>#REF!</v>
      </c>
      <c r="AL945" s="63" t="e">
        <v>#REF!</v>
      </c>
      <c r="AM945" s="63" t="e">
        <v>#REF!</v>
      </c>
      <c r="AN945" s="54" t="e">
        <v>#REF!</v>
      </c>
      <c r="AO945" s="54">
        <v>0.21709152498309819</v>
      </c>
      <c r="AP945" s="54">
        <v>0.72195295582859798</v>
      </c>
      <c r="AQ945" s="54">
        <v>0.15672986814688566</v>
      </c>
    </row>
    <row r="946" spans="2:43" x14ac:dyDescent="0.3">
      <c r="B946" s="52">
        <v>943</v>
      </c>
      <c r="C946" s="54">
        <v>0.24755268514254986</v>
      </c>
      <c r="D946" s="54">
        <v>0.71485209739709832</v>
      </c>
      <c r="E946" s="54">
        <v>50232.845658904975</v>
      </c>
      <c r="F946" s="54">
        <v>30.265437990775844</v>
      </c>
      <c r="G946" s="54">
        <v>0.88289283389565054</v>
      </c>
      <c r="H946" s="54">
        <v>10613.698100495887</v>
      </c>
      <c r="I946" s="54">
        <v>12</v>
      </c>
      <c r="J946" s="54">
        <v>4</v>
      </c>
      <c r="K946" s="54">
        <v>855</v>
      </c>
      <c r="L946" s="54">
        <v>805</v>
      </c>
      <c r="M946" s="54">
        <v>0.17696355619043527</v>
      </c>
      <c r="N946" s="54">
        <v>12435.275825213206</v>
      </c>
      <c r="O946" s="54">
        <v>35909.055077492943</v>
      </c>
      <c r="P946" s="54">
        <v>26.721138316769167</v>
      </c>
      <c r="Q946" s="54">
        <v>321228.22171337361</v>
      </c>
      <c r="R946" s="54">
        <v>9370.757994059697</v>
      </c>
      <c r="S946" s="54">
        <v>0</v>
      </c>
      <c r="T946" s="54">
        <v>0</v>
      </c>
      <c r="U946" s="54">
        <v>0.40002086878515264</v>
      </c>
      <c r="V946" s="54">
        <v>7.1044820479428328</v>
      </c>
      <c r="W946" s="54">
        <v>3.7517970153894709</v>
      </c>
      <c r="X946" s="54">
        <v>0</v>
      </c>
      <c r="Y946" s="54">
        <v>0</v>
      </c>
      <c r="Z946" s="54">
        <v>0</v>
      </c>
      <c r="AA946" s="54">
        <v>0</v>
      </c>
      <c r="AB946" s="54">
        <v>0</v>
      </c>
      <c r="AC946" s="54">
        <v>0</v>
      </c>
      <c r="AD946" s="54" t="e">
        <v>#REF!</v>
      </c>
      <c r="AE946" s="63" t="e">
        <v>#REF!</v>
      </c>
      <c r="AF946" s="63" t="e">
        <v>#REF!</v>
      </c>
      <c r="AG946" s="63" t="e">
        <v>#REF!</v>
      </c>
      <c r="AH946" s="54" t="e">
        <v>#REF!</v>
      </c>
      <c r="AI946" s="63" t="e">
        <v>#REF!</v>
      </c>
      <c r="AJ946" s="63" t="e">
        <v>#REF!</v>
      </c>
      <c r="AK946" s="63" t="e">
        <v>#REF!</v>
      </c>
      <c r="AL946" s="63" t="e">
        <v>#REF!</v>
      </c>
      <c r="AM946" s="63" t="e">
        <v>#REF!</v>
      </c>
      <c r="AN946" s="54" t="e">
        <v>#REF!</v>
      </c>
      <c r="AO946" s="54">
        <v>0.22817316540220553</v>
      </c>
      <c r="AP946" s="54">
        <v>0.66952720039943248</v>
      </c>
      <c r="AQ946" s="54">
        <v>0.1527681406380153</v>
      </c>
    </row>
    <row r="947" spans="2:43" x14ac:dyDescent="0.3">
      <c r="B947" s="52">
        <v>944</v>
      </c>
      <c r="C947" s="54">
        <v>0.22882358932331159</v>
      </c>
      <c r="D947" s="54">
        <v>0.62779741665312139</v>
      </c>
      <c r="E947" s="54">
        <v>51629.93062681819</v>
      </c>
      <c r="F947" s="54">
        <v>19.105002799439003</v>
      </c>
      <c r="G947" s="54">
        <v>0.83963624417288674</v>
      </c>
      <c r="H947" s="54">
        <v>9967.8654086813367</v>
      </c>
      <c r="I947" s="54">
        <v>16</v>
      </c>
      <c r="J947" s="54">
        <v>6</v>
      </c>
      <c r="K947" s="54">
        <v>848</v>
      </c>
      <c r="L947" s="54">
        <v>801</v>
      </c>
      <c r="M947" s="54">
        <v>0.14365485824646979</v>
      </c>
      <c r="N947" s="54">
        <v>11814.146042542114</v>
      </c>
      <c r="O947" s="54">
        <v>32413.137069496333</v>
      </c>
      <c r="P947" s="54">
        <v>16.041252795433451</v>
      </c>
      <c r="Q947" s="54">
        <v>190436.09653728813</v>
      </c>
      <c r="R947" s="54">
        <v>8369.3810741660345</v>
      </c>
      <c r="S947" s="54">
        <v>0</v>
      </c>
      <c r="T947" s="54">
        <v>0</v>
      </c>
      <c r="U947" s="54">
        <v>0.37686200924506869</v>
      </c>
      <c r="V947" s="54">
        <v>6.8989391437144487</v>
      </c>
      <c r="W947" s="54">
        <v>4.8949619243635558</v>
      </c>
      <c r="X947" s="54">
        <v>0</v>
      </c>
      <c r="Y947" s="54">
        <v>0</v>
      </c>
      <c r="Z947" s="54">
        <v>0</v>
      </c>
      <c r="AA947" s="54">
        <v>0</v>
      </c>
      <c r="AB947" s="54">
        <v>0</v>
      </c>
      <c r="AC947" s="54">
        <v>0</v>
      </c>
      <c r="AD947" s="54" t="e">
        <v>#REF!</v>
      </c>
      <c r="AE947" s="63" t="e">
        <v>#REF!</v>
      </c>
      <c r="AF947" s="63" t="e">
        <v>#REF!</v>
      </c>
      <c r="AG947" s="63" t="e">
        <v>#REF!</v>
      </c>
      <c r="AH947" s="54" t="e">
        <v>#REF!</v>
      </c>
      <c r="AI947" s="63" t="e">
        <v>#REF!</v>
      </c>
      <c r="AJ947" s="63" t="e">
        <v>#REF!</v>
      </c>
      <c r="AK947" s="63" t="e">
        <v>#REF!</v>
      </c>
      <c r="AL947" s="63" t="e">
        <v>#REF!</v>
      </c>
      <c r="AM947" s="63" t="e">
        <v>#REF!</v>
      </c>
      <c r="AN947" s="54" t="e">
        <v>#REF!</v>
      </c>
      <c r="AO947" s="54">
        <v>0.20365504370738752</v>
      </c>
      <c r="AP947" s="54">
        <v>0.69790014622484176</v>
      </c>
      <c r="AQ947" s="54">
        <v>0.1421308847828123</v>
      </c>
    </row>
    <row r="948" spans="2:43" x14ac:dyDescent="0.3">
      <c r="B948" s="52">
        <v>945</v>
      </c>
      <c r="C948" s="54">
        <v>0.17093913498711016</v>
      </c>
      <c r="D948" s="54">
        <v>0.6851364926371073</v>
      </c>
      <c r="E948" s="54">
        <v>51248.547744728654</v>
      </c>
      <c r="F948" s="54">
        <v>14.452115793817462</v>
      </c>
      <c r="G948" s="54">
        <v>0.91724249112266065</v>
      </c>
      <c r="H948" s="54">
        <v>12378.727526166886</v>
      </c>
      <c r="I948" s="54">
        <v>10</v>
      </c>
      <c r="J948" s="54">
        <v>2</v>
      </c>
      <c r="K948" s="54">
        <v>858</v>
      </c>
      <c r="L948" s="54">
        <v>813</v>
      </c>
      <c r="M948" s="54">
        <v>0.1171166393994897</v>
      </c>
      <c r="N948" s="54">
        <v>8760.3824208295318</v>
      </c>
      <c r="O948" s="54">
        <v>35112.250254568724</v>
      </c>
      <c r="P948" s="54">
        <v>13.256094692714278</v>
      </c>
      <c r="Q948" s="54">
        <v>178898.80358827941</v>
      </c>
      <c r="R948" s="54">
        <v>11354.294873029965</v>
      </c>
      <c r="S948" s="54">
        <v>0</v>
      </c>
      <c r="T948" s="54">
        <v>0</v>
      </c>
      <c r="U948" s="54">
        <v>0.27508611375594649</v>
      </c>
      <c r="V948" s="54">
        <v>3.9839278111244645</v>
      </c>
      <c r="W948" s="54">
        <v>2.2003233182550535</v>
      </c>
      <c r="X948" s="54">
        <v>0</v>
      </c>
      <c r="Y948" s="54">
        <v>0</v>
      </c>
      <c r="Z948" s="54">
        <v>0</v>
      </c>
      <c r="AA948" s="54">
        <v>0</v>
      </c>
      <c r="AB948" s="54">
        <v>0</v>
      </c>
      <c r="AC948" s="54">
        <v>0</v>
      </c>
      <c r="AD948" s="54" t="e">
        <v>#REF!</v>
      </c>
      <c r="AE948" s="63" t="e">
        <v>#REF!</v>
      </c>
      <c r="AF948" s="63" t="e">
        <v>#REF!</v>
      </c>
      <c r="AG948" s="63" t="e">
        <v>#REF!</v>
      </c>
      <c r="AH948" s="54" t="e">
        <v>#REF!</v>
      </c>
      <c r="AI948" s="63" t="e">
        <v>#REF!</v>
      </c>
      <c r="AJ948" s="63" t="e">
        <v>#REF!</v>
      </c>
      <c r="AK948" s="63" t="e">
        <v>#REF!</v>
      </c>
      <c r="AL948" s="63" t="e">
        <v>#REF!</v>
      </c>
      <c r="AM948" s="63" t="e">
        <v>#REF!</v>
      </c>
      <c r="AN948" s="54" t="e">
        <v>#REF!</v>
      </c>
      <c r="AO948" s="54">
        <v>0.15987873366073646</v>
      </c>
      <c r="AP948" s="54">
        <v>0.70709421444025222</v>
      </c>
      <c r="AQ948" s="54">
        <v>0.11304932758354076</v>
      </c>
    </row>
    <row r="949" spans="2:43" x14ac:dyDescent="0.3">
      <c r="B949" s="52">
        <v>946</v>
      </c>
      <c r="C949" s="54">
        <v>0.20234333506910734</v>
      </c>
      <c r="D949" s="54">
        <v>0.715473305712924</v>
      </c>
      <c r="E949" s="54">
        <v>48750.747146625959</v>
      </c>
      <c r="F949" s="54">
        <v>26.393414817267786</v>
      </c>
      <c r="G949" s="54">
        <v>0.89940665873514525</v>
      </c>
      <c r="H949" s="54">
        <v>25199.713593712757</v>
      </c>
      <c r="I949" s="54">
        <v>9</v>
      </c>
      <c r="J949" s="54">
        <v>4</v>
      </c>
      <c r="K949" s="54">
        <v>843</v>
      </c>
      <c r="L949" s="54">
        <v>803</v>
      </c>
      <c r="M949" s="54">
        <v>0.14477125483087205</v>
      </c>
      <c r="N949" s="54">
        <v>9864.3887647590655</v>
      </c>
      <c r="O949" s="54">
        <v>34879.85821697137</v>
      </c>
      <c r="P949" s="54">
        <v>23.738413033409493</v>
      </c>
      <c r="Q949" s="54">
        <v>665106.49415520276</v>
      </c>
      <c r="R949" s="54">
        <v>22664.790204403809</v>
      </c>
      <c r="S949" s="54">
        <v>0</v>
      </c>
      <c r="T949" s="54">
        <v>0</v>
      </c>
      <c r="U949" s="54">
        <v>0.45880407430131703</v>
      </c>
      <c r="V949" s="54">
        <v>3.4810833594741979</v>
      </c>
      <c r="W949" s="54">
        <v>1.8582269256600787</v>
      </c>
      <c r="X949" s="54">
        <v>0</v>
      </c>
      <c r="Y949" s="54">
        <v>0</v>
      </c>
      <c r="Z949" s="54">
        <v>0</v>
      </c>
      <c r="AA949" s="54">
        <v>0</v>
      </c>
      <c r="AB949" s="54">
        <v>0</v>
      </c>
      <c r="AC949" s="54">
        <v>0</v>
      </c>
      <c r="AD949" s="54" t="e">
        <v>#REF!</v>
      </c>
      <c r="AE949" s="63" t="e">
        <v>#REF!</v>
      </c>
      <c r="AF949" s="63" t="e">
        <v>#REF!</v>
      </c>
      <c r="AG949" s="63" t="e">
        <v>#REF!</v>
      </c>
      <c r="AH949" s="54" t="e">
        <v>#REF!</v>
      </c>
      <c r="AI949" s="63" t="e">
        <v>#REF!</v>
      </c>
      <c r="AJ949" s="63" t="e">
        <v>#REF!</v>
      </c>
      <c r="AK949" s="63" t="e">
        <v>#REF!</v>
      </c>
      <c r="AL949" s="63" t="e">
        <v>#REF!</v>
      </c>
      <c r="AM949" s="63" t="e">
        <v>#REF!</v>
      </c>
      <c r="AN949" s="54" t="e">
        <v>#REF!</v>
      </c>
      <c r="AO949" s="54">
        <v>0.20388659872247819</v>
      </c>
      <c r="AP949" s="54">
        <v>0.68665901248399341</v>
      </c>
      <c r="AQ949" s="54">
        <v>0.14000057053749712</v>
      </c>
    </row>
    <row r="950" spans="2:43" x14ac:dyDescent="0.3">
      <c r="B950" s="52">
        <v>947</v>
      </c>
      <c r="C950" s="54">
        <v>0.26664144896273001</v>
      </c>
      <c r="D950" s="54">
        <v>0.66416827352624663</v>
      </c>
      <c r="E950" s="54">
        <v>53620.290212028893</v>
      </c>
      <c r="F950" s="54">
        <v>14.577482005643404</v>
      </c>
      <c r="G950" s="54">
        <v>0.89756318820334657</v>
      </c>
      <c r="H950" s="54">
        <v>19605.32917391619</v>
      </c>
      <c r="I950" s="54">
        <v>15</v>
      </c>
      <c r="J950" s="54">
        <v>3</v>
      </c>
      <c r="K950" s="54">
        <v>853</v>
      </c>
      <c r="L950" s="54">
        <v>804</v>
      </c>
      <c r="M950" s="54">
        <v>0.17709479080811319</v>
      </c>
      <c r="N950" s="54">
        <v>14297.391875937474</v>
      </c>
      <c r="O950" s="54">
        <v>35612.89557609953</v>
      </c>
      <c r="P950" s="54">
        <v>13.084211224962209</v>
      </c>
      <c r="Q950" s="54">
        <v>285796.33324747893</v>
      </c>
      <c r="R950" s="54">
        <v>17597.021759116298</v>
      </c>
      <c r="S950" s="54">
        <v>0</v>
      </c>
      <c r="T950" s="54">
        <v>0</v>
      </c>
      <c r="U950" s="54">
        <v>0.38706617678103306</v>
      </c>
      <c r="V950" s="54">
        <v>6.2120469432484899</v>
      </c>
      <c r="W950" s="54">
        <v>2.6111424819606288</v>
      </c>
      <c r="X950" s="54">
        <v>0</v>
      </c>
      <c r="Y950" s="54">
        <v>0</v>
      </c>
      <c r="Z950" s="54">
        <v>0</v>
      </c>
      <c r="AA950" s="54">
        <v>0</v>
      </c>
      <c r="AB950" s="54">
        <v>0</v>
      </c>
      <c r="AC950" s="54">
        <v>0</v>
      </c>
      <c r="AD950" s="54" t="e">
        <v>#REF!</v>
      </c>
      <c r="AE950" s="63" t="e">
        <v>#REF!</v>
      </c>
      <c r="AF950" s="63" t="e">
        <v>#REF!</v>
      </c>
      <c r="AG950" s="63" t="e">
        <v>#REF!</v>
      </c>
      <c r="AH950" s="54" t="e">
        <v>#REF!</v>
      </c>
      <c r="AI950" s="63" t="e">
        <v>#REF!</v>
      </c>
      <c r="AJ950" s="63" t="e">
        <v>#REF!</v>
      </c>
      <c r="AK950" s="63" t="e">
        <v>#REF!</v>
      </c>
      <c r="AL950" s="63" t="e">
        <v>#REF!</v>
      </c>
      <c r="AM950" s="63" t="e">
        <v>#REF!</v>
      </c>
      <c r="AN950" s="54" t="e">
        <v>#REF!</v>
      </c>
      <c r="AO950" s="54">
        <v>0.18339210689748006</v>
      </c>
      <c r="AP950" s="54">
        <v>0.71092236200737013</v>
      </c>
      <c r="AQ950" s="54">
        <v>0.13037754980906463</v>
      </c>
    </row>
    <row r="951" spans="2:43" x14ac:dyDescent="0.3">
      <c r="B951" s="52">
        <v>948</v>
      </c>
      <c r="C951" s="54">
        <v>0.13729458876298969</v>
      </c>
      <c r="D951" s="54">
        <v>0.7660582350177364</v>
      </c>
      <c r="E951" s="54">
        <v>52078.414810840768</v>
      </c>
      <c r="F951" s="54">
        <v>15.68028794355279</v>
      </c>
      <c r="G951" s="54">
        <v>0.87243632683376082</v>
      </c>
      <c r="H951" s="54">
        <v>17549.524122286603</v>
      </c>
      <c r="I951" s="54">
        <v>6</v>
      </c>
      <c r="J951" s="54">
        <v>9</v>
      </c>
      <c r="K951" s="54">
        <v>873</v>
      </c>
      <c r="L951" s="54">
        <v>801</v>
      </c>
      <c r="M951" s="54">
        <v>0.10517565034526183</v>
      </c>
      <c r="N951" s="54">
        <v>7150.0845448827749</v>
      </c>
      <c r="O951" s="54">
        <v>39895.098532514225</v>
      </c>
      <c r="P951" s="54">
        <v>13.680052817168901</v>
      </c>
      <c r="Q951" s="54">
        <v>275181.59150977945</v>
      </c>
      <c r="R951" s="54">
        <v>15310.842362928204</v>
      </c>
      <c r="S951" s="54">
        <v>0</v>
      </c>
      <c r="T951" s="54">
        <v>0</v>
      </c>
      <c r="U951" s="54">
        <v>0.40816047721831239</v>
      </c>
      <c r="V951" s="54">
        <v>2.1084024700225878</v>
      </c>
      <c r="W951" s="54">
        <v>1.7330372453432976</v>
      </c>
      <c r="X951" s="54">
        <v>0</v>
      </c>
      <c r="Y951" s="54">
        <v>0</v>
      </c>
      <c r="Z951" s="54">
        <v>0</v>
      </c>
      <c r="AA951" s="54">
        <v>0</v>
      </c>
      <c r="AB951" s="54">
        <v>0</v>
      </c>
      <c r="AC951" s="54">
        <v>0</v>
      </c>
      <c r="AD951" s="54" t="e">
        <v>#REF!</v>
      </c>
      <c r="AE951" s="63" t="e">
        <v>#REF!</v>
      </c>
      <c r="AF951" s="63" t="e">
        <v>#REF!</v>
      </c>
      <c r="AG951" s="63" t="e">
        <v>#REF!</v>
      </c>
      <c r="AH951" s="54" t="e">
        <v>#REF!</v>
      </c>
      <c r="AI951" s="63" t="e">
        <v>#REF!</v>
      </c>
      <c r="AJ951" s="63" t="e">
        <v>#REF!</v>
      </c>
      <c r="AK951" s="63" t="e">
        <v>#REF!</v>
      </c>
      <c r="AL951" s="63" t="e">
        <v>#REF!</v>
      </c>
      <c r="AM951" s="63" t="e">
        <v>#REF!</v>
      </c>
      <c r="AN951" s="54" t="e">
        <v>#REF!</v>
      </c>
      <c r="AO951" s="54">
        <v>0.21366515648293316</v>
      </c>
      <c r="AP951" s="54">
        <v>0.66027174016063883</v>
      </c>
      <c r="AQ951" s="54">
        <v>0.14107706468268147</v>
      </c>
    </row>
    <row r="952" spans="2:43" x14ac:dyDescent="0.3">
      <c r="B952" s="52">
        <v>949</v>
      </c>
      <c r="C952" s="54">
        <v>0.23936269159298995</v>
      </c>
      <c r="D952" s="54">
        <v>0.63444467200954313</v>
      </c>
      <c r="E952" s="54">
        <v>50139.847822156356</v>
      </c>
      <c r="F952" s="54">
        <v>21.002055687963981</v>
      </c>
      <c r="G952" s="54">
        <v>0.86915935037137326</v>
      </c>
      <c r="H952" s="54">
        <v>26076.44826559502</v>
      </c>
      <c r="I952" s="54">
        <v>18</v>
      </c>
      <c r="J952" s="54">
        <v>10</v>
      </c>
      <c r="K952" s="54">
        <v>850</v>
      </c>
      <c r="L952" s="54">
        <v>799</v>
      </c>
      <c r="M952" s="54">
        <v>0.15186238435903593</v>
      </c>
      <c r="N952" s="54">
        <v>12001.60893077426</v>
      </c>
      <c r="O952" s="54">
        <v>31810.959306136396</v>
      </c>
      <c r="P952" s="54">
        <v>18.254133078214178</v>
      </c>
      <c r="Q952" s="54">
        <v>547659.01861833839</v>
      </c>
      <c r="R952" s="54">
        <v>22664.58883451729</v>
      </c>
      <c r="S952" s="54">
        <v>0</v>
      </c>
      <c r="T952" s="54">
        <v>0</v>
      </c>
      <c r="U952" s="54">
        <v>0.35221228239510072</v>
      </c>
      <c r="V952" s="54">
        <v>3.2262008813575451</v>
      </c>
      <c r="W952" s="54">
        <v>3.2422834025766178</v>
      </c>
      <c r="X952" s="54">
        <v>0</v>
      </c>
      <c r="Y952" s="54">
        <v>0</v>
      </c>
      <c r="Z952" s="54">
        <v>0</v>
      </c>
      <c r="AA952" s="54">
        <v>0</v>
      </c>
      <c r="AB952" s="54">
        <v>0</v>
      </c>
      <c r="AC952" s="54">
        <v>0</v>
      </c>
      <c r="AD952" s="54" t="e">
        <v>#REF!</v>
      </c>
      <c r="AE952" s="63" t="e">
        <v>#REF!</v>
      </c>
      <c r="AF952" s="63" t="e">
        <v>#REF!</v>
      </c>
      <c r="AG952" s="63" t="e">
        <v>#REF!</v>
      </c>
      <c r="AH952" s="54" t="e">
        <v>#REF!</v>
      </c>
      <c r="AI952" s="63" t="e">
        <v>#REF!</v>
      </c>
      <c r="AJ952" s="63" t="e">
        <v>#REF!</v>
      </c>
      <c r="AK952" s="63" t="e">
        <v>#REF!</v>
      </c>
      <c r="AL952" s="63" t="e">
        <v>#REF!</v>
      </c>
      <c r="AM952" s="63" t="e">
        <v>#REF!</v>
      </c>
      <c r="AN952" s="54" t="e">
        <v>#REF!</v>
      </c>
      <c r="AO952" s="54">
        <v>0.254642286254742</v>
      </c>
      <c r="AP952" s="54">
        <v>0.66496123708451171</v>
      </c>
      <c r="AQ952" s="54">
        <v>0.1693272496819816</v>
      </c>
    </row>
    <row r="953" spans="2:43" x14ac:dyDescent="0.3">
      <c r="B953" s="52">
        <v>950</v>
      </c>
      <c r="C953" s="54">
        <v>0.21081964082162535</v>
      </c>
      <c r="D953" s="54">
        <v>0.69182463083015711</v>
      </c>
      <c r="E953" s="54">
        <v>48624.532246810966</v>
      </c>
      <c r="F953" s="54">
        <v>18.564941763081357</v>
      </c>
      <c r="G953" s="54">
        <v>0.89993553551906447</v>
      </c>
      <c r="H953" s="54">
        <v>45795.192672105077</v>
      </c>
      <c r="I953" s="54">
        <v>9</v>
      </c>
      <c r="J953" s="54">
        <v>4</v>
      </c>
      <c r="K953" s="54">
        <v>858</v>
      </c>
      <c r="L953" s="54">
        <v>801</v>
      </c>
      <c r="M953" s="54">
        <v>0.14585022018316729</v>
      </c>
      <c r="N953" s="54">
        <v>10251.006423392228</v>
      </c>
      <c r="O953" s="54">
        <v>33639.649070939064</v>
      </c>
      <c r="P953" s="54">
        <v>16.707250807438868</v>
      </c>
      <c r="Q953" s="54">
        <v>850185.08498672093</v>
      </c>
      <c r="R953" s="54">
        <v>41212.721241569619</v>
      </c>
      <c r="S953" s="54">
        <v>0</v>
      </c>
      <c r="T953" s="54">
        <v>0</v>
      </c>
      <c r="U953" s="54">
        <v>0.37955927063546568</v>
      </c>
      <c r="V953" s="54">
        <v>7.6646046791107167</v>
      </c>
      <c r="W953" s="54">
        <v>3.331077563227562</v>
      </c>
      <c r="X953" s="54">
        <v>0</v>
      </c>
      <c r="Y953" s="54">
        <v>0</v>
      </c>
      <c r="Z953" s="54">
        <v>0</v>
      </c>
      <c r="AA953" s="54">
        <v>0</v>
      </c>
      <c r="AB953" s="54">
        <v>0</v>
      </c>
      <c r="AC953" s="54">
        <v>0</v>
      </c>
      <c r="AD953" s="54" t="e">
        <v>#REF!</v>
      </c>
      <c r="AE953" s="63" t="e">
        <v>#REF!</v>
      </c>
      <c r="AF953" s="63" t="e">
        <v>#REF!</v>
      </c>
      <c r="AG953" s="63" t="e">
        <v>#REF!</v>
      </c>
      <c r="AH953" s="54" t="e">
        <v>#REF!</v>
      </c>
      <c r="AI953" s="63" t="e">
        <v>#REF!</v>
      </c>
      <c r="AJ953" s="63" t="e">
        <v>#REF!</v>
      </c>
      <c r="AK953" s="63" t="e">
        <v>#REF!</v>
      </c>
      <c r="AL953" s="63" t="e">
        <v>#REF!</v>
      </c>
      <c r="AM953" s="63" t="e">
        <v>#REF!</v>
      </c>
      <c r="AN953" s="54" t="e">
        <v>#REF!</v>
      </c>
      <c r="AO953" s="54">
        <v>0.21189216410982428</v>
      </c>
      <c r="AP953" s="54">
        <v>0.70329798945304278</v>
      </c>
      <c r="AQ953" s="54">
        <v>0.1490233329992936</v>
      </c>
    </row>
    <row r="954" spans="2:43" x14ac:dyDescent="0.3">
      <c r="B954" s="52">
        <v>951</v>
      </c>
      <c r="C954" s="54">
        <v>0.12429559656939501</v>
      </c>
      <c r="D954" s="54">
        <v>0.69818485294061605</v>
      </c>
      <c r="E954" s="54">
        <v>49710.41365994409</v>
      </c>
      <c r="F954" s="54">
        <v>18.535439639595914</v>
      </c>
      <c r="G954" s="54">
        <v>0.87656184185817887</v>
      </c>
      <c r="H954" s="54">
        <v>10785.918395157674</v>
      </c>
      <c r="I954" s="54">
        <v>14</v>
      </c>
      <c r="J954" s="54">
        <v>6</v>
      </c>
      <c r="K954" s="54">
        <v>836</v>
      </c>
      <c r="L954" s="54">
        <v>809</v>
      </c>
      <c r="M954" s="54">
        <v>8.6781302811969191E-2</v>
      </c>
      <c r="N954" s="54">
        <v>6178.7855215741538</v>
      </c>
      <c r="O954" s="54">
        <v>34707.057850785255</v>
      </c>
      <c r="P954" s="54">
        <v>16.247459110135292</v>
      </c>
      <c r="Q954" s="54">
        <v>199921.7393710523</v>
      </c>
      <c r="R954" s="54">
        <v>9454.5244945914237</v>
      </c>
      <c r="S954" s="54">
        <v>0</v>
      </c>
      <c r="T954" s="54">
        <v>0</v>
      </c>
      <c r="U954" s="54">
        <v>0.44525558035545365</v>
      </c>
      <c r="V954" s="54">
        <v>5.6794928438354777</v>
      </c>
      <c r="W954" s="54">
        <v>1.0201013701101678</v>
      </c>
      <c r="X954" s="54">
        <v>0</v>
      </c>
      <c r="Y954" s="54">
        <v>0</v>
      </c>
      <c r="Z954" s="54">
        <v>0</v>
      </c>
      <c r="AA954" s="54">
        <v>0</v>
      </c>
      <c r="AB954" s="54">
        <v>0</v>
      </c>
      <c r="AC954" s="54">
        <v>0</v>
      </c>
      <c r="AD954" s="54" t="e">
        <v>#REF!</v>
      </c>
      <c r="AE954" s="63" t="e">
        <v>#REF!</v>
      </c>
      <c r="AF954" s="63" t="e">
        <v>#REF!</v>
      </c>
      <c r="AG954" s="63" t="e">
        <v>#REF!</v>
      </c>
      <c r="AH954" s="54" t="e">
        <v>#REF!</v>
      </c>
      <c r="AI954" s="63" t="e">
        <v>#REF!</v>
      </c>
      <c r="AJ954" s="63" t="e">
        <v>#REF!</v>
      </c>
      <c r="AK954" s="63" t="e">
        <v>#REF!</v>
      </c>
      <c r="AL954" s="63" t="e">
        <v>#REF!</v>
      </c>
      <c r="AM954" s="63" t="e">
        <v>#REF!</v>
      </c>
      <c r="AN954" s="54" t="e">
        <v>#REF!</v>
      </c>
      <c r="AO954" s="54">
        <v>0.24110831367432989</v>
      </c>
      <c r="AP954" s="54">
        <v>0.72199210669261915</v>
      </c>
      <c r="AQ954" s="54">
        <v>0.17407829933083427</v>
      </c>
    </row>
    <row r="955" spans="2:43" x14ac:dyDescent="0.3">
      <c r="B955" s="52">
        <v>952</v>
      </c>
      <c r="C955" s="54">
        <v>0.13863505621041433</v>
      </c>
      <c r="D955" s="54">
        <v>0.74625480363774888</v>
      </c>
      <c r="E955" s="54">
        <v>47293.548915178544</v>
      </c>
      <c r="F955" s="54">
        <v>29.222737423391766</v>
      </c>
      <c r="G955" s="54">
        <v>0.89854645334346761</v>
      </c>
      <c r="H955" s="54">
        <v>28799.312903232883</v>
      </c>
      <c r="I955" s="54">
        <v>17</v>
      </c>
      <c r="J955" s="54">
        <v>4</v>
      </c>
      <c r="K955" s="54">
        <v>868</v>
      </c>
      <c r="L955" s="54">
        <v>809</v>
      </c>
      <c r="M955" s="54">
        <v>0.10345707664961103</v>
      </c>
      <c r="N955" s="54">
        <v>6556.5438122457572</v>
      </c>
      <c r="O955" s="54">
        <v>35293.038059028833</v>
      </c>
      <c r="P955" s="54">
        <v>26.257987068776096</v>
      </c>
      <c r="Q955" s="54">
        <v>841594.758945273</v>
      </c>
      <c r="R955" s="54">
        <v>25877.520467928673</v>
      </c>
      <c r="S955" s="54">
        <v>0</v>
      </c>
      <c r="T955" s="54">
        <v>0</v>
      </c>
      <c r="U955" s="54">
        <v>0.23129436002769818</v>
      </c>
      <c r="V955" s="54">
        <v>4.3897412310625263</v>
      </c>
      <c r="W955" s="54">
        <v>2.5804441269494078</v>
      </c>
      <c r="X955" s="54">
        <v>0</v>
      </c>
      <c r="Y955" s="54">
        <v>0</v>
      </c>
      <c r="Z955" s="54">
        <v>0</v>
      </c>
      <c r="AA955" s="54">
        <v>0</v>
      </c>
      <c r="AB955" s="54">
        <v>0</v>
      </c>
      <c r="AC955" s="54">
        <v>0</v>
      </c>
      <c r="AD955" s="54" t="e">
        <v>#REF!</v>
      </c>
      <c r="AE955" s="63" t="e">
        <v>#REF!</v>
      </c>
      <c r="AF955" s="63" t="e">
        <v>#REF!</v>
      </c>
      <c r="AG955" s="63" t="e">
        <v>#REF!</v>
      </c>
      <c r="AH955" s="54" t="e">
        <v>#REF!</v>
      </c>
      <c r="AI955" s="63" t="e">
        <v>#REF!</v>
      </c>
      <c r="AJ955" s="63" t="e">
        <v>#REF!</v>
      </c>
      <c r="AK955" s="63" t="e">
        <v>#REF!</v>
      </c>
      <c r="AL955" s="63" t="e">
        <v>#REF!</v>
      </c>
      <c r="AM955" s="63" t="e">
        <v>#REF!</v>
      </c>
      <c r="AN955" s="54" t="e">
        <v>#REF!</v>
      </c>
      <c r="AO955" s="54">
        <v>0.28141797179015038</v>
      </c>
      <c r="AP955" s="54">
        <v>0.65714286085608997</v>
      </c>
      <c r="AQ955" s="54">
        <v>0.18493181107849785</v>
      </c>
    </row>
    <row r="956" spans="2:43" x14ac:dyDescent="0.3">
      <c r="B956" s="52">
        <v>953</v>
      </c>
      <c r="C956" s="54">
        <v>0.19036207077224565</v>
      </c>
      <c r="D956" s="54">
        <v>0.72974814813622724</v>
      </c>
      <c r="E956" s="54">
        <v>54254.94989597753</v>
      </c>
      <c r="F956" s="54">
        <v>24.137421373389859</v>
      </c>
      <c r="G956" s="54">
        <v>0.82429552939722561</v>
      </c>
      <c r="H956" s="54">
        <v>8080.8667232954358</v>
      </c>
      <c r="I956" s="54">
        <v>18</v>
      </c>
      <c r="J956" s="54">
        <v>9</v>
      </c>
      <c r="K956" s="54">
        <v>855</v>
      </c>
      <c r="L956" s="54">
        <v>801</v>
      </c>
      <c r="M956" s="54">
        <v>0.1389163686214237</v>
      </c>
      <c r="N956" s="54">
        <v>10328.084611842716</v>
      </c>
      <c r="O956" s="54">
        <v>39592.449213813394</v>
      </c>
      <c r="P956" s="54">
        <v>19.896368529262304</v>
      </c>
      <c r="Q956" s="54">
        <v>195051.28516238614</v>
      </c>
      <c r="R956" s="54">
        <v>6661.0223136672348</v>
      </c>
      <c r="S956" s="54">
        <v>0</v>
      </c>
      <c r="T956" s="54">
        <v>0</v>
      </c>
      <c r="U956" s="54">
        <v>0.30311760377493252</v>
      </c>
      <c r="V956" s="54">
        <v>5.7316856054049818</v>
      </c>
      <c r="W956" s="54">
        <v>2.0633965625687964</v>
      </c>
      <c r="X956" s="54">
        <v>0</v>
      </c>
      <c r="Y956" s="54">
        <v>0</v>
      </c>
      <c r="Z956" s="54">
        <v>0</v>
      </c>
      <c r="AA956" s="54">
        <v>0</v>
      </c>
      <c r="AB956" s="54">
        <v>0</v>
      </c>
      <c r="AC956" s="54">
        <v>0</v>
      </c>
      <c r="AD956" s="54" t="e">
        <v>#REF!</v>
      </c>
      <c r="AE956" s="63" t="e">
        <v>#REF!</v>
      </c>
      <c r="AF956" s="63" t="e">
        <v>#REF!</v>
      </c>
      <c r="AG956" s="63" t="e">
        <v>#REF!</v>
      </c>
      <c r="AH956" s="54" t="e">
        <v>#REF!</v>
      </c>
      <c r="AI956" s="63" t="e">
        <v>#REF!</v>
      </c>
      <c r="AJ956" s="63" t="e">
        <v>#REF!</v>
      </c>
      <c r="AK956" s="63" t="e">
        <v>#REF!</v>
      </c>
      <c r="AL956" s="63" t="e">
        <v>#REF!</v>
      </c>
      <c r="AM956" s="63" t="e">
        <v>#REF!</v>
      </c>
      <c r="AN956" s="54" t="e">
        <v>#REF!</v>
      </c>
      <c r="AO956" s="54">
        <v>0.11801047889545155</v>
      </c>
      <c r="AP956" s="54">
        <v>0.73456564612090292</v>
      </c>
      <c r="AQ956" s="54">
        <v>8.6686443678874542E-2</v>
      </c>
    </row>
    <row r="957" spans="2:43" x14ac:dyDescent="0.3">
      <c r="B957" s="52">
        <v>954</v>
      </c>
      <c r="C957" s="54">
        <v>0.28402403189323805</v>
      </c>
      <c r="D957" s="54">
        <v>0.74695573551153838</v>
      </c>
      <c r="E957" s="54">
        <v>50081.578462334546</v>
      </c>
      <c r="F957" s="54">
        <v>13.833089219321037</v>
      </c>
      <c r="G957" s="54">
        <v>0.89926958518676392</v>
      </c>
      <c r="H957" s="54">
        <v>18002.07773151595</v>
      </c>
      <c r="I957" s="54">
        <v>10</v>
      </c>
      <c r="J957" s="54">
        <v>4</v>
      </c>
      <c r="K957" s="54">
        <v>840</v>
      </c>
      <c r="L957" s="54">
        <v>812</v>
      </c>
      <c r="M957" s="54">
        <v>0.21215337964576625</v>
      </c>
      <c r="N957" s="54">
        <v>14224.371838449812</v>
      </c>
      <c r="O957" s="54">
        <v>37408.722275911918</v>
      </c>
      <c r="P957" s="54">
        <v>12.439676404110324</v>
      </c>
      <c r="Q957" s="54">
        <v>249024.34739321261</v>
      </c>
      <c r="R957" s="54">
        <v>16188.720974120228</v>
      </c>
      <c r="S957" s="54">
        <v>0</v>
      </c>
      <c r="T957" s="54">
        <v>0</v>
      </c>
      <c r="U957" s="54">
        <v>0.34558240535438289</v>
      </c>
      <c r="V957" s="54">
        <v>2.5685509326299929</v>
      </c>
      <c r="W957" s="54">
        <v>2.6680776693950081</v>
      </c>
      <c r="X957" s="54">
        <v>0</v>
      </c>
      <c r="Y957" s="54">
        <v>0</v>
      </c>
      <c r="Z957" s="54">
        <v>0</v>
      </c>
      <c r="AA957" s="54">
        <v>0</v>
      </c>
      <c r="AB957" s="54">
        <v>0</v>
      </c>
      <c r="AC957" s="54">
        <v>0</v>
      </c>
      <c r="AD957" s="54" t="e">
        <v>#REF!</v>
      </c>
      <c r="AE957" s="63" t="e">
        <v>#REF!</v>
      </c>
      <c r="AF957" s="63" t="e">
        <v>#REF!</v>
      </c>
      <c r="AG957" s="63" t="e">
        <v>#REF!</v>
      </c>
      <c r="AH957" s="54" t="e">
        <v>#REF!</v>
      </c>
      <c r="AI957" s="63" t="e">
        <v>#REF!</v>
      </c>
      <c r="AJ957" s="63" t="e">
        <v>#REF!</v>
      </c>
      <c r="AK957" s="63" t="e">
        <v>#REF!</v>
      </c>
      <c r="AL957" s="63" t="e">
        <v>#REF!</v>
      </c>
      <c r="AM957" s="63" t="e">
        <v>#REF!</v>
      </c>
      <c r="AN957" s="54" t="e">
        <v>#REF!</v>
      </c>
      <c r="AO957" s="54">
        <v>0.26353081564157793</v>
      </c>
      <c r="AP957" s="54">
        <v>0.69113937516124335</v>
      </c>
      <c r="AQ957" s="54">
        <v>0.182136523258253</v>
      </c>
    </row>
    <row r="958" spans="2:43" x14ac:dyDescent="0.3">
      <c r="B958" s="52">
        <v>955</v>
      </c>
      <c r="C958" s="54">
        <v>0.13897341604635377</v>
      </c>
      <c r="D958" s="54">
        <v>0.66293526834214311</v>
      </c>
      <c r="E958" s="54">
        <v>45446.618115604149</v>
      </c>
      <c r="F958" s="54">
        <v>27.829716232927449</v>
      </c>
      <c r="G958" s="54">
        <v>0.85333818547767615</v>
      </c>
      <c r="H958" s="54">
        <v>15183.964493197309</v>
      </c>
      <c r="I958" s="54">
        <v>12</v>
      </c>
      <c r="J958" s="54">
        <v>4</v>
      </c>
      <c r="K958" s="54">
        <v>854</v>
      </c>
      <c r="L958" s="54">
        <v>791</v>
      </c>
      <c r="M958" s="54">
        <v>9.2130378859113835E-2</v>
      </c>
      <c r="N958" s="54">
        <v>6315.8717672796138</v>
      </c>
      <c r="O958" s="54">
        <v>30128.165975710937</v>
      </c>
      <c r="P958" s="54">
        <v>23.748159552564939</v>
      </c>
      <c r="Q958" s="54">
        <v>422565.42313652718</v>
      </c>
      <c r="R958" s="54">
        <v>12957.056708982454</v>
      </c>
      <c r="S958" s="54">
        <v>0</v>
      </c>
      <c r="T958" s="54">
        <v>0</v>
      </c>
      <c r="U958" s="54">
        <v>0.28539126883085397</v>
      </c>
      <c r="V958" s="54">
        <v>3.3300330357733521</v>
      </c>
      <c r="W958" s="54">
        <v>3.0311926871694848</v>
      </c>
      <c r="X958" s="54">
        <v>0</v>
      </c>
      <c r="Y958" s="54">
        <v>0</v>
      </c>
      <c r="Z958" s="54">
        <v>0</v>
      </c>
      <c r="AA958" s="54">
        <v>0</v>
      </c>
      <c r="AB958" s="54">
        <v>0</v>
      </c>
      <c r="AC958" s="54">
        <v>0</v>
      </c>
      <c r="AD958" s="54" t="e">
        <v>#REF!</v>
      </c>
      <c r="AE958" s="63" t="e">
        <v>#REF!</v>
      </c>
      <c r="AF958" s="63" t="e">
        <v>#REF!</v>
      </c>
      <c r="AG958" s="63" t="e">
        <v>#REF!</v>
      </c>
      <c r="AH958" s="54" t="e">
        <v>#REF!</v>
      </c>
      <c r="AI958" s="63" t="e">
        <v>#REF!</v>
      </c>
      <c r="AJ958" s="63" t="e">
        <v>#REF!</v>
      </c>
      <c r="AK958" s="63" t="e">
        <v>#REF!</v>
      </c>
      <c r="AL958" s="63" t="e">
        <v>#REF!</v>
      </c>
      <c r="AM958" s="63" t="e">
        <v>#REF!</v>
      </c>
      <c r="AN958" s="54" t="e">
        <v>#REF!</v>
      </c>
      <c r="AO958" s="54">
        <v>0.14677611328987408</v>
      </c>
      <c r="AP958" s="54">
        <v>0.67745297206976973</v>
      </c>
      <c r="AQ958" s="54">
        <v>9.9433914177074423E-2</v>
      </c>
    </row>
    <row r="959" spans="2:43" x14ac:dyDescent="0.3">
      <c r="B959" s="52">
        <v>956</v>
      </c>
      <c r="C959" s="54">
        <v>0.13192095021374287</v>
      </c>
      <c r="D959" s="54">
        <v>0.69198122945088147</v>
      </c>
      <c r="E959" s="54">
        <v>48526.606892331751</v>
      </c>
      <c r="F959" s="54">
        <v>23.218631916186336</v>
      </c>
      <c r="G959" s="54">
        <v>0.86395020934345623</v>
      </c>
      <c r="H959" s="54">
        <v>34110.73494778297</v>
      </c>
      <c r="I959" s="54">
        <v>8</v>
      </c>
      <c r="J959" s="54">
        <v>6</v>
      </c>
      <c r="K959" s="54">
        <v>828</v>
      </c>
      <c r="L959" s="54">
        <v>813</v>
      </c>
      <c r="M959" s="54">
        <v>9.128682131923431E-2</v>
      </c>
      <c r="N959" s="54">
        <v>6401.6760918851687</v>
      </c>
      <c r="O959" s="54">
        <v>33579.501098435343</v>
      </c>
      <c r="P959" s="54">
        <v>20.059741904657841</v>
      </c>
      <c r="Q959" s="54">
        <v>792004.59914316633</v>
      </c>
      <c r="R959" s="54">
        <v>29469.976598996247</v>
      </c>
      <c r="S959" s="54">
        <v>0</v>
      </c>
      <c r="T959" s="54">
        <v>0</v>
      </c>
      <c r="U959" s="54">
        <v>0.37655620304714565</v>
      </c>
      <c r="V959" s="54">
        <v>4.5352081341782355</v>
      </c>
      <c r="W959" s="54">
        <v>4.5099469545441693</v>
      </c>
      <c r="X959" s="54">
        <v>0</v>
      </c>
      <c r="Y959" s="54">
        <v>0</v>
      </c>
      <c r="Z959" s="54">
        <v>0</v>
      </c>
      <c r="AA959" s="54">
        <v>0</v>
      </c>
      <c r="AB959" s="54">
        <v>0</v>
      </c>
      <c r="AC959" s="54">
        <v>0</v>
      </c>
      <c r="AD959" s="54" t="e">
        <v>#REF!</v>
      </c>
      <c r="AE959" s="63" t="e">
        <v>#REF!</v>
      </c>
      <c r="AF959" s="63" t="e">
        <v>#REF!</v>
      </c>
      <c r="AG959" s="63" t="e">
        <v>#REF!</v>
      </c>
      <c r="AH959" s="54" t="e">
        <v>#REF!</v>
      </c>
      <c r="AI959" s="63" t="e">
        <v>#REF!</v>
      </c>
      <c r="AJ959" s="63" t="e">
        <v>#REF!</v>
      </c>
      <c r="AK959" s="63" t="e">
        <v>#REF!</v>
      </c>
      <c r="AL959" s="63" t="e">
        <v>#REF!</v>
      </c>
      <c r="AM959" s="63" t="e">
        <v>#REF!</v>
      </c>
      <c r="AN959" s="54" t="e">
        <v>#REF!</v>
      </c>
      <c r="AO959" s="54">
        <v>0.16943415533917103</v>
      </c>
      <c r="AP959" s="54">
        <v>0.76939612371909316</v>
      </c>
      <c r="AQ959" s="54">
        <v>0.13036198234357688</v>
      </c>
    </row>
    <row r="960" spans="2:43" x14ac:dyDescent="0.3">
      <c r="B960" s="52">
        <v>957</v>
      </c>
      <c r="C960" s="54">
        <v>0.16191408978275096</v>
      </c>
      <c r="D960" s="54">
        <v>0.65995389890441569</v>
      </c>
      <c r="E960" s="54">
        <v>51749.236805889945</v>
      </c>
      <c r="F960" s="54">
        <v>18.385357534352494</v>
      </c>
      <c r="G960" s="54">
        <v>0.88508954462074474</v>
      </c>
      <c r="H960" s="54">
        <v>27755.19039720418</v>
      </c>
      <c r="I960" s="54">
        <v>19</v>
      </c>
      <c r="J960" s="54">
        <v>3</v>
      </c>
      <c r="K960" s="54">
        <v>850</v>
      </c>
      <c r="L960" s="54">
        <v>787</v>
      </c>
      <c r="M960" s="54">
        <v>0.10685583483968611</v>
      </c>
      <c r="N960" s="54">
        <v>8378.930574377704</v>
      </c>
      <c r="O960" s="54">
        <v>34152.110595374957</v>
      </c>
      <c r="P960" s="54">
        <v>16.272687727769625</v>
      </c>
      <c r="Q960" s="54">
        <v>510289.09888662584</v>
      </c>
      <c r="R960" s="54">
        <v>24565.828829523514</v>
      </c>
      <c r="S960" s="54">
        <v>0</v>
      </c>
      <c r="T960" s="54">
        <v>0</v>
      </c>
      <c r="U960" s="54">
        <v>0.42881353530659083</v>
      </c>
      <c r="V960" s="54">
        <v>2.0213170372656473</v>
      </c>
      <c r="W960" s="54">
        <v>2.9746914890855618</v>
      </c>
      <c r="X960" s="54">
        <v>0</v>
      </c>
      <c r="Y960" s="54">
        <v>0</v>
      </c>
      <c r="Z960" s="54">
        <v>0</v>
      </c>
      <c r="AA960" s="54">
        <v>0</v>
      </c>
      <c r="AB960" s="54">
        <v>0</v>
      </c>
      <c r="AC960" s="54">
        <v>0</v>
      </c>
      <c r="AD960" s="54" t="e">
        <v>#REF!</v>
      </c>
      <c r="AE960" s="63" t="e">
        <v>#REF!</v>
      </c>
      <c r="AF960" s="63" t="e">
        <v>#REF!</v>
      </c>
      <c r="AG960" s="63" t="e">
        <v>#REF!</v>
      </c>
      <c r="AH960" s="54" t="e">
        <v>#REF!</v>
      </c>
      <c r="AI960" s="63" t="e">
        <v>#REF!</v>
      </c>
      <c r="AJ960" s="63" t="e">
        <v>#REF!</v>
      </c>
      <c r="AK960" s="63" t="e">
        <v>#REF!</v>
      </c>
      <c r="AL960" s="63" t="e">
        <v>#REF!</v>
      </c>
      <c r="AM960" s="63" t="e">
        <v>#REF!</v>
      </c>
      <c r="AN960" s="54" t="e">
        <v>#REF!</v>
      </c>
      <c r="AO960" s="54">
        <v>0.25585393071518492</v>
      </c>
      <c r="AP960" s="54">
        <v>0.76733385340541527</v>
      </c>
      <c r="AQ960" s="54">
        <v>0.19632538256460497</v>
      </c>
    </row>
    <row r="961" spans="2:43" x14ac:dyDescent="0.3">
      <c r="B961" s="52">
        <v>958</v>
      </c>
      <c r="C961" s="54">
        <v>0.22766129420990786</v>
      </c>
      <c r="D961" s="54">
        <v>0.77487785707304457</v>
      </c>
      <c r="E961" s="54">
        <v>49702.004432825132</v>
      </c>
      <c r="F961" s="54">
        <v>20.443312545970556</v>
      </c>
      <c r="G961" s="54">
        <v>0.841411229078732</v>
      </c>
      <c r="H961" s="54">
        <v>39336.672981354837</v>
      </c>
      <c r="I961" s="54">
        <v>11</v>
      </c>
      <c r="J961" s="54">
        <v>7</v>
      </c>
      <c r="K961" s="54">
        <v>851</v>
      </c>
      <c r="L961" s="54">
        <v>816</v>
      </c>
      <c r="M961" s="54">
        <v>0.17640969579584934</v>
      </c>
      <c r="N961" s="54">
        <v>11315.222654003546</v>
      </c>
      <c r="O961" s="54">
        <v>38512.982687142503</v>
      </c>
      <c r="P961" s="54">
        <v>17.201232735745748</v>
      </c>
      <c r="Q961" s="54">
        <v>804171.90027647233</v>
      </c>
      <c r="R961" s="54">
        <v>33098.318361109923</v>
      </c>
      <c r="S961" s="54">
        <v>0</v>
      </c>
      <c r="T961" s="54">
        <v>0</v>
      </c>
      <c r="U961" s="54">
        <v>0.4844344274623687</v>
      </c>
      <c r="V961" s="54">
        <v>5.2557404024021066</v>
      </c>
      <c r="W961" s="54">
        <v>2.5098364662360804</v>
      </c>
      <c r="X961" s="54">
        <v>0</v>
      </c>
      <c r="Y961" s="54">
        <v>0</v>
      </c>
      <c r="Z961" s="54">
        <v>0</v>
      </c>
      <c r="AA961" s="54">
        <v>0</v>
      </c>
      <c r="AB961" s="54">
        <v>0</v>
      </c>
      <c r="AC961" s="54">
        <v>0</v>
      </c>
      <c r="AD961" s="54" t="e">
        <v>#REF!</v>
      </c>
      <c r="AE961" s="63" t="e">
        <v>#REF!</v>
      </c>
      <c r="AF961" s="63" t="e">
        <v>#REF!</v>
      </c>
      <c r="AG961" s="63" t="e">
        <v>#REF!</v>
      </c>
      <c r="AH961" s="54" t="e">
        <v>#REF!</v>
      </c>
      <c r="AI961" s="63" t="e">
        <v>#REF!</v>
      </c>
      <c r="AJ961" s="63" t="e">
        <v>#REF!</v>
      </c>
      <c r="AK961" s="63" t="e">
        <v>#REF!</v>
      </c>
      <c r="AL961" s="63" t="e">
        <v>#REF!</v>
      </c>
      <c r="AM961" s="63" t="e">
        <v>#REF!</v>
      </c>
      <c r="AN961" s="54" t="e">
        <v>#REF!</v>
      </c>
      <c r="AO961" s="54">
        <v>0.19603155717773835</v>
      </c>
      <c r="AP961" s="54">
        <v>0.70056628118733433</v>
      </c>
      <c r="AQ961" s="54">
        <v>0.13733309900737045</v>
      </c>
    </row>
    <row r="962" spans="2:43" x14ac:dyDescent="0.3">
      <c r="B962" s="52">
        <v>959</v>
      </c>
      <c r="C962" s="54">
        <v>0.27306512179577813</v>
      </c>
      <c r="D962" s="54">
        <v>0.69028386111403939</v>
      </c>
      <c r="E962" s="54">
        <v>45869.836826437597</v>
      </c>
      <c r="F962" s="54">
        <v>13.346657433079084</v>
      </c>
      <c r="G962" s="54">
        <v>0.86996604864832661</v>
      </c>
      <c r="H962" s="54">
        <v>20407.724788548425</v>
      </c>
      <c r="I962" s="54">
        <v>6</v>
      </c>
      <c r="J962" s="54">
        <v>4</v>
      </c>
      <c r="K962" s="54">
        <v>826</v>
      </c>
      <c r="L962" s="54">
        <v>812</v>
      </c>
      <c r="M962" s="54">
        <v>0.18849244660876516</v>
      </c>
      <c r="N962" s="54">
        <v>12525.452579763651</v>
      </c>
      <c r="O962" s="54">
        <v>31663.208073224298</v>
      </c>
      <c r="P962" s="54">
        <v>11.611138829718628</v>
      </c>
      <c r="Q962" s="54">
        <v>272374.91174131213</v>
      </c>
      <c r="R962" s="54">
        <v>17754.027696195979</v>
      </c>
      <c r="S962" s="54">
        <v>0</v>
      </c>
      <c r="T962" s="54">
        <v>0</v>
      </c>
      <c r="U962" s="54">
        <v>0.32414965756125141</v>
      </c>
      <c r="V962" s="54">
        <v>4.2820836473481849</v>
      </c>
      <c r="W962" s="54">
        <v>3.610501032868191</v>
      </c>
      <c r="X962" s="54">
        <v>0</v>
      </c>
      <c r="Y962" s="54">
        <v>0</v>
      </c>
      <c r="Z962" s="54">
        <v>0</v>
      </c>
      <c r="AA962" s="54">
        <v>0</v>
      </c>
      <c r="AB962" s="54">
        <v>0</v>
      </c>
      <c r="AC962" s="54">
        <v>0</v>
      </c>
      <c r="AD962" s="54" t="e">
        <v>#REF!</v>
      </c>
      <c r="AE962" s="63" t="e">
        <v>#REF!</v>
      </c>
      <c r="AF962" s="63" t="e">
        <v>#REF!</v>
      </c>
      <c r="AG962" s="63" t="e">
        <v>#REF!</v>
      </c>
      <c r="AH962" s="54" t="e">
        <v>#REF!</v>
      </c>
      <c r="AI962" s="63" t="e">
        <v>#REF!</v>
      </c>
      <c r="AJ962" s="63" t="e">
        <v>#REF!</v>
      </c>
      <c r="AK962" s="63" t="e">
        <v>#REF!</v>
      </c>
      <c r="AL962" s="63" t="e">
        <v>#REF!</v>
      </c>
      <c r="AM962" s="63" t="e">
        <v>#REF!</v>
      </c>
      <c r="AN962" s="54" t="e">
        <v>#REF!</v>
      </c>
      <c r="AO962" s="54">
        <v>0.20632399221794614</v>
      </c>
      <c r="AP962" s="54">
        <v>0.66318328581341401</v>
      </c>
      <c r="AQ962" s="54">
        <v>0.13683062310123878</v>
      </c>
    </row>
    <row r="963" spans="2:43" x14ac:dyDescent="0.3">
      <c r="B963" s="52">
        <v>960</v>
      </c>
      <c r="C963" s="54">
        <v>0.16499514534349041</v>
      </c>
      <c r="D963" s="54">
        <v>0.74971529229893208</v>
      </c>
      <c r="E963" s="54">
        <v>51239.417020201188</v>
      </c>
      <c r="F963" s="54">
        <v>18.351644767815074</v>
      </c>
      <c r="G963" s="54">
        <v>0.86012983719014002</v>
      </c>
      <c r="H963" s="54">
        <v>17989.055288788426</v>
      </c>
      <c r="I963" s="54">
        <v>9</v>
      </c>
      <c r="J963" s="54">
        <v>3</v>
      </c>
      <c r="K963" s="54">
        <v>860</v>
      </c>
      <c r="L963" s="54">
        <v>829</v>
      </c>
      <c r="M963" s="54">
        <v>0.1236993836190997</v>
      </c>
      <c r="N963" s="54">
        <v>8454.255058563811</v>
      </c>
      <c r="O963" s="54">
        <v>38414.974508527011</v>
      </c>
      <c r="P963" s="54">
        <v>15.784797226312065</v>
      </c>
      <c r="Q963" s="54">
        <v>330128.7523684302</v>
      </c>
      <c r="R963" s="54">
        <v>15472.923196750016</v>
      </c>
      <c r="S963" s="54">
        <v>0</v>
      </c>
      <c r="T963" s="54">
        <v>0</v>
      </c>
      <c r="U963" s="54">
        <v>0.53219983400243476</v>
      </c>
      <c r="V963" s="54">
        <v>4.2071538695109609</v>
      </c>
      <c r="W963" s="54">
        <v>2.3540970505318342</v>
      </c>
      <c r="X963" s="54">
        <v>0</v>
      </c>
      <c r="Y963" s="54">
        <v>0</v>
      </c>
      <c r="Z963" s="54">
        <v>0</v>
      </c>
      <c r="AA963" s="54">
        <v>0</v>
      </c>
      <c r="AB963" s="54">
        <v>0</v>
      </c>
      <c r="AC963" s="54">
        <v>0</v>
      </c>
      <c r="AD963" s="54" t="e">
        <v>#REF!</v>
      </c>
      <c r="AE963" s="63" t="e">
        <v>#REF!</v>
      </c>
      <c r="AF963" s="63" t="e">
        <v>#REF!</v>
      </c>
      <c r="AG963" s="63" t="e">
        <v>#REF!</v>
      </c>
      <c r="AH963" s="54" t="e">
        <v>#REF!</v>
      </c>
      <c r="AI963" s="63" t="e">
        <v>#REF!</v>
      </c>
      <c r="AJ963" s="63" t="e">
        <v>#REF!</v>
      </c>
      <c r="AK963" s="63" t="e">
        <v>#REF!</v>
      </c>
      <c r="AL963" s="63" t="e">
        <v>#REF!</v>
      </c>
      <c r="AM963" s="63" t="e">
        <v>#REF!</v>
      </c>
      <c r="AN963" s="54" t="e">
        <v>#REF!</v>
      </c>
      <c r="AO963" s="54">
        <v>0.23988045306138722</v>
      </c>
      <c r="AP963" s="54">
        <v>0.74922071985709193</v>
      </c>
      <c r="AQ963" s="54">
        <v>0.17972340572229789</v>
      </c>
    </row>
    <row r="964" spans="2:43" x14ac:dyDescent="0.3">
      <c r="B964" s="52">
        <v>961</v>
      </c>
      <c r="C964" s="54">
        <v>0.19568116650176459</v>
      </c>
      <c r="D964" s="54">
        <v>0.64948650299706379</v>
      </c>
      <c r="E964" s="54">
        <v>48329.772357487862</v>
      </c>
      <c r="F964" s="54">
        <v>21.497308222736748</v>
      </c>
      <c r="G964" s="54">
        <v>0.87105835547715138</v>
      </c>
      <c r="H964" s="54">
        <v>20407.048025340468</v>
      </c>
      <c r="I964" s="54">
        <v>11</v>
      </c>
      <c r="J964" s="54">
        <v>7</v>
      </c>
      <c r="K964" s="54">
        <v>853</v>
      </c>
      <c r="L964" s="54">
        <v>800</v>
      </c>
      <c r="M964" s="54">
        <v>0.12709227653361727</v>
      </c>
      <c r="N964" s="54">
        <v>9457.2262316779616</v>
      </c>
      <c r="O964" s="54">
        <v>31389.53483910895</v>
      </c>
      <c r="P964" s="54">
        <v>18.725409947682515</v>
      </c>
      <c r="Q964" s="54">
        <v>438696.60131693538</v>
      </c>
      <c r="R964" s="54">
        <v>17775.729693096317</v>
      </c>
      <c r="S964" s="54">
        <v>0</v>
      </c>
      <c r="T964" s="54">
        <v>0</v>
      </c>
      <c r="U964" s="54">
        <v>0.42477846412154968</v>
      </c>
      <c r="V964" s="54">
        <v>5.7483383714089911</v>
      </c>
      <c r="W964" s="54">
        <v>1.0544716836790644</v>
      </c>
      <c r="X964" s="54">
        <v>0</v>
      </c>
      <c r="Y964" s="54">
        <v>0</v>
      </c>
      <c r="Z964" s="54">
        <v>0</v>
      </c>
      <c r="AA964" s="54">
        <v>0</v>
      </c>
      <c r="AB964" s="54">
        <v>0</v>
      </c>
      <c r="AC964" s="54">
        <v>0</v>
      </c>
      <c r="AD964" s="54" t="e">
        <v>#REF!</v>
      </c>
      <c r="AE964" s="63" t="e">
        <v>#REF!</v>
      </c>
      <c r="AF964" s="63" t="e">
        <v>#REF!</v>
      </c>
      <c r="AG964" s="63" t="e">
        <v>#REF!</v>
      </c>
      <c r="AH964" s="54" t="e">
        <v>#REF!</v>
      </c>
      <c r="AI964" s="63" t="e">
        <v>#REF!</v>
      </c>
      <c r="AJ964" s="63" t="e">
        <v>#REF!</v>
      </c>
      <c r="AK964" s="63" t="e">
        <v>#REF!</v>
      </c>
      <c r="AL964" s="63" t="e">
        <v>#REF!</v>
      </c>
      <c r="AM964" s="63" t="e">
        <v>#REF!</v>
      </c>
      <c r="AN964" s="54" t="e">
        <v>#REF!</v>
      </c>
      <c r="AO964" s="54">
        <v>0.14049622211135143</v>
      </c>
      <c r="AP964" s="54">
        <v>0.70503183506775635</v>
      </c>
      <c r="AQ964" s="54">
        <v>9.905430929525319E-2</v>
      </c>
    </row>
    <row r="965" spans="2:43" x14ac:dyDescent="0.3">
      <c r="B965" s="52">
        <v>962</v>
      </c>
      <c r="C965" s="54">
        <v>0.14537807667140523</v>
      </c>
      <c r="D965" s="54">
        <v>0.670736704259844</v>
      </c>
      <c r="E965" s="54">
        <v>46693.323855827795</v>
      </c>
      <c r="F965" s="54">
        <v>25.7695525585479</v>
      </c>
      <c r="G965" s="54">
        <v>0.85019059213226689</v>
      </c>
      <c r="H965" s="54">
        <v>32384.538842110684</v>
      </c>
      <c r="I965" s="54">
        <v>13</v>
      </c>
      <c r="J965" s="54">
        <v>9</v>
      </c>
      <c r="K965" s="54">
        <v>854</v>
      </c>
      <c r="L965" s="54">
        <v>797</v>
      </c>
      <c r="M965" s="54">
        <v>9.7510412018213255E-2</v>
      </c>
      <c r="N965" s="54">
        <v>6788.1856155552878</v>
      </c>
      <c r="O965" s="54">
        <v>31318.926153995486</v>
      </c>
      <c r="P965" s="54">
        <v>21.909031148735412</v>
      </c>
      <c r="Q965" s="54">
        <v>834535.07577610726</v>
      </c>
      <c r="R965" s="54">
        <v>27533.03025410448</v>
      </c>
      <c r="S965" s="54">
        <v>0</v>
      </c>
      <c r="T965" s="54">
        <v>0</v>
      </c>
      <c r="U965" s="54">
        <v>0.26593112415476144</v>
      </c>
      <c r="V965" s="54">
        <v>4.2150621760763247</v>
      </c>
      <c r="W965" s="54">
        <v>2.9315853310775446</v>
      </c>
      <c r="X965" s="54">
        <v>0</v>
      </c>
      <c r="Y965" s="54">
        <v>0</v>
      </c>
      <c r="Z965" s="54">
        <v>0</v>
      </c>
      <c r="AA965" s="54">
        <v>0</v>
      </c>
      <c r="AB965" s="54">
        <v>0</v>
      </c>
      <c r="AC965" s="54">
        <v>0</v>
      </c>
      <c r="AD965" s="54" t="e">
        <v>#REF!</v>
      </c>
      <c r="AE965" s="63" t="e">
        <v>#REF!</v>
      </c>
      <c r="AF965" s="63" t="e">
        <v>#REF!</v>
      </c>
      <c r="AG965" s="63" t="e">
        <v>#REF!</v>
      </c>
      <c r="AH965" s="54" t="e">
        <v>#REF!</v>
      </c>
      <c r="AI965" s="63" t="e">
        <v>#REF!</v>
      </c>
      <c r="AJ965" s="63" t="e">
        <v>#REF!</v>
      </c>
      <c r="AK965" s="63" t="e">
        <v>#REF!</v>
      </c>
      <c r="AL965" s="63" t="e">
        <v>#REF!</v>
      </c>
      <c r="AM965" s="63" t="e">
        <v>#REF!</v>
      </c>
      <c r="AN965" s="54" t="e">
        <v>#REF!</v>
      </c>
      <c r="AO965" s="54">
        <v>0.23772766680922527</v>
      </c>
      <c r="AP965" s="54">
        <v>0.70823213468774981</v>
      </c>
      <c r="AQ965" s="54">
        <v>0.16836637293863574</v>
      </c>
    </row>
    <row r="966" spans="2:43" x14ac:dyDescent="0.3">
      <c r="B966" s="52">
        <v>963</v>
      </c>
      <c r="C966" s="54">
        <v>0.15841341829241251</v>
      </c>
      <c r="D966" s="54">
        <v>0.63577256875499499</v>
      </c>
      <c r="E966" s="54">
        <v>48277.916501974258</v>
      </c>
      <c r="F966" s="54">
        <v>17.511373206681384</v>
      </c>
      <c r="G966" s="54">
        <v>0.87535929891532394</v>
      </c>
      <c r="H966" s="54">
        <v>31946.554468568273</v>
      </c>
      <c r="I966" s="54">
        <v>10</v>
      </c>
      <c r="J966" s="54">
        <v>6</v>
      </c>
      <c r="K966" s="54">
        <v>842</v>
      </c>
      <c r="L966" s="54">
        <v>778</v>
      </c>
      <c r="M966" s="54">
        <v>0.10071490587302662</v>
      </c>
      <c r="N966" s="54">
        <v>7647.8697811134125</v>
      </c>
      <c r="O966" s="54">
        <v>30693.774988599336</v>
      </c>
      <c r="P966" s="54">
        <v>15.328743373245205</v>
      </c>
      <c r="Q966" s="54">
        <v>559428.03796667384</v>
      </c>
      <c r="R966" s="54">
        <v>27964.713522366132</v>
      </c>
      <c r="S966" s="54">
        <v>0</v>
      </c>
      <c r="T966" s="54">
        <v>0</v>
      </c>
      <c r="U966" s="54">
        <v>0.52662872746801281</v>
      </c>
      <c r="V966" s="54">
        <v>3.4082354129048382</v>
      </c>
      <c r="W966" s="54">
        <v>1.9524967731718779</v>
      </c>
      <c r="X966" s="54">
        <v>0</v>
      </c>
      <c r="Y966" s="54">
        <v>0</v>
      </c>
      <c r="Z966" s="54">
        <v>0</v>
      </c>
      <c r="AA966" s="54">
        <v>0</v>
      </c>
      <c r="AB966" s="54">
        <v>0</v>
      </c>
      <c r="AC966" s="54">
        <v>0</v>
      </c>
      <c r="AD966" s="54" t="e">
        <v>#REF!</v>
      </c>
      <c r="AE966" s="63" t="e">
        <v>#REF!</v>
      </c>
      <c r="AF966" s="63" t="e">
        <v>#REF!</v>
      </c>
      <c r="AG966" s="63" t="e">
        <v>#REF!</v>
      </c>
      <c r="AH966" s="54" t="e">
        <v>#REF!</v>
      </c>
      <c r="AI966" s="63" t="e">
        <v>#REF!</v>
      </c>
      <c r="AJ966" s="63" t="e">
        <v>#REF!</v>
      </c>
      <c r="AK966" s="63" t="e">
        <v>#REF!</v>
      </c>
      <c r="AL966" s="63" t="e">
        <v>#REF!</v>
      </c>
      <c r="AM966" s="63" t="e">
        <v>#REF!</v>
      </c>
      <c r="AN966" s="54" t="e">
        <v>#REF!</v>
      </c>
      <c r="AO966" s="54">
        <v>0.27123056037701176</v>
      </c>
      <c r="AP966" s="54">
        <v>0.6682303840219056</v>
      </c>
      <c r="AQ966" s="54">
        <v>0.18124450151920724</v>
      </c>
    </row>
    <row r="967" spans="2:43" x14ac:dyDescent="0.3">
      <c r="B967" s="52">
        <v>964</v>
      </c>
      <c r="C967" s="54">
        <v>0.20903793165269241</v>
      </c>
      <c r="D967" s="54">
        <v>0.77201642648867819</v>
      </c>
      <c r="E967" s="54">
        <v>52182.633059734777</v>
      </c>
      <c r="F967" s="54">
        <v>20.223477001771251</v>
      </c>
      <c r="G967" s="54">
        <v>0.81582895244871279</v>
      </c>
      <c r="H967" s="54">
        <v>24355.397474008598</v>
      </c>
      <c r="I967" s="54">
        <v>11</v>
      </c>
      <c r="J967" s="54">
        <v>7</v>
      </c>
      <c r="K967" s="54">
        <v>866</v>
      </c>
      <c r="L967" s="54">
        <v>818</v>
      </c>
      <c r="M967" s="54">
        <v>0.16138071699509615</v>
      </c>
      <c r="N967" s="54">
        <v>10908.149682998366</v>
      </c>
      <c r="O967" s="54">
        <v>40285.849899546403</v>
      </c>
      <c r="P967" s="54">
        <v>16.498898057225674</v>
      </c>
      <c r="Q967" s="54">
        <v>492550.82068461052</v>
      </c>
      <c r="R967" s="54">
        <v>19869.838407692459</v>
      </c>
      <c r="S967" s="54">
        <v>0</v>
      </c>
      <c r="T967" s="54">
        <v>0</v>
      </c>
      <c r="U967" s="54">
        <v>0.46521836012433593</v>
      </c>
      <c r="V967" s="54">
        <v>1.7301927318521273</v>
      </c>
      <c r="W967" s="54">
        <v>1.3216301047974772</v>
      </c>
      <c r="X967" s="54">
        <v>0</v>
      </c>
      <c r="Y967" s="54">
        <v>0</v>
      </c>
      <c r="Z967" s="54">
        <v>0</v>
      </c>
      <c r="AA967" s="54">
        <v>0</v>
      </c>
      <c r="AB967" s="54">
        <v>0</v>
      </c>
      <c r="AC967" s="54">
        <v>0</v>
      </c>
      <c r="AD967" s="54" t="e">
        <v>#REF!</v>
      </c>
      <c r="AE967" s="63" t="e">
        <v>#REF!</v>
      </c>
      <c r="AF967" s="63" t="e">
        <v>#REF!</v>
      </c>
      <c r="AG967" s="63" t="e">
        <v>#REF!</v>
      </c>
      <c r="AH967" s="54" t="e">
        <v>#REF!</v>
      </c>
      <c r="AI967" s="63" t="e">
        <v>#REF!</v>
      </c>
      <c r="AJ967" s="63" t="e">
        <v>#REF!</v>
      </c>
      <c r="AK967" s="63" t="e">
        <v>#REF!</v>
      </c>
      <c r="AL967" s="63" t="e">
        <v>#REF!</v>
      </c>
      <c r="AM967" s="63" t="e">
        <v>#REF!</v>
      </c>
      <c r="AN967" s="54" t="e">
        <v>#REF!</v>
      </c>
      <c r="AO967" s="54">
        <v>0.22651787559201531</v>
      </c>
      <c r="AP967" s="54">
        <v>0.68250421434093167</v>
      </c>
      <c r="AQ967" s="54">
        <v>0.1545994047151053</v>
      </c>
    </row>
    <row r="968" spans="2:43" x14ac:dyDescent="0.3">
      <c r="B968" s="52">
        <v>965</v>
      </c>
      <c r="C968" s="54">
        <v>0.18713532370575711</v>
      </c>
      <c r="D968" s="54">
        <v>0.72630567572929328</v>
      </c>
      <c r="E968" s="54">
        <v>49331.013560099833</v>
      </c>
      <c r="F968" s="54">
        <v>15.336641205271443</v>
      </c>
      <c r="G968" s="54">
        <v>0.86396848966962148</v>
      </c>
      <c r="H968" s="54">
        <v>18689.161667087006</v>
      </c>
      <c r="I968" s="54">
        <v>10</v>
      </c>
      <c r="J968" s="54">
        <v>5</v>
      </c>
      <c r="K968" s="54">
        <v>853</v>
      </c>
      <c r="L968" s="54">
        <v>804</v>
      </c>
      <c r="M968" s="54">
        <v>0.13591744773692996</v>
      </c>
      <c r="N968" s="54">
        <v>9231.575191302376</v>
      </c>
      <c r="O968" s="54">
        <v>35829.395138179236</v>
      </c>
      <c r="P968" s="54">
        <v>13.250374738723252</v>
      </c>
      <c r="Q968" s="54">
        <v>286628.96691542614</v>
      </c>
      <c r="R968" s="54">
        <v>16146.846778704547</v>
      </c>
      <c r="S968" s="54">
        <v>0</v>
      </c>
      <c r="T968" s="54">
        <v>0</v>
      </c>
      <c r="U968" s="54">
        <v>0.37653162248616179</v>
      </c>
      <c r="V968" s="54">
        <v>2.2413878155381486</v>
      </c>
      <c r="W968" s="54">
        <v>0.79530812135200046</v>
      </c>
      <c r="X968" s="54">
        <v>0</v>
      </c>
      <c r="Y968" s="54">
        <v>0</v>
      </c>
      <c r="Z968" s="54">
        <v>0</v>
      </c>
      <c r="AA968" s="54">
        <v>0</v>
      </c>
      <c r="AB968" s="54">
        <v>0</v>
      </c>
      <c r="AC968" s="54">
        <v>0</v>
      </c>
      <c r="AD968" s="54" t="e">
        <v>#REF!</v>
      </c>
      <c r="AE968" s="63" t="e">
        <v>#REF!</v>
      </c>
      <c r="AF968" s="63" t="e">
        <v>#REF!</v>
      </c>
      <c r="AG968" s="63" t="e">
        <v>#REF!</v>
      </c>
      <c r="AH968" s="54" t="e">
        <v>#REF!</v>
      </c>
      <c r="AI968" s="63" t="e">
        <v>#REF!</v>
      </c>
      <c r="AJ968" s="63" t="e">
        <v>#REF!</v>
      </c>
      <c r="AK968" s="63" t="e">
        <v>#REF!</v>
      </c>
      <c r="AL968" s="63" t="e">
        <v>#REF!</v>
      </c>
      <c r="AM968" s="63" t="e">
        <v>#REF!</v>
      </c>
      <c r="AN968" s="54" t="e">
        <v>#REF!</v>
      </c>
      <c r="AO968" s="54">
        <v>0.26760484244393057</v>
      </c>
      <c r="AP968" s="54">
        <v>0.70957856459246149</v>
      </c>
      <c r="AQ968" s="54">
        <v>0.18988665997935605</v>
      </c>
    </row>
    <row r="969" spans="2:43" x14ac:dyDescent="0.3">
      <c r="B969" s="52">
        <v>966</v>
      </c>
      <c r="C969" s="54">
        <v>0.21254981001303463</v>
      </c>
      <c r="D969" s="54">
        <v>0.69924987001976946</v>
      </c>
      <c r="E969" s="54">
        <v>48775.392934532814</v>
      </c>
      <c r="F969" s="54">
        <v>21.751337880484019</v>
      </c>
      <c r="G969" s="54">
        <v>0.81864343419967733</v>
      </c>
      <c r="H969" s="54">
        <v>14723.309621909033</v>
      </c>
      <c r="I969" s="54">
        <v>12</v>
      </c>
      <c r="J969" s="54">
        <v>2</v>
      </c>
      <c r="K969" s="54">
        <v>871</v>
      </c>
      <c r="L969" s="54">
        <v>801</v>
      </c>
      <c r="M969" s="54">
        <v>0.14862542702434117</v>
      </c>
      <c r="N969" s="54">
        <v>10367.200501546062</v>
      </c>
      <c r="O969" s="54">
        <v>34106.187169635254</v>
      </c>
      <c r="P969" s="54">
        <v>17.806589940916968</v>
      </c>
      <c r="Q969" s="54">
        <v>320251.68230512482</v>
      </c>
      <c r="R969" s="54">
        <v>12053.140751664763</v>
      </c>
      <c r="S969" s="54">
        <v>0</v>
      </c>
      <c r="T969" s="54">
        <v>0</v>
      </c>
      <c r="U969" s="54">
        <v>0.35922856327480246</v>
      </c>
      <c r="V969" s="54">
        <v>5.5717412702513744</v>
      </c>
      <c r="W969" s="54">
        <v>0.86555799784499277</v>
      </c>
      <c r="X969" s="54">
        <v>0</v>
      </c>
      <c r="Y969" s="54">
        <v>0</v>
      </c>
      <c r="Z969" s="54">
        <v>0</v>
      </c>
      <c r="AA969" s="54">
        <v>0</v>
      </c>
      <c r="AB969" s="54">
        <v>0</v>
      </c>
      <c r="AC969" s="54">
        <v>0</v>
      </c>
      <c r="AD969" s="54" t="e">
        <v>#REF!</v>
      </c>
      <c r="AE969" s="63" t="e">
        <v>#REF!</v>
      </c>
      <c r="AF969" s="63" t="e">
        <v>#REF!</v>
      </c>
      <c r="AG969" s="63" t="e">
        <v>#REF!</v>
      </c>
      <c r="AH969" s="54" t="e">
        <v>#REF!</v>
      </c>
      <c r="AI969" s="63" t="e">
        <v>#REF!</v>
      </c>
      <c r="AJ969" s="63" t="e">
        <v>#REF!</v>
      </c>
      <c r="AK969" s="63" t="e">
        <v>#REF!</v>
      </c>
      <c r="AL969" s="63" t="e">
        <v>#REF!</v>
      </c>
      <c r="AM969" s="63" t="e">
        <v>#REF!</v>
      </c>
      <c r="AN969" s="54" t="e">
        <v>#REF!</v>
      </c>
      <c r="AO969" s="54">
        <v>0.22924808233339661</v>
      </c>
      <c r="AP969" s="54">
        <v>0.69785401343371312</v>
      </c>
      <c r="AQ969" s="54">
        <v>0.15998169432834314</v>
      </c>
    </row>
    <row r="970" spans="2:43" x14ac:dyDescent="0.3">
      <c r="B970" s="52">
        <v>967</v>
      </c>
      <c r="C970" s="54">
        <v>0.25084221560225234</v>
      </c>
      <c r="D970" s="54">
        <v>0.65220325578784089</v>
      </c>
      <c r="E970" s="54">
        <v>49882.437553911062</v>
      </c>
      <c r="F970" s="54">
        <v>20.134298138264601</v>
      </c>
      <c r="G970" s="54">
        <v>0.91010021923410489</v>
      </c>
      <c r="H970" s="54">
        <v>15255.964496278953</v>
      </c>
      <c r="I970" s="54">
        <v>11</v>
      </c>
      <c r="J970" s="54">
        <v>11</v>
      </c>
      <c r="K970" s="54">
        <v>869</v>
      </c>
      <c r="L970" s="54">
        <v>792</v>
      </c>
      <c r="M970" s="54">
        <v>0.16360010970482453</v>
      </c>
      <c r="N970" s="54">
        <v>12512.621155664048</v>
      </c>
      <c r="O970" s="54">
        <v>32533.488179294458</v>
      </c>
      <c r="P970" s="54">
        <v>18.324229149759443</v>
      </c>
      <c r="Q970" s="54">
        <v>307168.13755486021</v>
      </c>
      <c r="R970" s="54">
        <v>13884.456632691195</v>
      </c>
      <c r="S970" s="54">
        <v>0</v>
      </c>
      <c r="T970" s="54">
        <v>0</v>
      </c>
      <c r="U970" s="54">
        <v>0.49052484385927697</v>
      </c>
      <c r="V970" s="54">
        <v>6.9058024439225898</v>
      </c>
      <c r="W970" s="54">
        <v>2.8524459496295562</v>
      </c>
      <c r="X970" s="54">
        <v>0</v>
      </c>
      <c r="Y970" s="54">
        <v>0</v>
      </c>
      <c r="Z970" s="54">
        <v>0</v>
      </c>
      <c r="AA970" s="54">
        <v>0</v>
      </c>
      <c r="AB970" s="54">
        <v>0</v>
      </c>
      <c r="AC970" s="54">
        <v>0</v>
      </c>
      <c r="AD970" s="54" t="e">
        <v>#REF!</v>
      </c>
      <c r="AE970" s="63" t="e">
        <v>#REF!</v>
      </c>
      <c r="AF970" s="63" t="e">
        <v>#REF!</v>
      </c>
      <c r="AG970" s="63" t="e">
        <v>#REF!</v>
      </c>
      <c r="AH970" s="54" t="e">
        <v>#REF!</v>
      </c>
      <c r="AI970" s="63" t="e">
        <v>#REF!</v>
      </c>
      <c r="AJ970" s="63" t="e">
        <v>#REF!</v>
      </c>
      <c r="AK970" s="63" t="e">
        <v>#REF!</v>
      </c>
      <c r="AL970" s="63" t="e">
        <v>#REF!</v>
      </c>
      <c r="AM970" s="63" t="e">
        <v>#REF!</v>
      </c>
      <c r="AN970" s="54" t="e">
        <v>#REF!</v>
      </c>
      <c r="AO970" s="54">
        <v>0.22234882937592162</v>
      </c>
      <c r="AP970" s="54">
        <v>0.67300573179370649</v>
      </c>
      <c r="AQ970" s="54">
        <v>0.1496420366276161</v>
      </c>
    </row>
    <row r="971" spans="2:43" x14ac:dyDescent="0.3">
      <c r="B971" s="52">
        <v>968</v>
      </c>
      <c r="C971" s="54">
        <v>0.16656516503751717</v>
      </c>
      <c r="D971" s="54">
        <v>0.68280971153812076</v>
      </c>
      <c r="E971" s="54">
        <v>53150.571378843648</v>
      </c>
      <c r="F971" s="54">
        <v>15.144923297785825</v>
      </c>
      <c r="G971" s="54">
        <v>0.92398187449636016</v>
      </c>
      <c r="H971" s="54">
        <v>17279.531477285829</v>
      </c>
      <c r="I971" s="54">
        <v>21</v>
      </c>
      <c r="J971" s="54">
        <v>2</v>
      </c>
      <c r="K971" s="54">
        <v>860</v>
      </c>
      <c r="L971" s="54">
        <v>770</v>
      </c>
      <c r="M971" s="54">
        <v>0.11373231229156658</v>
      </c>
      <c r="N971" s="54">
        <v>8853.0336935554296</v>
      </c>
      <c r="O971" s="54">
        <v>36291.726311274528</v>
      </c>
      <c r="P971" s="54">
        <v>13.993634617791743</v>
      </c>
      <c r="Q971" s="54">
        <v>261697.17884516966</v>
      </c>
      <c r="R971" s="54">
        <v>15965.97388480142</v>
      </c>
      <c r="S971" s="54">
        <v>0</v>
      </c>
      <c r="T971" s="54">
        <v>0</v>
      </c>
      <c r="U971" s="54">
        <v>0.32720377324829519</v>
      </c>
      <c r="V971" s="54">
        <v>5.5675278022359578</v>
      </c>
      <c r="W971" s="54">
        <v>3.5934365072925951</v>
      </c>
      <c r="X971" s="54">
        <v>0</v>
      </c>
      <c r="Y971" s="54">
        <v>0</v>
      </c>
      <c r="Z971" s="54">
        <v>0</v>
      </c>
      <c r="AA971" s="54">
        <v>0</v>
      </c>
      <c r="AB971" s="54">
        <v>0</v>
      </c>
      <c r="AC971" s="54">
        <v>0</v>
      </c>
      <c r="AD971" s="54" t="e">
        <v>#REF!</v>
      </c>
      <c r="AE971" s="63" t="e">
        <v>#REF!</v>
      </c>
      <c r="AF971" s="63" t="e">
        <v>#REF!</v>
      </c>
      <c r="AG971" s="63" t="e">
        <v>#REF!</v>
      </c>
      <c r="AH971" s="54" t="e">
        <v>#REF!</v>
      </c>
      <c r="AI971" s="63" t="e">
        <v>#REF!</v>
      </c>
      <c r="AJ971" s="63" t="e">
        <v>#REF!</v>
      </c>
      <c r="AK971" s="63" t="e">
        <v>#REF!</v>
      </c>
      <c r="AL971" s="63" t="e">
        <v>#REF!</v>
      </c>
      <c r="AM971" s="63" t="e">
        <v>#REF!</v>
      </c>
      <c r="AN971" s="54" t="e">
        <v>#REF!</v>
      </c>
      <c r="AO971" s="54">
        <v>0.15560332278310296</v>
      </c>
      <c r="AP971" s="54">
        <v>0.70837875888446389</v>
      </c>
      <c r="AQ971" s="54">
        <v>0.11022608867139309</v>
      </c>
    </row>
    <row r="972" spans="2:43" x14ac:dyDescent="0.3">
      <c r="B972" s="52">
        <v>969</v>
      </c>
      <c r="C972" s="54">
        <v>0.12725211076199427</v>
      </c>
      <c r="D972" s="54">
        <v>0.6837247746796975</v>
      </c>
      <c r="E972" s="54">
        <v>52054.136746117532</v>
      </c>
      <c r="F972" s="54">
        <v>34.015943015256497</v>
      </c>
      <c r="G972" s="54">
        <v>0.90644095823140236</v>
      </c>
      <c r="H972" s="54">
        <v>12529.612452159463</v>
      </c>
      <c r="I972" s="54">
        <v>8</v>
      </c>
      <c r="J972" s="54">
        <v>7</v>
      </c>
      <c r="K972" s="54">
        <v>852</v>
      </c>
      <c r="L972" s="54">
        <v>784</v>
      </c>
      <c r="M972" s="54">
        <v>8.7005420758260441E-2</v>
      </c>
      <c r="N972" s="54">
        <v>6623.9987748369449</v>
      </c>
      <c r="O972" s="54">
        <v>35590.70291788537</v>
      </c>
      <c r="P972" s="54">
        <v>30.833443981893875</v>
      </c>
      <c r="Q972" s="54">
        <v>426206.58317590452</v>
      </c>
      <c r="R972" s="54">
        <v>11357.353917403534</v>
      </c>
      <c r="S972" s="54">
        <v>0</v>
      </c>
      <c r="T972" s="54">
        <v>0</v>
      </c>
      <c r="U972" s="54">
        <v>0.51753607428143367</v>
      </c>
      <c r="V972" s="54">
        <v>2.588598831101236</v>
      </c>
      <c r="W972" s="54">
        <v>2.5517249899152632</v>
      </c>
      <c r="X972" s="54">
        <v>0</v>
      </c>
      <c r="Y972" s="54">
        <v>0</v>
      </c>
      <c r="Z972" s="54">
        <v>0</v>
      </c>
      <c r="AA972" s="54">
        <v>0</v>
      </c>
      <c r="AB972" s="54">
        <v>0</v>
      </c>
      <c r="AC972" s="54">
        <v>0</v>
      </c>
      <c r="AD972" s="54" t="e">
        <v>#REF!</v>
      </c>
      <c r="AE972" s="63" t="e">
        <v>#REF!</v>
      </c>
      <c r="AF972" s="63" t="e">
        <v>#REF!</v>
      </c>
      <c r="AG972" s="63" t="e">
        <v>#REF!</v>
      </c>
      <c r="AH972" s="54" t="e">
        <v>#REF!</v>
      </c>
      <c r="AI972" s="63" t="e">
        <v>#REF!</v>
      </c>
      <c r="AJ972" s="63" t="e">
        <v>#REF!</v>
      </c>
      <c r="AK972" s="63" t="e">
        <v>#REF!</v>
      </c>
      <c r="AL972" s="63" t="e">
        <v>#REF!</v>
      </c>
      <c r="AM972" s="63" t="e">
        <v>#REF!</v>
      </c>
      <c r="AN972" s="54" t="e">
        <v>#REF!</v>
      </c>
      <c r="AO972" s="54">
        <v>0.17105390185532068</v>
      </c>
      <c r="AP972" s="54">
        <v>0.62727362952981569</v>
      </c>
      <c r="AQ972" s="54">
        <v>0.10729760186202388</v>
      </c>
    </row>
    <row r="973" spans="2:43" x14ac:dyDescent="0.3">
      <c r="B973" s="52">
        <v>970</v>
      </c>
      <c r="C973" s="54">
        <v>0.14052091602115868</v>
      </c>
      <c r="D973" s="54">
        <v>0.71749632103104988</v>
      </c>
      <c r="E973" s="54">
        <v>53285.193664949715</v>
      </c>
      <c r="F973" s="54">
        <v>15.34245100946057</v>
      </c>
      <c r="G973" s="54">
        <v>0.91714476951664914</v>
      </c>
      <c r="H973" s="54">
        <v>26602.609039000989</v>
      </c>
      <c r="I973" s="54">
        <v>10</v>
      </c>
      <c r="J973" s="54">
        <v>3</v>
      </c>
      <c r="K973" s="54">
        <v>854</v>
      </c>
      <c r="L973" s="54">
        <v>790</v>
      </c>
      <c r="M973" s="54">
        <v>0.10082324027309447</v>
      </c>
      <c r="N973" s="54">
        <v>7487.6842241635759</v>
      </c>
      <c r="O973" s="54">
        <v>38231.930420028424</v>
      </c>
      <c r="P973" s="54">
        <v>14.071248694892196</v>
      </c>
      <c r="Q973" s="54">
        <v>408149.22590470558</v>
      </c>
      <c r="R973" s="54">
        <v>24398.443735616089</v>
      </c>
      <c r="S973" s="54">
        <v>0</v>
      </c>
      <c r="T973" s="54">
        <v>0</v>
      </c>
      <c r="U973" s="54">
        <v>0.5580700364845268</v>
      </c>
      <c r="V973" s="54">
        <v>4.9379494550438139</v>
      </c>
      <c r="W973" s="54">
        <v>2.4155171590951756</v>
      </c>
      <c r="X973" s="54">
        <v>0</v>
      </c>
      <c r="Y973" s="54">
        <v>0</v>
      </c>
      <c r="Z973" s="54">
        <v>0</v>
      </c>
      <c r="AA973" s="54">
        <v>0</v>
      </c>
      <c r="AB973" s="54">
        <v>0</v>
      </c>
      <c r="AC973" s="54">
        <v>0</v>
      </c>
      <c r="AD973" s="54" t="e">
        <v>#REF!</v>
      </c>
      <c r="AE973" s="63" t="e">
        <v>#REF!</v>
      </c>
      <c r="AF973" s="63" t="e">
        <v>#REF!</v>
      </c>
      <c r="AG973" s="63" t="e">
        <v>#REF!</v>
      </c>
      <c r="AH973" s="54" t="e">
        <v>#REF!</v>
      </c>
      <c r="AI973" s="63" t="e">
        <v>#REF!</v>
      </c>
      <c r="AJ973" s="63" t="e">
        <v>#REF!</v>
      </c>
      <c r="AK973" s="63" t="e">
        <v>#REF!</v>
      </c>
      <c r="AL973" s="63" t="e">
        <v>#REF!</v>
      </c>
      <c r="AM973" s="63" t="e">
        <v>#REF!</v>
      </c>
      <c r="AN973" s="54" t="e">
        <v>#REF!</v>
      </c>
      <c r="AO973" s="54">
        <v>0.2848563838338104</v>
      </c>
      <c r="AP973" s="54">
        <v>0.75319870925145394</v>
      </c>
      <c r="AQ973" s="54">
        <v>0.21455346062566272</v>
      </c>
    </row>
    <row r="974" spans="2:43" x14ac:dyDescent="0.3">
      <c r="B974" s="52">
        <v>971</v>
      </c>
      <c r="C974" s="54">
        <v>0.22158429033569088</v>
      </c>
      <c r="D974" s="54">
        <v>0.76181521237695848</v>
      </c>
      <c r="E974" s="54">
        <v>46567.900669032206</v>
      </c>
      <c r="F974" s="54">
        <v>12.922383030509389</v>
      </c>
      <c r="G974" s="54">
        <v>0.89241046736971097</v>
      </c>
      <c r="H974" s="54">
        <v>25279.030665319715</v>
      </c>
      <c r="I974" s="54">
        <v>9</v>
      </c>
      <c r="J974" s="54">
        <v>6</v>
      </c>
      <c r="K974" s="54">
        <v>845</v>
      </c>
      <c r="L974" s="54">
        <v>807</v>
      </c>
      <c r="M974" s="54">
        <v>0.16880628320148197</v>
      </c>
      <c r="N974" s="54">
        <v>10318.715222170445</v>
      </c>
      <c r="O974" s="54">
        <v>35476.13513812788</v>
      </c>
      <c r="P974" s="54">
        <v>11.532069879787306</v>
      </c>
      <c r="Q974" s="54">
        <v>326665.31689725397</v>
      </c>
      <c r="R974" s="54">
        <v>22559.271570691224</v>
      </c>
      <c r="S974" s="54">
        <v>0</v>
      </c>
      <c r="T974" s="54">
        <v>0</v>
      </c>
      <c r="U974" s="54">
        <v>0.30126107589277995</v>
      </c>
      <c r="V974" s="54">
        <v>3.6733629494805107</v>
      </c>
      <c r="W974" s="54">
        <v>4.0281674611314413</v>
      </c>
      <c r="X974" s="54">
        <v>0</v>
      </c>
      <c r="Y974" s="54">
        <v>0</v>
      </c>
      <c r="Z974" s="54">
        <v>0</v>
      </c>
      <c r="AA974" s="54">
        <v>0</v>
      </c>
      <c r="AB974" s="54">
        <v>0</v>
      </c>
      <c r="AC974" s="54">
        <v>0</v>
      </c>
      <c r="AD974" s="54" t="e">
        <v>#REF!</v>
      </c>
      <c r="AE974" s="63" t="e">
        <v>#REF!</v>
      </c>
      <c r="AF974" s="63" t="e">
        <v>#REF!</v>
      </c>
      <c r="AG974" s="63" t="e">
        <v>#REF!</v>
      </c>
      <c r="AH974" s="54" t="e">
        <v>#REF!</v>
      </c>
      <c r="AI974" s="63" t="e">
        <v>#REF!</v>
      </c>
      <c r="AJ974" s="63" t="e">
        <v>#REF!</v>
      </c>
      <c r="AK974" s="63" t="e">
        <v>#REF!</v>
      </c>
      <c r="AL974" s="63" t="e">
        <v>#REF!</v>
      </c>
      <c r="AM974" s="63" t="e">
        <v>#REF!</v>
      </c>
      <c r="AN974" s="54" t="e">
        <v>#REF!</v>
      </c>
      <c r="AO974" s="54">
        <v>0.21085539964741934</v>
      </c>
      <c r="AP974" s="54">
        <v>0.64450471815991561</v>
      </c>
      <c r="AQ974" s="54">
        <v>0.13589729992225638</v>
      </c>
    </row>
    <row r="975" spans="2:43" x14ac:dyDescent="0.3">
      <c r="B975" s="52">
        <v>972</v>
      </c>
      <c r="C975" s="54">
        <v>0.1359443708840877</v>
      </c>
      <c r="D975" s="54">
        <v>0.71877894302384238</v>
      </c>
      <c r="E975" s="54">
        <v>52135.846037988282</v>
      </c>
      <c r="F975" s="54">
        <v>20.357269230400298</v>
      </c>
      <c r="G975" s="54">
        <v>0.86064242558264215</v>
      </c>
      <c r="H975" s="54">
        <v>27533.421906770123</v>
      </c>
      <c r="I975" s="54">
        <v>12</v>
      </c>
      <c r="J975" s="54">
        <v>2</v>
      </c>
      <c r="K975" s="54">
        <v>849</v>
      </c>
      <c r="L975" s="54">
        <v>801</v>
      </c>
      <c r="M975" s="54">
        <v>9.7713951214105768E-2</v>
      </c>
      <c r="N975" s="54">
        <v>7087.5747901439736</v>
      </c>
      <c r="O975" s="54">
        <v>37474.148308838994</v>
      </c>
      <c r="P975" s="54">
        <v>17.520329568690599</v>
      </c>
      <c r="Q975" s="54">
        <v>560505.28259032092</v>
      </c>
      <c r="R975" s="54">
        <v>23696.431014432896</v>
      </c>
      <c r="S975" s="54">
        <v>0</v>
      </c>
      <c r="T975" s="54">
        <v>0</v>
      </c>
      <c r="U975" s="54">
        <v>0.48527156578191899</v>
      </c>
      <c r="V975" s="54">
        <v>3.5077855164979104</v>
      </c>
      <c r="W975" s="54">
        <v>2.1368394705703486</v>
      </c>
      <c r="X975" s="54">
        <v>0</v>
      </c>
      <c r="Y975" s="54">
        <v>0</v>
      </c>
      <c r="Z975" s="54">
        <v>0</v>
      </c>
      <c r="AA975" s="54">
        <v>0</v>
      </c>
      <c r="AB975" s="54">
        <v>0</v>
      </c>
      <c r="AC975" s="54">
        <v>0</v>
      </c>
      <c r="AD975" s="54" t="e">
        <v>#REF!</v>
      </c>
      <c r="AE975" s="63" t="e">
        <v>#REF!</v>
      </c>
      <c r="AF975" s="63" t="e">
        <v>#REF!</v>
      </c>
      <c r="AG975" s="63" t="e">
        <v>#REF!</v>
      </c>
      <c r="AH975" s="54" t="e">
        <v>#REF!</v>
      </c>
      <c r="AI975" s="63" t="e">
        <v>#REF!</v>
      </c>
      <c r="AJ975" s="63" t="e">
        <v>#REF!</v>
      </c>
      <c r="AK975" s="63" t="e">
        <v>#REF!</v>
      </c>
      <c r="AL975" s="63" t="e">
        <v>#REF!</v>
      </c>
      <c r="AM975" s="63" t="e">
        <v>#REF!</v>
      </c>
      <c r="AN975" s="54" t="e">
        <v>#REF!</v>
      </c>
      <c r="AO975" s="54">
        <v>0.21938124286890137</v>
      </c>
      <c r="AP975" s="54">
        <v>0.69853852277388429</v>
      </c>
      <c r="AQ975" s="54">
        <v>0.15324624931794109</v>
      </c>
    </row>
    <row r="976" spans="2:43" x14ac:dyDescent="0.3">
      <c r="B976" s="52">
        <v>973</v>
      </c>
      <c r="C976" s="54">
        <v>0.22999809054933795</v>
      </c>
      <c r="D976" s="54">
        <v>0.70129699179816818</v>
      </c>
      <c r="E976" s="54">
        <v>49277.121088876687</v>
      </c>
      <c r="F976" s="54">
        <v>25.065093083364985</v>
      </c>
      <c r="G976" s="54">
        <v>0.91630952602058124</v>
      </c>
      <c r="H976" s="54">
        <v>8735.9321478947822</v>
      </c>
      <c r="I976" s="54">
        <v>9</v>
      </c>
      <c r="J976" s="54">
        <v>6</v>
      </c>
      <c r="K976" s="54">
        <v>843</v>
      </c>
      <c r="L976" s="54">
        <v>799</v>
      </c>
      <c r="M976" s="54">
        <v>0.16129696902157339</v>
      </c>
      <c r="N976" s="54">
        <v>11333.643758210152</v>
      </c>
      <c r="O976" s="54">
        <v>34557.896784103294</v>
      </c>
      <c r="P976" s="54">
        <v>22.96738356287992</v>
      </c>
      <c r="Q976" s="54">
        <v>218966.95245694331</v>
      </c>
      <c r="R976" s="54">
        <v>8004.8178457854265</v>
      </c>
      <c r="S976" s="54">
        <v>0</v>
      </c>
      <c r="T976" s="54">
        <v>0</v>
      </c>
      <c r="U976" s="54">
        <v>0.47420631689048726</v>
      </c>
      <c r="V976" s="54">
        <v>5.3312939734507871</v>
      </c>
      <c r="W976" s="54">
        <v>2.8966817144257235</v>
      </c>
      <c r="X976" s="54">
        <v>0</v>
      </c>
      <c r="Y976" s="54">
        <v>0</v>
      </c>
      <c r="Z976" s="54">
        <v>0</v>
      </c>
      <c r="AA976" s="54">
        <v>0</v>
      </c>
      <c r="AB976" s="54">
        <v>0</v>
      </c>
      <c r="AC976" s="54">
        <v>0</v>
      </c>
      <c r="AD976" s="54" t="e">
        <v>#REF!</v>
      </c>
      <c r="AE976" s="63" t="e">
        <v>#REF!</v>
      </c>
      <c r="AF976" s="63" t="e">
        <v>#REF!</v>
      </c>
      <c r="AG976" s="63" t="e">
        <v>#REF!</v>
      </c>
      <c r="AH976" s="54" t="e">
        <v>#REF!</v>
      </c>
      <c r="AI976" s="63" t="e">
        <v>#REF!</v>
      </c>
      <c r="AJ976" s="63" t="e">
        <v>#REF!</v>
      </c>
      <c r="AK976" s="63" t="e">
        <v>#REF!</v>
      </c>
      <c r="AL976" s="63" t="e">
        <v>#REF!</v>
      </c>
      <c r="AM976" s="63" t="e">
        <v>#REF!</v>
      </c>
      <c r="AN976" s="54" t="e">
        <v>#REF!</v>
      </c>
      <c r="AO976" s="54">
        <v>0.15220781972095637</v>
      </c>
      <c r="AP976" s="54">
        <v>0.71074836362872873</v>
      </c>
      <c r="AQ976" s="54">
        <v>0.10818145879816629</v>
      </c>
    </row>
    <row r="977" spans="2:43" x14ac:dyDescent="0.3">
      <c r="B977" s="52">
        <v>974</v>
      </c>
      <c r="C977" s="54">
        <v>0.23729016427294156</v>
      </c>
      <c r="D977" s="54">
        <v>0.73703062058327351</v>
      </c>
      <c r="E977" s="54">
        <v>50284.534187655343</v>
      </c>
      <c r="F977" s="54">
        <v>20.735122855195691</v>
      </c>
      <c r="G977" s="54">
        <v>0.8480718582993807</v>
      </c>
      <c r="H977" s="54">
        <v>6401.979214605768</v>
      </c>
      <c r="I977" s="54">
        <v>12</v>
      </c>
      <c r="J977" s="54">
        <v>4</v>
      </c>
      <c r="K977" s="54">
        <v>863</v>
      </c>
      <c r="L977" s="54">
        <v>794</v>
      </c>
      <c r="M977" s="54">
        <v>0.17489011703239304</v>
      </c>
      <c r="N977" s="54">
        <v>11932.025377777081</v>
      </c>
      <c r="O977" s="54">
        <v>37061.241438068449</v>
      </c>
      <c r="P977" s="54">
        <v>17.584874171871771</v>
      </c>
      <c r="Q977" s="54">
        <v>132745.82553125982</v>
      </c>
      <c r="R977" s="54">
        <v>5429.3384093247232</v>
      </c>
      <c r="S977" s="54">
        <v>0</v>
      </c>
      <c r="T977" s="54">
        <v>0</v>
      </c>
      <c r="U977" s="54">
        <v>0.43312981932652289</v>
      </c>
      <c r="V977" s="54">
        <v>5.8358147176728341</v>
      </c>
      <c r="W977" s="54">
        <v>2.2653598867645268</v>
      </c>
      <c r="X977" s="54">
        <v>0</v>
      </c>
      <c r="Y977" s="54">
        <v>0</v>
      </c>
      <c r="Z977" s="54">
        <v>0</v>
      </c>
      <c r="AA977" s="54">
        <v>0</v>
      </c>
      <c r="AB977" s="54">
        <v>0</v>
      </c>
      <c r="AC977" s="54">
        <v>0</v>
      </c>
      <c r="AD977" s="54" t="e">
        <v>#REF!</v>
      </c>
      <c r="AE977" s="63" t="e">
        <v>#REF!</v>
      </c>
      <c r="AF977" s="63" t="e">
        <v>#REF!</v>
      </c>
      <c r="AG977" s="63" t="e">
        <v>#REF!</v>
      </c>
      <c r="AH977" s="54" t="e">
        <v>#REF!</v>
      </c>
      <c r="AI977" s="63" t="e">
        <v>#REF!</v>
      </c>
      <c r="AJ977" s="63" t="e">
        <v>#REF!</v>
      </c>
      <c r="AK977" s="63" t="e">
        <v>#REF!</v>
      </c>
      <c r="AL977" s="63" t="e">
        <v>#REF!</v>
      </c>
      <c r="AM977" s="63" t="e">
        <v>#REF!</v>
      </c>
      <c r="AN977" s="54" t="e">
        <v>#REF!</v>
      </c>
      <c r="AO977" s="54">
        <v>0.19861449351248422</v>
      </c>
      <c r="AP977" s="54">
        <v>0.66060283879770687</v>
      </c>
      <c r="AQ977" s="54">
        <v>0.13120529824071581</v>
      </c>
    </row>
    <row r="978" spans="2:43" x14ac:dyDescent="0.3">
      <c r="B978" s="52">
        <v>975</v>
      </c>
      <c r="C978" s="54">
        <v>0.15936520569808954</v>
      </c>
      <c r="D978" s="54">
        <v>0.67525934742427318</v>
      </c>
      <c r="E978" s="54">
        <v>52130.091227068668</v>
      </c>
      <c r="F978" s="54">
        <v>21.133674443428156</v>
      </c>
      <c r="G978" s="54">
        <v>0.90475328617816209</v>
      </c>
      <c r="H978" s="54">
        <v>27359.322939861348</v>
      </c>
      <c r="I978" s="54">
        <v>16</v>
      </c>
      <c r="J978" s="54">
        <v>8</v>
      </c>
      <c r="K978" s="54">
        <v>856</v>
      </c>
      <c r="L978" s="54">
        <v>800</v>
      </c>
      <c r="M978" s="54">
        <v>0.10761284480182701</v>
      </c>
      <c r="N978" s="54">
        <v>8307.7227114619709</v>
      </c>
      <c r="O978" s="54">
        <v>35201.33138315822</v>
      </c>
      <c r="P978" s="54">
        <v>19.120761401711064</v>
      </c>
      <c r="Q978" s="54">
        <v>578203.02400364541</v>
      </c>
      <c r="R978" s="54">
        <v>24753.43733744913</v>
      </c>
      <c r="S978" s="54">
        <v>0</v>
      </c>
      <c r="T978" s="54">
        <v>0</v>
      </c>
      <c r="U978" s="54">
        <v>0.44170382229712901</v>
      </c>
      <c r="V978" s="54">
        <v>6.0035845343400158</v>
      </c>
      <c r="W978" s="54">
        <v>3.6839978630934809</v>
      </c>
      <c r="X978" s="54">
        <v>0</v>
      </c>
      <c r="Y978" s="54">
        <v>0</v>
      </c>
      <c r="Z978" s="54">
        <v>0</v>
      </c>
      <c r="AA978" s="54">
        <v>0</v>
      </c>
      <c r="AB978" s="54">
        <v>0</v>
      </c>
      <c r="AC978" s="54">
        <v>0</v>
      </c>
      <c r="AD978" s="54" t="e">
        <v>#REF!</v>
      </c>
      <c r="AE978" s="63" t="e">
        <v>#REF!</v>
      </c>
      <c r="AF978" s="63" t="e">
        <v>#REF!</v>
      </c>
      <c r="AG978" s="63" t="e">
        <v>#REF!</v>
      </c>
      <c r="AH978" s="54" t="e">
        <v>#REF!</v>
      </c>
      <c r="AI978" s="63" t="e">
        <v>#REF!</v>
      </c>
      <c r="AJ978" s="63" t="e">
        <v>#REF!</v>
      </c>
      <c r="AK978" s="63" t="e">
        <v>#REF!</v>
      </c>
      <c r="AL978" s="63" t="e">
        <v>#REF!</v>
      </c>
      <c r="AM978" s="63" t="e">
        <v>#REF!</v>
      </c>
      <c r="AN978" s="54" t="e">
        <v>#REF!</v>
      </c>
      <c r="AO978" s="54">
        <v>0.14533111022073564</v>
      </c>
      <c r="AP978" s="54">
        <v>0.71062113123741932</v>
      </c>
      <c r="AQ978" s="54">
        <v>0.10327535794904923</v>
      </c>
    </row>
    <row r="979" spans="2:43" x14ac:dyDescent="0.3">
      <c r="B979" s="52">
        <v>976</v>
      </c>
      <c r="C979" s="54">
        <v>0.25477775586402429</v>
      </c>
      <c r="D979" s="54">
        <v>0.71321853909491939</v>
      </c>
      <c r="E979" s="54">
        <v>50912.364325685478</v>
      </c>
      <c r="F979" s="54">
        <v>18.877413307737001</v>
      </c>
      <c r="G979" s="54">
        <v>0.90289801924366253</v>
      </c>
      <c r="H979" s="54">
        <v>6714.1363899235812</v>
      </c>
      <c r="I979" s="54">
        <v>10</v>
      </c>
      <c r="J979" s="54">
        <v>5</v>
      </c>
      <c r="K979" s="54">
        <v>834</v>
      </c>
      <c r="L979" s="54">
        <v>826</v>
      </c>
      <c r="M979" s="54">
        <v>0.18171221883122143</v>
      </c>
      <c r="N979" s="54">
        <v>12971.337928629755</v>
      </c>
      <c r="O979" s="54">
        <v>36311.642106233689</v>
      </c>
      <c r="P979" s="54">
        <v>17.044379083999694</v>
      </c>
      <c r="Q979" s="54">
        <v>126745.52763710468</v>
      </c>
      <c r="R979" s="54">
        <v>6062.1804473937964</v>
      </c>
      <c r="S979" s="54">
        <v>0</v>
      </c>
      <c r="T979" s="54">
        <v>0</v>
      </c>
      <c r="U979" s="54">
        <v>0.42301717929160365</v>
      </c>
      <c r="V979" s="54">
        <v>3.8547292684142991</v>
      </c>
      <c r="W979" s="54">
        <v>0.71174313848009552</v>
      </c>
      <c r="X979" s="54">
        <v>0</v>
      </c>
      <c r="Y979" s="54">
        <v>0</v>
      </c>
      <c r="Z979" s="54">
        <v>0</v>
      </c>
      <c r="AA979" s="54">
        <v>0</v>
      </c>
      <c r="AB979" s="54">
        <v>0</v>
      </c>
      <c r="AC979" s="54">
        <v>0</v>
      </c>
      <c r="AD979" s="54" t="e">
        <v>#REF!</v>
      </c>
      <c r="AE979" s="63" t="e">
        <v>#REF!</v>
      </c>
      <c r="AF979" s="63" t="e">
        <v>#REF!</v>
      </c>
      <c r="AG979" s="63" t="e">
        <v>#REF!</v>
      </c>
      <c r="AH979" s="54" t="e">
        <v>#REF!</v>
      </c>
      <c r="AI979" s="63" t="e">
        <v>#REF!</v>
      </c>
      <c r="AJ979" s="63" t="e">
        <v>#REF!</v>
      </c>
      <c r="AK979" s="63" t="e">
        <v>#REF!</v>
      </c>
      <c r="AL979" s="63" t="e">
        <v>#REF!</v>
      </c>
      <c r="AM979" s="63" t="e">
        <v>#REF!</v>
      </c>
      <c r="AN979" s="54" t="e">
        <v>#REF!</v>
      </c>
      <c r="AO979" s="54">
        <v>0.18521865961922379</v>
      </c>
      <c r="AP979" s="54">
        <v>0.70123708794160156</v>
      </c>
      <c r="AQ979" s="54">
        <v>0.12988219350383121</v>
      </c>
    </row>
    <row r="980" spans="2:43" x14ac:dyDescent="0.3">
      <c r="B980" s="52">
        <v>977</v>
      </c>
      <c r="C980" s="54">
        <v>0.2298881161691298</v>
      </c>
      <c r="D980" s="54">
        <v>0.69754347226989211</v>
      </c>
      <c r="E980" s="54">
        <v>50463.043604991035</v>
      </c>
      <c r="F980" s="54">
        <v>10.883744194634318</v>
      </c>
      <c r="G980" s="54">
        <v>0.84972087358575144</v>
      </c>
      <c r="H980" s="54">
        <v>8750.4947156095695</v>
      </c>
      <c r="I980" s="54">
        <v>11</v>
      </c>
      <c r="J980" s="54">
        <v>3</v>
      </c>
      <c r="K980" s="54">
        <v>853</v>
      </c>
      <c r="L980" s="54">
        <v>818</v>
      </c>
      <c r="M980" s="54">
        <v>0.16035695478619913</v>
      </c>
      <c r="N980" s="54">
        <v>11600.854030512042</v>
      </c>
      <c r="O980" s="54">
        <v>35200.16665753242</v>
      </c>
      <c r="P980" s="54">
        <v>9.2481446249485231</v>
      </c>
      <c r="Q980" s="54">
        <v>95238.146061193926</v>
      </c>
      <c r="R980" s="54">
        <v>7435.4780140552648</v>
      </c>
      <c r="S980" s="54">
        <v>0</v>
      </c>
      <c r="T980" s="54">
        <v>0</v>
      </c>
      <c r="U980" s="54">
        <v>0.51404793948220251</v>
      </c>
      <c r="V980" s="54">
        <v>4.6590766304928373</v>
      </c>
      <c r="W980" s="54">
        <v>2.1394735185402571</v>
      </c>
      <c r="X980" s="54">
        <v>0</v>
      </c>
      <c r="Y980" s="54">
        <v>0</v>
      </c>
      <c r="Z980" s="54">
        <v>0</v>
      </c>
      <c r="AA980" s="54">
        <v>0</v>
      </c>
      <c r="AB980" s="54">
        <v>0</v>
      </c>
      <c r="AC980" s="54">
        <v>0</v>
      </c>
      <c r="AD980" s="54" t="e">
        <v>#REF!</v>
      </c>
      <c r="AE980" s="63" t="e">
        <v>#REF!</v>
      </c>
      <c r="AF980" s="63" t="e">
        <v>#REF!</v>
      </c>
      <c r="AG980" s="63" t="e">
        <v>#REF!</v>
      </c>
      <c r="AH980" s="54" t="e">
        <v>#REF!</v>
      </c>
      <c r="AI980" s="63" t="e">
        <v>#REF!</v>
      </c>
      <c r="AJ980" s="63" t="e">
        <v>#REF!</v>
      </c>
      <c r="AK980" s="63" t="e">
        <v>#REF!</v>
      </c>
      <c r="AL980" s="63" t="e">
        <v>#REF!</v>
      </c>
      <c r="AM980" s="63" t="e">
        <v>#REF!</v>
      </c>
      <c r="AN980" s="54" t="e">
        <v>#REF!</v>
      </c>
      <c r="AO980" s="54">
        <v>0.19746376994561882</v>
      </c>
      <c r="AP980" s="54">
        <v>0.6780488076754716</v>
      </c>
      <c r="AQ980" s="54">
        <v>0.13389007377073045</v>
      </c>
    </row>
    <row r="981" spans="2:43" x14ac:dyDescent="0.3">
      <c r="B981" s="52">
        <v>978</v>
      </c>
      <c r="C981" s="54">
        <v>0.20164610456217719</v>
      </c>
      <c r="D981" s="54">
        <v>0.65148774649462682</v>
      </c>
      <c r="E981" s="54">
        <v>51866.43559324841</v>
      </c>
      <c r="F981" s="54">
        <v>13.916890824020681</v>
      </c>
      <c r="G981" s="54">
        <v>0.84044219875882775</v>
      </c>
      <c r="H981" s="54">
        <v>14290.855327579988</v>
      </c>
      <c r="I981" s="54">
        <v>14</v>
      </c>
      <c r="J981" s="54">
        <v>6</v>
      </c>
      <c r="K981" s="54">
        <v>838</v>
      </c>
      <c r="L981" s="54">
        <v>804</v>
      </c>
      <c r="M981" s="54">
        <v>0.13136996625063271</v>
      </c>
      <c r="N981" s="54">
        <v>10458.664694903597</v>
      </c>
      <c r="O981" s="54">
        <v>33790.34724335411</v>
      </c>
      <c r="P981" s="54">
        <v>11.696342324026496</v>
      </c>
      <c r="Q981" s="54">
        <v>198884.273375805</v>
      </c>
      <c r="R981" s="54">
        <v>12010.637873655633</v>
      </c>
      <c r="S981" s="54">
        <v>0</v>
      </c>
      <c r="T981" s="54">
        <v>0</v>
      </c>
      <c r="U981" s="54">
        <v>0.47369456140173904</v>
      </c>
      <c r="V981" s="54">
        <v>4.7619644181498897</v>
      </c>
      <c r="W981" s="54">
        <v>3.4120563330162277</v>
      </c>
      <c r="X981" s="54">
        <v>0</v>
      </c>
      <c r="Y981" s="54">
        <v>0</v>
      </c>
      <c r="Z981" s="54">
        <v>0</v>
      </c>
      <c r="AA981" s="54">
        <v>0</v>
      </c>
      <c r="AB981" s="54">
        <v>0</v>
      </c>
      <c r="AC981" s="54">
        <v>0</v>
      </c>
      <c r="AD981" s="54" t="e">
        <v>#REF!</v>
      </c>
      <c r="AE981" s="63" t="e">
        <v>#REF!</v>
      </c>
      <c r="AF981" s="63" t="e">
        <v>#REF!</v>
      </c>
      <c r="AG981" s="63" t="e">
        <v>#REF!</v>
      </c>
      <c r="AH981" s="54" t="e">
        <v>#REF!</v>
      </c>
      <c r="AI981" s="63" t="e">
        <v>#REF!</v>
      </c>
      <c r="AJ981" s="63" t="e">
        <v>#REF!</v>
      </c>
      <c r="AK981" s="63" t="e">
        <v>#REF!</v>
      </c>
      <c r="AL981" s="63" t="e">
        <v>#REF!</v>
      </c>
      <c r="AM981" s="63" t="e">
        <v>#REF!</v>
      </c>
      <c r="AN981" s="54" t="e">
        <v>#REF!</v>
      </c>
      <c r="AO981" s="54">
        <v>0.2077227900030712</v>
      </c>
      <c r="AP981" s="54">
        <v>0.71569252512730486</v>
      </c>
      <c r="AQ981" s="54">
        <v>0.14866564810378691</v>
      </c>
    </row>
    <row r="982" spans="2:43" x14ac:dyDescent="0.3">
      <c r="B982" s="52">
        <v>979</v>
      </c>
      <c r="C982" s="54">
        <v>0.21070028693526111</v>
      </c>
      <c r="D982" s="54">
        <v>0.73569072945642222</v>
      </c>
      <c r="E982" s="54">
        <v>50139.173965028254</v>
      </c>
      <c r="F982" s="54">
        <v>25.22714688981192</v>
      </c>
      <c r="G982" s="54">
        <v>0.88589461792046764</v>
      </c>
      <c r="H982" s="54">
        <v>13447.934868437471</v>
      </c>
      <c r="I982" s="54">
        <v>11</v>
      </c>
      <c r="J982" s="54">
        <v>5</v>
      </c>
      <c r="K982" s="54">
        <v>837</v>
      </c>
      <c r="L982" s="54">
        <v>821</v>
      </c>
      <c r="M982" s="54">
        <v>0.15501024779207973</v>
      </c>
      <c r="N982" s="54">
        <v>10564.338341128427</v>
      </c>
      <c r="O982" s="54">
        <v>36886.92546867409</v>
      </c>
      <c r="P982" s="54">
        <v>22.348593655173445</v>
      </c>
      <c r="Q982" s="54">
        <v>339253.02829069563</v>
      </c>
      <c r="R982" s="54">
        <v>11913.453122093748</v>
      </c>
      <c r="S982" s="54">
        <v>0</v>
      </c>
      <c r="T982" s="54">
        <v>0</v>
      </c>
      <c r="U982" s="54">
        <v>0.52574783834644745</v>
      </c>
      <c r="V982" s="54">
        <v>3.6503327177302616</v>
      </c>
      <c r="W982" s="54">
        <v>2.0807809662513779</v>
      </c>
      <c r="X982" s="54">
        <v>0</v>
      </c>
      <c r="Y982" s="54">
        <v>0</v>
      </c>
      <c r="Z982" s="54">
        <v>0</v>
      </c>
      <c r="AA982" s="54">
        <v>0</v>
      </c>
      <c r="AB982" s="54">
        <v>0</v>
      </c>
      <c r="AC982" s="54">
        <v>0</v>
      </c>
      <c r="AD982" s="54" t="e">
        <v>#REF!</v>
      </c>
      <c r="AE982" s="63" t="e">
        <v>#REF!</v>
      </c>
      <c r="AF982" s="63" t="e">
        <v>#REF!</v>
      </c>
      <c r="AG982" s="63" t="e">
        <v>#REF!</v>
      </c>
      <c r="AH982" s="54" t="e">
        <v>#REF!</v>
      </c>
      <c r="AI982" s="63" t="e">
        <v>#REF!</v>
      </c>
      <c r="AJ982" s="63" t="e">
        <v>#REF!</v>
      </c>
      <c r="AK982" s="63" t="e">
        <v>#REF!</v>
      </c>
      <c r="AL982" s="63" t="e">
        <v>#REF!</v>
      </c>
      <c r="AM982" s="63" t="e">
        <v>#REF!</v>
      </c>
      <c r="AN982" s="54" t="e">
        <v>#REF!</v>
      </c>
      <c r="AO982" s="54">
        <v>0.20437822104786069</v>
      </c>
      <c r="AP982" s="54">
        <v>0.77325912636707483</v>
      </c>
      <c r="AQ982" s="54">
        <v>0.15803732465592565</v>
      </c>
    </row>
    <row r="983" spans="2:43" x14ac:dyDescent="0.3">
      <c r="B983" s="52">
        <v>980</v>
      </c>
      <c r="C983" s="54">
        <v>0.16943878915251115</v>
      </c>
      <c r="D983" s="54">
        <v>0.68910835001162596</v>
      </c>
      <c r="E983" s="54">
        <v>50368.746830486896</v>
      </c>
      <c r="F983" s="54">
        <v>23.870779077150207</v>
      </c>
      <c r="G983" s="54">
        <v>0.87659340777796257</v>
      </c>
      <c r="H983" s="54">
        <v>20456.585388100633</v>
      </c>
      <c r="I983" s="54">
        <v>6</v>
      </c>
      <c r="J983" s="54">
        <v>3</v>
      </c>
      <c r="K983" s="54">
        <v>842</v>
      </c>
      <c r="L983" s="54">
        <v>797</v>
      </c>
      <c r="M983" s="54">
        <v>0.11676168442085474</v>
      </c>
      <c r="N983" s="54">
        <v>8534.4194740870826</v>
      </c>
      <c r="O983" s="54">
        <v>34709.524020510136</v>
      </c>
      <c r="P983" s="54">
        <v>20.924967577553989</v>
      </c>
      <c r="Q983" s="54">
        <v>488314.63047220925</v>
      </c>
      <c r="R983" s="54">
        <v>17932.10789685601</v>
      </c>
      <c r="S983" s="54">
        <v>0</v>
      </c>
      <c r="T983" s="54">
        <v>0</v>
      </c>
      <c r="U983" s="54">
        <v>0.43542490008117563</v>
      </c>
      <c r="V983" s="54">
        <v>6.5562509771439759</v>
      </c>
      <c r="W983" s="54">
        <v>1.981517212314579</v>
      </c>
      <c r="X983" s="54">
        <v>0</v>
      </c>
      <c r="Y983" s="54">
        <v>0</v>
      </c>
      <c r="Z983" s="54">
        <v>0</v>
      </c>
      <c r="AA983" s="54">
        <v>0</v>
      </c>
      <c r="AB983" s="54">
        <v>0</v>
      </c>
      <c r="AC983" s="54">
        <v>0</v>
      </c>
      <c r="AD983" s="54" t="e">
        <v>#REF!</v>
      </c>
      <c r="AE983" s="63" t="e">
        <v>#REF!</v>
      </c>
      <c r="AF983" s="63" t="e">
        <v>#REF!</v>
      </c>
      <c r="AG983" s="63" t="e">
        <v>#REF!</v>
      </c>
      <c r="AH983" s="54" t="e">
        <v>#REF!</v>
      </c>
      <c r="AI983" s="63" t="e">
        <v>#REF!</v>
      </c>
      <c r="AJ983" s="63" t="e">
        <v>#REF!</v>
      </c>
      <c r="AK983" s="63" t="e">
        <v>#REF!</v>
      </c>
      <c r="AL983" s="63" t="e">
        <v>#REF!</v>
      </c>
      <c r="AM983" s="63" t="e">
        <v>#REF!</v>
      </c>
      <c r="AN983" s="54" t="e">
        <v>#REF!</v>
      </c>
      <c r="AO983" s="54">
        <v>0.23616121733102496</v>
      </c>
      <c r="AP983" s="54">
        <v>0.67074638449103263</v>
      </c>
      <c r="AQ983" s="54">
        <v>0.158404282681786</v>
      </c>
    </row>
    <row r="984" spans="2:43" x14ac:dyDescent="0.3">
      <c r="B984" s="52">
        <v>981</v>
      </c>
      <c r="C984" s="54">
        <v>0.15988847739420076</v>
      </c>
      <c r="D984" s="54">
        <v>0.76793503068331115</v>
      </c>
      <c r="E984" s="54">
        <v>47545.520351864972</v>
      </c>
      <c r="F984" s="54">
        <v>14.219828547053101</v>
      </c>
      <c r="G984" s="54">
        <v>0.90811409572307367</v>
      </c>
      <c r="H984" s="54">
        <v>15872.384513810208</v>
      </c>
      <c r="I984" s="54">
        <v>7</v>
      </c>
      <c r="J984" s="54">
        <v>9</v>
      </c>
      <c r="K984" s="54">
        <v>858</v>
      </c>
      <c r="L984" s="54">
        <v>808</v>
      </c>
      <c r="M984" s="54">
        <v>0.12278396279362346</v>
      </c>
      <c r="N984" s="54">
        <v>7601.9808559746743</v>
      </c>
      <c r="O984" s="54">
        <v>36511.870630263424</v>
      </c>
      <c r="P984" s="54">
        <v>12.913226742344275</v>
      </c>
      <c r="Q984" s="54">
        <v>225702.58641928196</v>
      </c>
      <c r="R984" s="54">
        <v>14413.936109727676</v>
      </c>
      <c r="S984" s="54">
        <v>0</v>
      </c>
      <c r="T984" s="54">
        <v>0</v>
      </c>
      <c r="U984" s="54">
        <v>0.53761770208120696</v>
      </c>
      <c r="V984" s="54">
        <v>6.6698684462857258</v>
      </c>
      <c r="W984" s="54">
        <v>3.6317021853014753</v>
      </c>
      <c r="X984" s="54">
        <v>0</v>
      </c>
      <c r="Y984" s="54">
        <v>0</v>
      </c>
      <c r="Z984" s="54">
        <v>0</v>
      </c>
      <c r="AA984" s="54">
        <v>0</v>
      </c>
      <c r="AB984" s="54">
        <v>0</v>
      </c>
      <c r="AC984" s="54">
        <v>0</v>
      </c>
      <c r="AD984" s="54" t="e">
        <v>#REF!</v>
      </c>
      <c r="AE984" s="63" t="e">
        <v>#REF!</v>
      </c>
      <c r="AF984" s="63" t="e">
        <v>#REF!</v>
      </c>
      <c r="AG984" s="63" t="e">
        <v>#REF!</v>
      </c>
      <c r="AH984" s="54" t="e">
        <v>#REF!</v>
      </c>
      <c r="AI984" s="63" t="e">
        <v>#REF!</v>
      </c>
      <c r="AJ984" s="63" t="e">
        <v>#REF!</v>
      </c>
      <c r="AK984" s="63" t="e">
        <v>#REF!</v>
      </c>
      <c r="AL984" s="63" t="e">
        <v>#REF!</v>
      </c>
      <c r="AM984" s="63" t="e">
        <v>#REF!</v>
      </c>
      <c r="AN984" s="54" t="e">
        <v>#REF!</v>
      </c>
      <c r="AO984" s="54">
        <v>0.14936136578174411</v>
      </c>
      <c r="AP984" s="54">
        <v>0.67630443343742419</v>
      </c>
      <c r="AQ984" s="54">
        <v>0.10101375386246232</v>
      </c>
    </row>
    <row r="985" spans="2:43" x14ac:dyDescent="0.3">
      <c r="B985" s="52">
        <v>982</v>
      </c>
      <c r="C985" s="54">
        <v>0.19723496682799396</v>
      </c>
      <c r="D985" s="54">
        <v>0.74721989598845695</v>
      </c>
      <c r="E985" s="54">
        <v>48717.514711804717</v>
      </c>
      <c r="F985" s="54">
        <v>14.989970600524956</v>
      </c>
      <c r="G985" s="54">
        <v>0.90668269659431155</v>
      </c>
      <c r="H985" s="54">
        <v>11064.096136647449</v>
      </c>
      <c r="I985" s="54">
        <v>8</v>
      </c>
      <c r="J985" s="54">
        <v>7</v>
      </c>
      <c r="K985" s="54">
        <v>865</v>
      </c>
      <c r="L985" s="54">
        <v>785</v>
      </c>
      <c r="M985" s="54">
        <v>0.14737789139850041</v>
      </c>
      <c r="N985" s="54">
        <v>9608.7973981251107</v>
      </c>
      <c r="O985" s="54">
        <v>36402.696275770839</v>
      </c>
      <c r="P985" s="54">
        <v>13.591146965953419</v>
      </c>
      <c r="Q985" s="54">
        <v>165850.47580972701</v>
      </c>
      <c r="R985" s="54">
        <v>10031.624520554215</v>
      </c>
      <c r="S985" s="54">
        <v>0</v>
      </c>
      <c r="T985" s="54">
        <v>0</v>
      </c>
      <c r="U985" s="54">
        <v>0.56288825812941889</v>
      </c>
      <c r="V985" s="54">
        <v>3.3747744667851363</v>
      </c>
      <c r="W985" s="54">
        <v>2.3876469537302913</v>
      </c>
      <c r="X985" s="54">
        <v>0</v>
      </c>
      <c r="Y985" s="54">
        <v>0</v>
      </c>
      <c r="Z985" s="54">
        <v>0</v>
      </c>
      <c r="AA985" s="54">
        <v>0</v>
      </c>
      <c r="AB985" s="54">
        <v>0</v>
      </c>
      <c r="AC985" s="54">
        <v>0</v>
      </c>
      <c r="AD985" s="54" t="e">
        <v>#REF!</v>
      </c>
      <c r="AE985" s="63" t="e">
        <v>#REF!</v>
      </c>
      <c r="AF985" s="63" t="e">
        <v>#REF!</v>
      </c>
      <c r="AG985" s="63" t="e">
        <v>#REF!</v>
      </c>
      <c r="AH985" s="54" t="e">
        <v>#REF!</v>
      </c>
      <c r="AI985" s="63" t="e">
        <v>#REF!</v>
      </c>
      <c r="AJ985" s="63" t="e">
        <v>#REF!</v>
      </c>
      <c r="AK985" s="63" t="e">
        <v>#REF!</v>
      </c>
      <c r="AL985" s="63" t="e">
        <v>#REF!</v>
      </c>
      <c r="AM985" s="63" t="e">
        <v>#REF!</v>
      </c>
      <c r="AN985" s="54" t="e">
        <v>#REF!</v>
      </c>
      <c r="AO985" s="54">
        <v>0.2416634654684171</v>
      </c>
      <c r="AP985" s="54">
        <v>0.69190974984901343</v>
      </c>
      <c r="AQ985" s="54">
        <v>0.16720930793989819</v>
      </c>
    </row>
    <row r="986" spans="2:43" x14ac:dyDescent="0.3">
      <c r="B986" s="52">
        <v>983</v>
      </c>
      <c r="C986" s="54">
        <v>0.2772469619478658</v>
      </c>
      <c r="D986" s="54">
        <v>0.66374709436001345</v>
      </c>
      <c r="E986" s="54">
        <v>51676.000842270172</v>
      </c>
      <c r="F986" s="54">
        <v>26.196774077992952</v>
      </c>
      <c r="G986" s="54">
        <v>0.88466919010910716</v>
      </c>
      <c r="H986" s="54">
        <v>3579.6826883137701</v>
      </c>
      <c r="I986" s="54">
        <v>13</v>
      </c>
      <c r="J986" s="54">
        <v>6</v>
      </c>
      <c r="K986" s="54">
        <v>824</v>
      </c>
      <c r="L986" s="54">
        <v>823</v>
      </c>
      <c r="M986" s="54">
        <v>0.18402186541303714</v>
      </c>
      <c r="N986" s="54">
        <v>14327.01423913476</v>
      </c>
      <c r="O986" s="54">
        <v>34299.795407202437</v>
      </c>
      <c r="P986" s="54">
        <v>23.175478907049278</v>
      </c>
      <c r="Q986" s="54">
        <v>93776.138656658295</v>
      </c>
      <c r="R986" s="54">
        <v>3166.8349847181344</v>
      </c>
      <c r="S986" s="54">
        <v>0</v>
      </c>
      <c r="T986" s="54">
        <v>0</v>
      </c>
      <c r="U986" s="54">
        <v>0.30871664239904206</v>
      </c>
      <c r="V986" s="54">
        <v>4.6594477258948306</v>
      </c>
      <c r="W986" s="54">
        <v>2.7550956925626662</v>
      </c>
      <c r="X986" s="54">
        <v>0</v>
      </c>
      <c r="Y986" s="54">
        <v>0</v>
      </c>
      <c r="Z986" s="54">
        <v>0</v>
      </c>
      <c r="AA986" s="54">
        <v>0</v>
      </c>
      <c r="AB986" s="54">
        <v>0</v>
      </c>
      <c r="AC986" s="54">
        <v>0</v>
      </c>
      <c r="AD986" s="54" t="e">
        <v>#REF!</v>
      </c>
      <c r="AE986" s="63" t="e">
        <v>#REF!</v>
      </c>
      <c r="AF986" s="63" t="e">
        <v>#REF!</v>
      </c>
      <c r="AG986" s="63" t="e">
        <v>#REF!</v>
      </c>
      <c r="AH986" s="54" t="e">
        <v>#REF!</v>
      </c>
      <c r="AI986" s="63" t="e">
        <v>#REF!</v>
      </c>
      <c r="AJ986" s="63" t="e">
        <v>#REF!</v>
      </c>
      <c r="AK986" s="63" t="e">
        <v>#REF!</v>
      </c>
      <c r="AL986" s="63" t="e">
        <v>#REF!</v>
      </c>
      <c r="AM986" s="63" t="e">
        <v>#REF!</v>
      </c>
      <c r="AN986" s="54" t="e">
        <v>#REF!</v>
      </c>
      <c r="AO986" s="54">
        <v>0.16299584777614529</v>
      </c>
      <c r="AP986" s="54">
        <v>0.68709065203763198</v>
      </c>
      <c r="AQ986" s="54">
        <v>0.11199292332793827</v>
      </c>
    </row>
    <row r="987" spans="2:43" x14ac:dyDescent="0.3">
      <c r="B987" s="52">
        <v>984</v>
      </c>
      <c r="C987" s="54">
        <v>0.16340862220054025</v>
      </c>
      <c r="D987" s="54">
        <v>0.70734540302895177</v>
      </c>
      <c r="E987" s="54">
        <v>50805.281653339902</v>
      </c>
      <c r="F987" s="54">
        <v>20.920149402369255</v>
      </c>
      <c r="G987" s="54">
        <v>0.85590441793966043</v>
      </c>
      <c r="H987" s="54">
        <v>7054.2378682493791</v>
      </c>
      <c r="I987" s="54">
        <v>13</v>
      </c>
      <c r="J987" s="54">
        <v>7</v>
      </c>
      <c r="K987" s="54">
        <v>847</v>
      </c>
      <c r="L987" s="54">
        <v>815</v>
      </c>
      <c r="M987" s="54">
        <v>0.11558633772884686</v>
      </c>
      <c r="N987" s="54">
        <v>8302.0210754826585</v>
      </c>
      <c r="O987" s="54">
        <v>35936.882427081124</v>
      </c>
      <c r="P987" s="54">
        <v>17.905648297445591</v>
      </c>
      <c r="Q987" s="54">
        <v>147575.71012362782</v>
      </c>
      <c r="R987" s="54">
        <v>6037.7533566318962</v>
      </c>
      <c r="S987" s="54">
        <v>0</v>
      </c>
      <c r="T987" s="54">
        <v>0</v>
      </c>
      <c r="U987" s="54">
        <v>0.29389952168004319</v>
      </c>
      <c r="V987" s="54">
        <v>3.4088944681658218</v>
      </c>
      <c r="W987" s="54">
        <v>1.7877514979445368</v>
      </c>
      <c r="X987" s="54">
        <v>0</v>
      </c>
      <c r="Y987" s="54">
        <v>0</v>
      </c>
      <c r="Z987" s="54">
        <v>0</v>
      </c>
      <c r="AA987" s="54">
        <v>0</v>
      </c>
      <c r="AB987" s="54">
        <v>0</v>
      </c>
      <c r="AC987" s="54">
        <v>0</v>
      </c>
      <c r="AD987" s="54" t="e">
        <v>#REF!</v>
      </c>
      <c r="AE987" s="63" t="e">
        <v>#REF!</v>
      </c>
      <c r="AF987" s="63" t="e">
        <v>#REF!</v>
      </c>
      <c r="AG987" s="63" t="e">
        <v>#REF!</v>
      </c>
      <c r="AH987" s="54" t="e">
        <v>#REF!</v>
      </c>
      <c r="AI987" s="63" t="e">
        <v>#REF!</v>
      </c>
      <c r="AJ987" s="63" t="e">
        <v>#REF!</v>
      </c>
      <c r="AK987" s="63" t="e">
        <v>#REF!</v>
      </c>
      <c r="AL987" s="63" t="e">
        <v>#REF!</v>
      </c>
      <c r="AM987" s="63" t="e">
        <v>#REF!</v>
      </c>
      <c r="AN987" s="54" t="e">
        <v>#REF!</v>
      </c>
      <c r="AO987" s="54">
        <v>0.16149330595288142</v>
      </c>
      <c r="AP987" s="54">
        <v>0.70906287728230999</v>
      </c>
      <c r="AQ987" s="54">
        <v>0.11450890818078249</v>
      </c>
    </row>
    <row r="988" spans="2:43" x14ac:dyDescent="0.3">
      <c r="B988" s="52">
        <v>985</v>
      </c>
      <c r="C988" s="54">
        <v>0.19637874674898853</v>
      </c>
      <c r="D988" s="54">
        <v>0.72731959931162149</v>
      </c>
      <c r="E988" s="54">
        <v>48821.217182887456</v>
      </c>
      <c r="F988" s="54">
        <v>24.11286170945796</v>
      </c>
      <c r="G988" s="54">
        <v>0.86074226262770714</v>
      </c>
      <c r="H988" s="54">
        <v>15866.578117617233</v>
      </c>
      <c r="I988" s="54">
        <v>9</v>
      </c>
      <c r="J988" s="54">
        <v>8</v>
      </c>
      <c r="K988" s="54">
        <v>848</v>
      </c>
      <c r="L988" s="54">
        <v>798</v>
      </c>
      <c r="M988" s="54">
        <v>0.14283011139879273</v>
      </c>
      <c r="N988" s="54">
        <v>9587.4494451356222</v>
      </c>
      <c r="O988" s="54">
        <v>35508.628119363355</v>
      </c>
      <c r="P988" s="54">
        <v>20.754959146227847</v>
      </c>
      <c r="Q988" s="54">
        <v>382588.6039524161</v>
      </c>
      <c r="R988" s="54">
        <v>13657.034349117124</v>
      </c>
      <c r="S988" s="54">
        <v>0</v>
      </c>
      <c r="T988" s="54">
        <v>0</v>
      </c>
      <c r="U988" s="54">
        <v>0.63288462201514295</v>
      </c>
      <c r="V988" s="54">
        <v>3.823742347107201</v>
      </c>
      <c r="W988" s="54">
        <v>3.2532514920502322</v>
      </c>
      <c r="X988" s="54">
        <v>0</v>
      </c>
      <c r="Y988" s="54">
        <v>0</v>
      </c>
      <c r="Z988" s="54">
        <v>0</v>
      </c>
      <c r="AA988" s="54">
        <v>0</v>
      </c>
      <c r="AB988" s="54">
        <v>0</v>
      </c>
      <c r="AC988" s="54">
        <v>0</v>
      </c>
      <c r="AD988" s="54" t="e">
        <v>#REF!</v>
      </c>
      <c r="AE988" s="63" t="e">
        <v>#REF!</v>
      </c>
      <c r="AF988" s="63" t="e">
        <v>#REF!</v>
      </c>
      <c r="AG988" s="63" t="e">
        <v>#REF!</v>
      </c>
      <c r="AH988" s="54" t="e">
        <v>#REF!</v>
      </c>
      <c r="AI988" s="63" t="e">
        <v>#REF!</v>
      </c>
      <c r="AJ988" s="63" t="e">
        <v>#REF!</v>
      </c>
      <c r="AK988" s="63" t="e">
        <v>#REF!</v>
      </c>
      <c r="AL988" s="63" t="e">
        <v>#REF!</v>
      </c>
      <c r="AM988" s="63" t="e">
        <v>#REF!</v>
      </c>
      <c r="AN988" s="54" t="e">
        <v>#REF!</v>
      </c>
      <c r="AO988" s="54">
        <v>0.22721566738878124</v>
      </c>
      <c r="AP988" s="54">
        <v>0.71064730707165125</v>
      </c>
      <c r="AQ988" s="54">
        <v>0.16147020215432539</v>
      </c>
    </row>
    <row r="989" spans="2:43" x14ac:dyDescent="0.3">
      <c r="B989" s="52">
        <v>986</v>
      </c>
      <c r="C989" s="54">
        <v>0.23737737490433125</v>
      </c>
      <c r="D989" s="54">
        <v>0.69774088302401105</v>
      </c>
      <c r="E989" s="54">
        <v>49841.838503844629</v>
      </c>
      <c r="F989" s="54">
        <v>12.517519916387695</v>
      </c>
      <c r="G989" s="54">
        <v>0.87890455029773329</v>
      </c>
      <c r="H989" s="54">
        <v>29166.548664462818</v>
      </c>
      <c r="I989" s="54">
        <v>5</v>
      </c>
      <c r="J989" s="54">
        <v>4</v>
      </c>
      <c r="K989" s="54">
        <v>843</v>
      </c>
      <c r="L989" s="54">
        <v>800</v>
      </c>
      <c r="M989" s="54">
        <v>0.16562789917566981</v>
      </c>
      <c r="N989" s="54">
        <v>11831.324784448259</v>
      </c>
      <c r="O989" s="54">
        <v>34776.688409212707</v>
      </c>
      <c r="P989" s="54">
        <v>11.001705212955647</v>
      </c>
      <c r="Q989" s="54">
        <v>365092.85379970423</v>
      </c>
      <c r="R989" s="54">
        <v>25634.612337676648</v>
      </c>
      <c r="S989" s="54">
        <v>0</v>
      </c>
      <c r="T989" s="54">
        <v>0</v>
      </c>
      <c r="U989" s="54">
        <v>0.50370382081566056</v>
      </c>
      <c r="V989" s="54">
        <v>5.0914748268191756</v>
      </c>
      <c r="W989" s="54">
        <v>2.3300930952647159</v>
      </c>
      <c r="X989" s="54">
        <v>0</v>
      </c>
      <c r="Y989" s="54">
        <v>0</v>
      </c>
      <c r="Z989" s="54">
        <v>0</v>
      </c>
      <c r="AA989" s="54">
        <v>0</v>
      </c>
      <c r="AB989" s="54">
        <v>0</v>
      </c>
      <c r="AC989" s="54">
        <v>0</v>
      </c>
      <c r="AD989" s="54" t="e">
        <v>#REF!</v>
      </c>
      <c r="AE989" s="63" t="e">
        <v>#REF!</v>
      </c>
      <c r="AF989" s="63" t="e">
        <v>#REF!</v>
      </c>
      <c r="AG989" s="63" t="e">
        <v>#REF!</v>
      </c>
      <c r="AH989" s="54" t="e">
        <v>#REF!</v>
      </c>
      <c r="AI989" s="63" t="e">
        <v>#REF!</v>
      </c>
      <c r="AJ989" s="63" t="e">
        <v>#REF!</v>
      </c>
      <c r="AK989" s="63" t="e">
        <v>#REF!</v>
      </c>
      <c r="AL989" s="63" t="e">
        <v>#REF!</v>
      </c>
      <c r="AM989" s="63" t="e">
        <v>#REF!</v>
      </c>
      <c r="AN989" s="54" t="e">
        <v>#REF!</v>
      </c>
      <c r="AO989" s="54">
        <v>0.16182857515309429</v>
      </c>
      <c r="AP989" s="54">
        <v>0.64269636013175768</v>
      </c>
      <c r="AQ989" s="54">
        <v>0.10400663621620231</v>
      </c>
    </row>
    <row r="990" spans="2:43" x14ac:dyDescent="0.3">
      <c r="B990" s="52">
        <v>987</v>
      </c>
      <c r="C990" s="54">
        <v>0.19218442769558194</v>
      </c>
      <c r="D990" s="54">
        <v>0.7625205733127054</v>
      </c>
      <c r="E990" s="54">
        <v>48662.404222539801</v>
      </c>
      <c r="F990" s="54">
        <v>16.982908169467706</v>
      </c>
      <c r="G990" s="54">
        <v>0.83338278992959069</v>
      </c>
      <c r="H990" s="54">
        <v>13772.422892444964</v>
      </c>
      <c r="I990" s="54">
        <v>12</v>
      </c>
      <c r="J990" s="54">
        <v>2</v>
      </c>
      <c r="K990" s="54">
        <v>853</v>
      </c>
      <c r="L990" s="54">
        <v>800</v>
      </c>
      <c r="M990" s="54">
        <v>0.14654457998820933</v>
      </c>
      <c r="N990" s="54">
        <v>9352.156305799881</v>
      </c>
      <c r="O990" s="54">
        <v>37106.084366545663</v>
      </c>
      <c r="P990" s="54">
        <v>14.153263391389034</v>
      </c>
      <c r="Q990" s="54">
        <v>233895.79325346762</v>
      </c>
      <c r="R990" s="54">
        <v>11477.700214195947</v>
      </c>
      <c r="S990" s="54">
        <v>0</v>
      </c>
      <c r="T990" s="54">
        <v>0</v>
      </c>
      <c r="U990" s="54">
        <v>0.37718215522827736</v>
      </c>
      <c r="V990" s="54">
        <v>4.3607826435182302</v>
      </c>
      <c r="W990" s="54">
        <v>3.1204962408163075</v>
      </c>
      <c r="X990" s="54">
        <v>0</v>
      </c>
      <c r="Y990" s="54">
        <v>0</v>
      </c>
      <c r="Z990" s="54">
        <v>0</v>
      </c>
      <c r="AA990" s="54">
        <v>0</v>
      </c>
      <c r="AB990" s="54">
        <v>0</v>
      </c>
      <c r="AC990" s="54">
        <v>0</v>
      </c>
      <c r="AD990" s="54" t="e">
        <v>#REF!</v>
      </c>
      <c r="AE990" s="63" t="e">
        <v>#REF!</v>
      </c>
      <c r="AF990" s="63" t="e">
        <v>#REF!</v>
      </c>
      <c r="AG990" s="63" t="e">
        <v>#REF!</v>
      </c>
      <c r="AH990" s="54" t="e">
        <v>#REF!</v>
      </c>
      <c r="AI990" s="63" t="e">
        <v>#REF!</v>
      </c>
      <c r="AJ990" s="63" t="e">
        <v>#REF!</v>
      </c>
      <c r="AK990" s="63" t="e">
        <v>#REF!</v>
      </c>
      <c r="AL990" s="63" t="e">
        <v>#REF!</v>
      </c>
      <c r="AM990" s="63" t="e">
        <v>#REF!</v>
      </c>
      <c r="AN990" s="54" t="e">
        <v>#REF!</v>
      </c>
      <c r="AO990" s="54">
        <v>0.12504411140821167</v>
      </c>
      <c r="AP990" s="54">
        <v>0.64756038628613299</v>
      </c>
      <c r="AQ990" s="54">
        <v>8.0973613086307794E-2</v>
      </c>
    </row>
    <row r="991" spans="2:43" x14ac:dyDescent="0.3">
      <c r="B991" s="52">
        <v>988</v>
      </c>
      <c r="C991" s="54">
        <v>0.15707576352382507</v>
      </c>
      <c r="D991" s="54">
        <v>0.71765523488995719</v>
      </c>
      <c r="E991" s="54">
        <v>50534.30338505235</v>
      </c>
      <c r="F991" s="54">
        <v>32.765341220220975</v>
      </c>
      <c r="G991" s="54">
        <v>0.88069164655373167</v>
      </c>
      <c r="H991" s="54">
        <v>43601.222890436649</v>
      </c>
      <c r="I991" s="54">
        <v>12</v>
      </c>
      <c r="J991" s="54">
        <v>4</v>
      </c>
      <c r="K991" s="54">
        <v>867</v>
      </c>
      <c r="L991" s="54">
        <v>795</v>
      </c>
      <c r="M991" s="54">
        <v>0.11272624396721005</v>
      </c>
      <c r="N991" s="54">
        <v>7937.7142883517163</v>
      </c>
      <c r="O991" s="54">
        <v>36266.207365800103</v>
      </c>
      <c r="P991" s="54">
        <v>28.856162309131268</v>
      </c>
      <c r="Q991" s="54">
        <v>1428608.9456240663</v>
      </c>
      <c r="R991" s="54">
        <v>38399.232779134909</v>
      </c>
      <c r="S991" s="54">
        <v>0</v>
      </c>
      <c r="T991" s="54">
        <v>0</v>
      </c>
      <c r="U991" s="54">
        <v>0.35114761149267582</v>
      </c>
      <c r="V991" s="54">
        <v>5.3665185104535924</v>
      </c>
      <c r="W991" s="54">
        <v>1.409163861633052</v>
      </c>
      <c r="X991" s="54">
        <v>0</v>
      </c>
      <c r="Y991" s="54">
        <v>0</v>
      </c>
      <c r="Z991" s="54">
        <v>0</v>
      </c>
      <c r="AA991" s="54">
        <v>0</v>
      </c>
      <c r="AB991" s="54">
        <v>0</v>
      </c>
      <c r="AC991" s="54">
        <v>0</v>
      </c>
      <c r="AD991" s="54" t="e">
        <v>#REF!</v>
      </c>
      <c r="AE991" s="63" t="e">
        <v>#REF!</v>
      </c>
      <c r="AF991" s="63" t="e">
        <v>#REF!</v>
      </c>
      <c r="AG991" s="63" t="e">
        <v>#REF!</v>
      </c>
      <c r="AH991" s="54" t="e">
        <v>#REF!</v>
      </c>
      <c r="AI991" s="63" t="e">
        <v>#REF!</v>
      </c>
      <c r="AJ991" s="63" t="e">
        <v>#REF!</v>
      </c>
      <c r="AK991" s="63" t="e">
        <v>#REF!</v>
      </c>
      <c r="AL991" s="63" t="e">
        <v>#REF!</v>
      </c>
      <c r="AM991" s="63" t="e">
        <v>#REF!</v>
      </c>
      <c r="AN991" s="54" t="e">
        <v>#REF!</v>
      </c>
      <c r="AO991" s="54">
        <v>0.21167128155670389</v>
      </c>
      <c r="AP991" s="54">
        <v>0.7020398882065717</v>
      </c>
      <c r="AQ991" s="54">
        <v>0.14860168284061018</v>
      </c>
    </row>
    <row r="992" spans="2:43" x14ac:dyDescent="0.3">
      <c r="B992" s="52">
        <v>989</v>
      </c>
      <c r="C992" s="54">
        <v>0.22118129060981528</v>
      </c>
      <c r="D992" s="54">
        <v>0.68872177757668596</v>
      </c>
      <c r="E992" s="54">
        <v>48730.214679670346</v>
      </c>
      <c r="F992" s="54">
        <v>14.576539739423426</v>
      </c>
      <c r="G992" s="54">
        <v>0.81955302122174367</v>
      </c>
      <c r="H992" s="54">
        <v>36432.112682678868</v>
      </c>
      <c r="I992" s="54">
        <v>17</v>
      </c>
      <c r="J992" s="54">
        <v>3</v>
      </c>
      <c r="K992" s="54">
        <v>848</v>
      </c>
      <c r="L992" s="54">
        <v>784</v>
      </c>
      <c r="M992" s="54">
        <v>0.15233237163549754</v>
      </c>
      <c r="N992" s="54">
        <v>10778.211774542853</v>
      </c>
      <c r="O992" s="54">
        <v>33561.560075876077</v>
      </c>
      <c r="P992" s="54">
        <v>11.946247182403276</v>
      </c>
      <c r="Q992" s="54">
        <v>531054.13831022067</v>
      </c>
      <c r="R992" s="54">
        <v>29858.04801858047</v>
      </c>
      <c r="S992" s="54">
        <v>0</v>
      </c>
      <c r="T992" s="54">
        <v>0</v>
      </c>
      <c r="U992" s="54">
        <v>0.29113854470248951</v>
      </c>
      <c r="V992" s="54">
        <v>6.0030669034178237</v>
      </c>
      <c r="W992" s="54">
        <v>1.5878042269204908</v>
      </c>
      <c r="X992" s="54">
        <v>0</v>
      </c>
      <c r="Y992" s="54">
        <v>0</v>
      </c>
      <c r="Z992" s="54">
        <v>0</v>
      </c>
      <c r="AA992" s="54">
        <v>0</v>
      </c>
      <c r="AB992" s="54">
        <v>0</v>
      </c>
      <c r="AC992" s="54">
        <v>0</v>
      </c>
      <c r="AD992" s="54" t="e">
        <v>#REF!</v>
      </c>
      <c r="AE992" s="63" t="e">
        <v>#REF!</v>
      </c>
      <c r="AF992" s="63" t="e">
        <v>#REF!</v>
      </c>
      <c r="AG992" s="63" t="e">
        <v>#REF!</v>
      </c>
      <c r="AH992" s="54" t="e">
        <v>#REF!</v>
      </c>
      <c r="AI992" s="63" t="e">
        <v>#REF!</v>
      </c>
      <c r="AJ992" s="63" t="e">
        <v>#REF!</v>
      </c>
      <c r="AK992" s="63" t="e">
        <v>#REF!</v>
      </c>
      <c r="AL992" s="63" t="e">
        <v>#REF!</v>
      </c>
      <c r="AM992" s="63" t="e">
        <v>#REF!</v>
      </c>
      <c r="AN992" s="54" t="e">
        <v>#REF!</v>
      </c>
      <c r="AO992" s="54">
        <v>0.12550178362933279</v>
      </c>
      <c r="AP992" s="54">
        <v>0.67296893813664949</v>
      </c>
      <c r="AQ992" s="54">
        <v>8.4458802063287625E-2</v>
      </c>
    </row>
    <row r="993" spans="2:43" x14ac:dyDescent="0.3">
      <c r="B993" s="52">
        <v>990</v>
      </c>
      <c r="C993" s="54">
        <v>0.20946792363631445</v>
      </c>
      <c r="D993" s="54">
        <v>0.74947223761285542</v>
      </c>
      <c r="E993" s="54">
        <v>46605.802306956393</v>
      </c>
      <c r="F993" s="54">
        <v>13.548937320239114</v>
      </c>
      <c r="G993" s="54">
        <v>0.91277726486034072</v>
      </c>
      <c r="H993" s="54">
        <v>15849.640083944749</v>
      </c>
      <c r="I993" s="54">
        <v>10</v>
      </c>
      <c r="J993" s="54">
        <v>3</v>
      </c>
      <c r="K993" s="54">
        <v>860</v>
      </c>
      <c r="L993" s="54">
        <v>805</v>
      </c>
      <c r="M993" s="54">
        <v>0.15699039343582732</v>
      </c>
      <c r="N993" s="54">
        <v>9762.4206386427086</v>
      </c>
      <c r="O993" s="54">
        <v>34929.754940736988</v>
      </c>
      <c r="P993" s="54">
        <v>12.367161948932052</v>
      </c>
      <c r="Q993" s="54">
        <v>214745.78004571682</v>
      </c>
      <c r="R993" s="54">
        <v>14467.191124843908</v>
      </c>
      <c r="S993" s="54">
        <v>0</v>
      </c>
      <c r="T993" s="54">
        <v>0</v>
      </c>
      <c r="U993" s="54">
        <v>0.44253967815092399</v>
      </c>
      <c r="V993" s="54">
        <v>2.9156042080417093</v>
      </c>
      <c r="W993" s="54">
        <v>2.3534145245049136</v>
      </c>
      <c r="X993" s="54">
        <v>0</v>
      </c>
      <c r="Y993" s="54">
        <v>0</v>
      </c>
      <c r="Z993" s="54">
        <v>0</v>
      </c>
      <c r="AA993" s="54">
        <v>0</v>
      </c>
      <c r="AB993" s="54">
        <v>0</v>
      </c>
      <c r="AC993" s="54">
        <v>0</v>
      </c>
      <c r="AD993" s="54" t="e">
        <v>#REF!</v>
      </c>
      <c r="AE993" s="63" t="e">
        <v>#REF!</v>
      </c>
      <c r="AF993" s="63" t="e">
        <v>#REF!</v>
      </c>
      <c r="AG993" s="63" t="e">
        <v>#REF!</v>
      </c>
      <c r="AH993" s="54" t="e">
        <v>#REF!</v>
      </c>
      <c r="AI993" s="63" t="e">
        <v>#REF!</v>
      </c>
      <c r="AJ993" s="63" t="e">
        <v>#REF!</v>
      </c>
      <c r="AK993" s="63" t="e">
        <v>#REF!</v>
      </c>
      <c r="AL993" s="63" t="e">
        <v>#REF!</v>
      </c>
      <c r="AM993" s="63" t="e">
        <v>#REF!</v>
      </c>
      <c r="AN993" s="54" t="e">
        <v>#REF!</v>
      </c>
      <c r="AO993" s="54">
        <v>0.11928481118477063</v>
      </c>
      <c r="AP993" s="54">
        <v>0.72490885901407032</v>
      </c>
      <c r="AQ993" s="54">
        <v>8.6470616373660894E-2</v>
      </c>
    </row>
    <row r="994" spans="2:43" x14ac:dyDescent="0.3">
      <c r="B994" s="52">
        <v>991</v>
      </c>
      <c r="C994" s="54">
        <v>0.17827977318343874</v>
      </c>
      <c r="D994" s="54">
        <v>0.77221722288910866</v>
      </c>
      <c r="E994" s="54">
        <v>53829.560122968738</v>
      </c>
      <c r="F994" s="54">
        <v>11.802170102715145</v>
      </c>
      <c r="G994" s="54">
        <v>0.87599306152307999</v>
      </c>
      <c r="H994" s="54">
        <v>18990.131009512188</v>
      </c>
      <c r="I994" s="54">
        <v>8</v>
      </c>
      <c r="J994" s="54">
        <v>7</v>
      </c>
      <c r="K994" s="54">
        <v>845</v>
      </c>
      <c r="L994" s="54">
        <v>797</v>
      </c>
      <c r="M994" s="54">
        <v>0.13767071134501524</v>
      </c>
      <c r="N994" s="54">
        <v>9596.7217692871454</v>
      </c>
      <c r="O994" s="54">
        <v>41568.113427501223</v>
      </c>
      <c r="P994" s="54">
        <v>10.338619120893604</v>
      </c>
      <c r="Q994" s="54">
        <v>224124.75644710852</v>
      </c>
      <c r="R994" s="54">
        <v>16635.223001746959</v>
      </c>
      <c r="S994" s="54">
        <v>0</v>
      </c>
      <c r="T994" s="54">
        <v>0</v>
      </c>
      <c r="U994" s="54">
        <v>0.25253412498923822</v>
      </c>
      <c r="V994" s="54">
        <v>6.2481926101319658</v>
      </c>
      <c r="W994" s="54">
        <v>0.835061636565958</v>
      </c>
      <c r="X994" s="54">
        <v>0</v>
      </c>
      <c r="Y994" s="54">
        <v>0</v>
      </c>
      <c r="Z994" s="54">
        <v>0</v>
      </c>
      <c r="AA994" s="54">
        <v>0</v>
      </c>
      <c r="AB994" s="54">
        <v>0</v>
      </c>
      <c r="AC994" s="54">
        <v>0</v>
      </c>
      <c r="AD994" s="54" t="e">
        <v>#REF!</v>
      </c>
      <c r="AE994" s="63" t="e">
        <v>#REF!</v>
      </c>
      <c r="AF994" s="63" t="e">
        <v>#REF!</v>
      </c>
      <c r="AG994" s="63" t="e">
        <v>#REF!</v>
      </c>
      <c r="AH994" s="54" t="e">
        <v>#REF!</v>
      </c>
      <c r="AI994" s="63" t="e">
        <v>#REF!</v>
      </c>
      <c r="AJ994" s="63" t="e">
        <v>#REF!</v>
      </c>
      <c r="AK994" s="63" t="e">
        <v>#REF!</v>
      </c>
      <c r="AL994" s="63" t="e">
        <v>#REF!</v>
      </c>
      <c r="AM994" s="63" t="e">
        <v>#REF!</v>
      </c>
      <c r="AN994" s="54" t="e">
        <v>#REF!</v>
      </c>
      <c r="AO994" s="54">
        <v>0.23088011330327005</v>
      </c>
      <c r="AP994" s="54">
        <v>0.65159082016551984</v>
      </c>
      <c r="AQ994" s="54">
        <v>0.15043936238718589</v>
      </c>
    </row>
    <row r="995" spans="2:43" x14ac:dyDescent="0.3">
      <c r="B995" s="52">
        <v>992</v>
      </c>
      <c r="C995" s="54">
        <v>0.28979653948503792</v>
      </c>
      <c r="D995" s="54">
        <v>0.67102540972274194</v>
      </c>
      <c r="E995" s="54">
        <v>53751.391171225965</v>
      </c>
      <c r="F995" s="54">
        <v>32.010949896231374</v>
      </c>
      <c r="G995" s="54">
        <v>0.82149633331497252</v>
      </c>
      <c r="H995" s="54">
        <v>25837.618192734422</v>
      </c>
      <c r="I995" s="54">
        <v>5</v>
      </c>
      <c r="J995" s="54">
        <v>3</v>
      </c>
      <c r="K995" s="54">
        <v>839</v>
      </c>
      <c r="L995" s="54">
        <v>805</v>
      </c>
      <c r="M995" s="54">
        <v>0.19446084164418034</v>
      </c>
      <c r="N995" s="54">
        <v>15576.967153927904</v>
      </c>
      <c r="O995" s="54">
        <v>36068.549283839275</v>
      </c>
      <c r="P995" s="54">
        <v>26.296877965683372</v>
      </c>
      <c r="Q995" s="54">
        <v>827086.70140557783</v>
      </c>
      <c r="R995" s="54">
        <v>21225.508606923555</v>
      </c>
      <c r="S995" s="54">
        <v>0</v>
      </c>
      <c r="T995" s="54">
        <v>0</v>
      </c>
      <c r="U995" s="54">
        <v>0.51837973842339846</v>
      </c>
      <c r="V995" s="54">
        <v>7.4586408029578326</v>
      </c>
      <c r="W995" s="54">
        <v>2.3829660329398781</v>
      </c>
      <c r="X995" s="54">
        <v>0</v>
      </c>
      <c r="Y995" s="54">
        <v>0</v>
      </c>
      <c r="Z995" s="54">
        <v>0</v>
      </c>
      <c r="AA995" s="54">
        <v>0</v>
      </c>
      <c r="AB995" s="54">
        <v>0</v>
      </c>
      <c r="AC995" s="54">
        <v>0</v>
      </c>
      <c r="AD995" s="54" t="e">
        <v>#REF!</v>
      </c>
      <c r="AE995" s="63" t="e">
        <v>#REF!</v>
      </c>
      <c r="AF995" s="63" t="e">
        <v>#REF!</v>
      </c>
      <c r="AG995" s="63" t="e">
        <v>#REF!</v>
      </c>
      <c r="AH995" s="54" t="e">
        <v>#REF!</v>
      </c>
      <c r="AI995" s="63" t="e">
        <v>#REF!</v>
      </c>
      <c r="AJ995" s="63" t="e">
        <v>#REF!</v>
      </c>
      <c r="AK995" s="63" t="e">
        <v>#REF!</v>
      </c>
      <c r="AL995" s="63" t="e">
        <v>#REF!</v>
      </c>
      <c r="AM995" s="63" t="e">
        <v>#REF!</v>
      </c>
      <c r="AN995" s="54" t="e">
        <v>#REF!</v>
      </c>
      <c r="AO995" s="54">
        <v>0.24420352820830135</v>
      </c>
      <c r="AP995" s="54">
        <v>0.72788184277359758</v>
      </c>
      <c r="AQ995" s="54">
        <v>0.17775131412407261</v>
      </c>
    </row>
    <row r="996" spans="2:43" x14ac:dyDescent="0.3">
      <c r="B996" s="52">
        <v>993</v>
      </c>
      <c r="C996" s="54">
        <v>0.22600559570283457</v>
      </c>
      <c r="D996" s="54">
        <v>0.71619583644710227</v>
      </c>
      <c r="E996" s="54">
        <v>47483.572300764405</v>
      </c>
      <c r="F996" s="54">
        <v>13.334573802618118</v>
      </c>
      <c r="G996" s="54">
        <v>0.83058113806369605</v>
      </c>
      <c r="H996" s="54">
        <v>14816.66359236378</v>
      </c>
      <c r="I996" s="54">
        <v>13</v>
      </c>
      <c r="J996" s="54">
        <v>4</v>
      </c>
      <c r="K996" s="54">
        <v>870</v>
      </c>
      <c r="L996" s="54">
        <v>796</v>
      </c>
      <c r="M996" s="54">
        <v>0.16186426665611722</v>
      </c>
      <c r="N996" s="54">
        <v>10731.553043932874</v>
      </c>
      <c r="O996" s="54">
        <v>34007.536781442417</v>
      </c>
      <c r="P996" s="54">
        <v>11.075445484572905</v>
      </c>
      <c r="Q996" s="54">
        <v>197573.89418093974</v>
      </c>
      <c r="R996" s="54">
        <v>12306.44130885244</v>
      </c>
      <c r="S996" s="54">
        <v>0</v>
      </c>
      <c r="T996" s="54">
        <v>0</v>
      </c>
      <c r="U996" s="54">
        <v>0.51112023730727674</v>
      </c>
      <c r="V996" s="54">
        <v>7.7104598028386961</v>
      </c>
      <c r="W996" s="54">
        <v>0.9156778058523386</v>
      </c>
      <c r="X996" s="54">
        <v>0</v>
      </c>
      <c r="Y996" s="54">
        <v>0</v>
      </c>
      <c r="Z996" s="54">
        <v>0</v>
      </c>
      <c r="AA996" s="54">
        <v>0</v>
      </c>
      <c r="AB996" s="54">
        <v>0</v>
      </c>
      <c r="AC996" s="54">
        <v>0</v>
      </c>
      <c r="AD996" s="54" t="e">
        <v>#REF!</v>
      </c>
      <c r="AE996" s="63" t="e">
        <v>#REF!</v>
      </c>
      <c r="AF996" s="63" t="e">
        <v>#REF!</v>
      </c>
      <c r="AG996" s="63" t="e">
        <v>#REF!</v>
      </c>
      <c r="AH996" s="54" t="e">
        <v>#REF!</v>
      </c>
      <c r="AI996" s="63" t="e">
        <v>#REF!</v>
      </c>
      <c r="AJ996" s="63" t="e">
        <v>#REF!</v>
      </c>
      <c r="AK996" s="63" t="e">
        <v>#REF!</v>
      </c>
      <c r="AL996" s="63" t="e">
        <v>#REF!</v>
      </c>
      <c r="AM996" s="63" t="e">
        <v>#REF!</v>
      </c>
      <c r="AN996" s="54" t="e">
        <v>#REF!</v>
      </c>
      <c r="AO996" s="54">
        <v>0.13494111360162969</v>
      </c>
      <c r="AP996" s="54">
        <v>0.71511892072146999</v>
      </c>
      <c r="AQ996" s="54">
        <v>9.6498943519750705E-2</v>
      </c>
    </row>
    <row r="997" spans="2:43" x14ac:dyDescent="0.3">
      <c r="B997" s="52">
        <v>994</v>
      </c>
      <c r="C997" s="54">
        <v>0.13148341021970483</v>
      </c>
      <c r="D997" s="54">
        <v>0.7328513026873581</v>
      </c>
      <c r="E997" s="54">
        <v>48315.044246011967</v>
      </c>
      <c r="F997" s="54">
        <v>29.016380433809367</v>
      </c>
      <c r="G997" s="54">
        <v>0.8729769851655893</v>
      </c>
      <c r="H997" s="54">
        <v>5577.5189417307374</v>
      </c>
      <c r="I997" s="54">
        <v>11</v>
      </c>
      <c r="J997" s="54">
        <v>6</v>
      </c>
      <c r="K997" s="54">
        <v>859</v>
      </c>
      <c r="L997" s="54">
        <v>806</v>
      </c>
      <c r="M997" s="54">
        <v>9.6357788461286981E-2</v>
      </c>
      <c r="N997" s="54">
        <v>6352.6267823815806</v>
      </c>
      <c r="O997" s="54">
        <v>35407.743115087214</v>
      </c>
      <c r="P997" s="54">
        <v>25.330632311524695</v>
      </c>
      <c r="Q997" s="54">
        <v>161839.4114900369</v>
      </c>
      <c r="R997" s="54">
        <v>4869.0456704560675</v>
      </c>
      <c r="S997" s="54">
        <v>0</v>
      </c>
      <c r="T997" s="54">
        <v>0</v>
      </c>
      <c r="U997" s="54">
        <v>0.53204588145225784</v>
      </c>
      <c r="V997" s="54">
        <v>7.3307997170531003</v>
      </c>
      <c r="W997" s="54">
        <v>2.9146725257840758</v>
      </c>
      <c r="X997" s="54">
        <v>0</v>
      </c>
      <c r="Y997" s="54">
        <v>0</v>
      </c>
      <c r="Z997" s="54">
        <v>0</v>
      </c>
      <c r="AA997" s="54">
        <v>0</v>
      </c>
      <c r="AB997" s="54">
        <v>0</v>
      </c>
      <c r="AC997" s="54">
        <v>0</v>
      </c>
      <c r="AD997" s="54" t="e">
        <v>#REF!</v>
      </c>
      <c r="AE997" s="63" t="e">
        <v>#REF!</v>
      </c>
      <c r="AF997" s="63" t="e">
        <v>#REF!</v>
      </c>
      <c r="AG997" s="63" t="e">
        <v>#REF!</v>
      </c>
      <c r="AH997" s="54" t="e">
        <v>#REF!</v>
      </c>
      <c r="AI997" s="63" t="e">
        <v>#REF!</v>
      </c>
      <c r="AJ997" s="63" t="e">
        <v>#REF!</v>
      </c>
      <c r="AK997" s="63" t="e">
        <v>#REF!</v>
      </c>
      <c r="AL997" s="63" t="e">
        <v>#REF!</v>
      </c>
      <c r="AM997" s="63" t="e">
        <v>#REF!</v>
      </c>
      <c r="AN997" s="54" t="e">
        <v>#REF!</v>
      </c>
      <c r="AO997" s="54">
        <v>0.20288393089976231</v>
      </c>
      <c r="AP997" s="54">
        <v>0.66853329718428212</v>
      </c>
      <c r="AQ997" s="54">
        <v>0.13563466327012616</v>
      </c>
    </row>
    <row r="998" spans="2:43" x14ac:dyDescent="0.3">
      <c r="B998" s="52">
        <v>995</v>
      </c>
      <c r="C998" s="54">
        <v>0.29366537312605889</v>
      </c>
      <c r="D998" s="54">
        <v>0.71257763387348838</v>
      </c>
      <c r="E998" s="54">
        <v>48215.551013158794</v>
      </c>
      <c r="F998" s="54">
        <v>23.15238860010145</v>
      </c>
      <c r="G998" s="54">
        <v>0.85282269836458158</v>
      </c>
      <c r="H998" s="54">
        <v>42888.802552507128</v>
      </c>
      <c r="I998" s="54">
        <v>14</v>
      </c>
      <c r="J998" s="54">
        <v>5</v>
      </c>
      <c r="K998" s="54">
        <v>855</v>
      </c>
      <c r="L998" s="54">
        <v>811</v>
      </c>
      <c r="M998" s="54">
        <v>0.20925937673274214</v>
      </c>
      <c r="N998" s="54">
        <v>14159.237778757804</v>
      </c>
      <c r="O998" s="54">
        <v>34357.323256863172</v>
      </c>
      <c r="P998" s="54">
        <v>19.744882519523895</v>
      </c>
      <c r="Q998" s="54">
        <v>992978.22328866797</v>
      </c>
      <c r="R998" s="54">
        <v>36576.54432245488</v>
      </c>
      <c r="S998" s="54">
        <v>0</v>
      </c>
      <c r="T998" s="54">
        <v>0</v>
      </c>
      <c r="U998" s="54">
        <v>0.3580379195675546</v>
      </c>
      <c r="V998" s="54">
        <v>5.2348342528352099</v>
      </c>
      <c r="W998" s="54">
        <v>2.2500348083240032</v>
      </c>
      <c r="X998" s="54">
        <v>0</v>
      </c>
      <c r="Y998" s="54">
        <v>0</v>
      </c>
      <c r="Z998" s="54">
        <v>0</v>
      </c>
      <c r="AA998" s="54">
        <v>0</v>
      </c>
      <c r="AB998" s="54">
        <v>0</v>
      </c>
      <c r="AC998" s="54">
        <v>0</v>
      </c>
      <c r="AD998" s="54" t="e">
        <v>#REF!</v>
      </c>
      <c r="AE998" s="63" t="e">
        <v>#REF!</v>
      </c>
      <c r="AF998" s="63" t="e">
        <v>#REF!</v>
      </c>
      <c r="AG998" s="63" t="e">
        <v>#REF!</v>
      </c>
      <c r="AH998" s="54" t="e">
        <v>#REF!</v>
      </c>
      <c r="AI998" s="63" t="e">
        <v>#REF!</v>
      </c>
      <c r="AJ998" s="63" t="e">
        <v>#REF!</v>
      </c>
      <c r="AK998" s="63" t="e">
        <v>#REF!</v>
      </c>
      <c r="AL998" s="63" t="e">
        <v>#REF!</v>
      </c>
      <c r="AM998" s="63" t="e">
        <v>#REF!</v>
      </c>
      <c r="AN998" s="54" t="e">
        <v>#REF!</v>
      </c>
      <c r="AO998" s="54">
        <v>0.23593693693847495</v>
      </c>
      <c r="AP998" s="54">
        <v>0.75045201679272566</v>
      </c>
      <c r="AQ998" s="54">
        <v>0.17705935016137667</v>
      </c>
    </row>
    <row r="999" spans="2:43" x14ac:dyDescent="0.3">
      <c r="B999" s="52">
        <v>996</v>
      </c>
      <c r="C999" s="54">
        <v>0.20852880183359918</v>
      </c>
      <c r="D999" s="54">
        <v>0.60607276743542049</v>
      </c>
      <c r="E999" s="54">
        <v>49949.207659877742</v>
      </c>
      <c r="F999" s="54">
        <v>19.796926073850862</v>
      </c>
      <c r="G999" s="54">
        <v>0.81830968418912642</v>
      </c>
      <c r="H999" s="54">
        <v>18349.781778761273</v>
      </c>
      <c r="I999" s="54">
        <v>11</v>
      </c>
      <c r="J999" s="54">
        <v>6</v>
      </c>
      <c r="K999" s="54">
        <v>843</v>
      </c>
      <c r="L999" s="54">
        <v>796</v>
      </c>
      <c r="M999" s="54">
        <v>0.12638362801728184</v>
      </c>
      <c r="N999" s="54">
        <v>10415.84842585194</v>
      </c>
      <c r="O999" s="54">
        <v>30272.854517628606</v>
      </c>
      <c r="P999" s="54">
        <v>16.200016323408381</v>
      </c>
      <c r="Q999" s="54">
        <v>363269.27334543248</v>
      </c>
      <c r="R999" s="54">
        <v>15015.804132317524</v>
      </c>
      <c r="S999" s="54">
        <v>0</v>
      </c>
      <c r="T999" s="54">
        <v>0</v>
      </c>
      <c r="U999" s="54">
        <v>0.34659259407115028</v>
      </c>
      <c r="V999" s="54">
        <v>6.3442946660947381</v>
      </c>
      <c r="W999" s="54">
        <v>3.9701177820065165</v>
      </c>
      <c r="X999" s="54">
        <v>0</v>
      </c>
      <c r="Y999" s="54">
        <v>0</v>
      </c>
      <c r="Z999" s="54">
        <v>0</v>
      </c>
      <c r="AA999" s="54">
        <v>0</v>
      </c>
      <c r="AB999" s="54">
        <v>0</v>
      </c>
      <c r="AC999" s="54">
        <v>0</v>
      </c>
      <c r="AD999" s="54" t="e">
        <v>#REF!</v>
      </c>
      <c r="AE999" s="63" t="e">
        <v>#REF!</v>
      </c>
      <c r="AF999" s="63" t="e">
        <v>#REF!</v>
      </c>
      <c r="AG999" s="63" t="e">
        <v>#REF!</v>
      </c>
      <c r="AH999" s="54" t="e">
        <v>#REF!</v>
      </c>
      <c r="AI999" s="63" t="e">
        <v>#REF!</v>
      </c>
      <c r="AJ999" s="63" t="e">
        <v>#REF!</v>
      </c>
      <c r="AK999" s="63" t="e">
        <v>#REF!</v>
      </c>
      <c r="AL999" s="63" t="e">
        <v>#REF!</v>
      </c>
      <c r="AM999" s="63" t="e">
        <v>#REF!</v>
      </c>
      <c r="AN999" s="54" t="e">
        <v>#REF!</v>
      </c>
      <c r="AO999" s="54">
        <v>0.24842952856267625</v>
      </c>
      <c r="AP999" s="54">
        <v>0.75888070376466443</v>
      </c>
      <c r="AQ999" s="54">
        <v>0.18852837547156756</v>
      </c>
    </row>
    <row r="1000" spans="2:43" x14ac:dyDescent="0.3">
      <c r="B1000" s="52">
        <v>997</v>
      </c>
      <c r="C1000" s="54">
        <v>0.15956042827229122</v>
      </c>
      <c r="D1000" s="54">
        <v>0.66581770560297793</v>
      </c>
      <c r="E1000" s="54">
        <v>52898.55991516426</v>
      </c>
      <c r="F1000" s="54">
        <v>21.974438949874063</v>
      </c>
      <c r="G1000" s="54">
        <v>0.86074165629164923</v>
      </c>
      <c r="H1000" s="54">
        <v>7679.9079615491501</v>
      </c>
      <c r="I1000" s="54">
        <v>8</v>
      </c>
      <c r="J1000" s="54">
        <v>4</v>
      </c>
      <c r="K1000" s="54">
        <v>855</v>
      </c>
      <c r="L1000" s="54">
        <v>796</v>
      </c>
      <c r="M1000" s="54">
        <v>0.10623815825728547</v>
      </c>
      <c r="N1000" s="54">
        <v>8440.5168750510657</v>
      </c>
      <c r="O1000" s="54">
        <v>35220.797792416328</v>
      </c>
      <c r="P1000" s="54">
        <v>18.91431497779433</v>
      </c>
      <c r="Q1000" s="54">
        <v>168761.66864171356</v>
      </c>
      <c r="R1000" s="54">
        <v>6610.4166989912392</v>
      </c>
      <c r="S1000" s="54">
        <v>0</v>
      </c>
      <c r="T1000" s="54">
        <v>0</v>
      </c>
      <c r="U1000" s="54">
        <v>0.38941748877534588</v>
      </c>
      <c r="V1000" s="54">
        <v>4.6592582723340419</v>
      </c>
      <c r="W1000" s="54">
        <v>4.3973227743382957</v>
      </c>
      <c r="X1000" s="54">
        <v>0</v>
      </c>
      <c r="Y1000" s="54">
        <v>0</v>
      </c>
      <c r="Z1000" s="54">
        <v>0</v>
      </c>
      <c r="AA1000" s="54">
        <v>0</v>
      </c>
      <c r="AB1000" s="54">
        <v>0</v>
      </c>
      <c r="AC1000" s="54">
        <v>0</v>
      </c>
      <c r="AD1000" s="54" t="e">
        <v>#REF!</v>
      </c>
      <c r="AE1000" s="63" t="e">
        <v>#REF!</v>
      </c>
      <c r="AF1000" s="63" t="e">
        <v>#REF!</v>
      </c>
      <c r="AG1000" s="63" t="e">
        <v>#REF!</v>
      </c>
      <c r="AH1000" s="54" t="e">
        <v>#REF!</v>
      </c>
      <c r="AI1000" s="63" t="e">
        <v>#REF!</v>
      </c>
      <c r="AJ1000" s="63" t="e">
        <v>#REF!</v>
      </c>
      <c r="AK1000" s="63" t="e">
        <v>#REF!</v>
      </c>
      <c r="AL1000" s="63" t="e">
        <v>#REF!</v>
      </c>
      <c r="AM1000" s="63" t="e">
        <v>#REF!</v>
      </c>
      <c r="AN1000" s="54" t="e">
        <v>#REF!</v>
      </c>
      <c r="AO1000" s="54">
        <v>0.13690418714929459</v>
      </c>
      <c r="AP1000" s="54">
        <v>0.68450633875525979</v>
      </c>
      <c r="AQ1000" s="54">
        <v>9.371178390582853E-2</v>
      </c>
    </row>
    <row r="1001" spans="2:43" x14ac:dyDescent="0.3">
      <c r="B1001" s="52">
        <v>998</v>
      </c>
      <c r="C1001" s="54">
        <v>0.27250882429003426</v>
      </c>
      <c r="D1001" s="54">
        <v>0.75209928971046314</v>
      </c>
      <c r="E1001" s="54">
        <v>50437.861411845086</v>
      </c>
      <c r="F1001" s="54">
        <v>13.730471534894351</v>
      </c>
      <c r="G1001" s="54">
        <v>0.91574310783378787</v>
      </c>
      <c r="H1001" s="54">
        <v>34881.908476527002</v>
      </c>
      <c r="I1001" s="54">
        <v>14</v>
      </c>
      <c r="J1001" s="54">
        <v>5</v>
      </c>
      <c r="K1001" s="54">
        <v>852</v>
      </c>
      <c r="L1001" s="54">
        <v>786</v>
      </c>
      <c r="M1001" s="54">
        <v>0.20495369318836817</v>
      </c>
      <c r="N1001" s="54">
        <v>13744.762313045592</v>
      </c>
      <c r="O1001" s="54">
        <v>37934.279742363469</v>
      </c>
      <c r="P1001" s="54">
        <v>12.573584675387512</v>
      </c>
      <c r="Q1001" s="54">
        <v>478945.05141974398</v>
      </c>
      <c r="R1001" s="54">
        <v>31942.867275468587</v>
      </c>
      <c r="S1001" s="54">
        <v>0</v>
      </c>
      <c r="T1001" s="54">
        <v>0</v>
      </c>
      <c r="U1001" s="54">
        <v>0.32964695693237012</v>
      </c>
      <c r="V1001" s="54">
        <v>3.681700554304483</v>
      </c>
      <c r="W1001" s="54">
        <v>2.2799298944174637</v>
      </c>
      <c r="X1001" s="54">
        <v>0</v>
      </c>
      <c r="Y1001" s="54">
        <v>0</v>
      </c>
      <c r="Z1001" s="54">
        <v>0</v>
      </c>
      <c r="AA1001" s="54">
        <v>0</v>
      </c>
      <c r="AB1001" s="54">
        <v>0</v>
      </c>
      <c r="AC1001" s="54">
        <v>0</v>
      </c>
      <c r="AD1001" s="54" t="e">
        <v>#REF!</v>
      </c>
      <c r="AE1001" s="63" t="e">
        <v>#REF!</v>
      </c>
      <c r="AF1001" s="63" t="e">
        <v>#REF!</v>
      </c>
      <c r="AG1001" s="63" t="e">
        <v>#REF!</v>
      </c>
      <c r="AH1001" s="54" t="e">
        <v>#REF!</v>
      </c>
      <c r="AI1001" s="63" t="e">
        <v>#REF!</v>
      </c>
      <c r="AJ1001" s="63" t="e">
        <v>#REF!</v>
      </c>
      <c r="AK1001" s="63" t="e">
        <v>#REF!</v>
      </c>
      <c r="AL1001" s="63" t="e">
        <v>#REF!</v>
      </c>
      <c r="AM1001" s="63" t="e">
        <v>#REF!</v>
      </c>
      <c r="AN1001" s="54" t="e">
        <v>#REF!</v>
      </c>
      <c r="AO1001" s="54">
        <v>0.22821912058955299</v>
      </c>
      <c r="AP1001" s="54">
        <v>0.65461159195700991</v>
      </c>
      <c r="AQ1001" s="54">
        <v>0.14939488184415609</v>
      </c>
    </row>
    <row r="1002" spans="2:43" x14ac:dyDescent="0.3">
      <c r="B1002" s="52">
        <v>999</v>
      </c>
      <c r="C1002" s="54">
        <v>0.2037453929126381</v>
      </c>
      <c r="D1002" s="54">
        <v>0.63615853879068385</v>
      </c>
      <c r="E1002" s="54">
        <v>47991.80344204251</v>
      </c>
      <c r="F1002" s="54">
        <v>14.905659113097711</v>
      </c>
      <c r="G1002" s="54">
        <v>0.87910711932503027</v>
      </c>
      <c r="H1002" s="54">
        <v>18303.630035078866</v>
      </c>
      <c r="I1002" s="54">
        <v>17</v>
      </c>
      <c r="J1002" s="54">
        <v>5</v>
      </c>
      <c r="K1002" s="54">
        <v>855</v>
      </c>
      <c r="L1002" s="54">
        <v>796</v>
      </c>
      <c r="M1002" s="54">
        <v>0.12961437144063762</v>
      </c>
      <c r="N1002" s="54">
        <v>9778.1088488850492</v>
      </c>
      <c r="O1002" s="54">
        <v>30530.395551619476</v>
      </c>
      <c r="P1002" s="54">
        <v>13.103671044556213</v>
      </c>
      <c r="Q1002" s="54">
        <v>272827.66983514227</v>
      </c>
      <c r="R1002" s="54">
        <v>16090.851473329285</v>
      </c>
      <c r="S1002" s="54">
        <v>0</v>
      </c>
      <c r="T1002" s="54">
        <v>0</v>
      </c>
      <c r="U1002" s="54">
        <v>0.41147731662222803</v>
      </c>
      <c r="V1002" s="54">
        <v>4.1902086836291978</v>
      </c>
      <c r="W1002" s="54">
        <v>0.68671738736587262</v>
      </c>
      <c r="X1002" s="54">
        <v>0</v>
      </c>
      <c r="Y1002" s="54">
        <v>0</v>
      </c>
      <c r="Z1002" s="54">
        <v>0</v>
      </c>
      <c r="AA1002" s="54">
        <v>0</v>
      </c>
      <c r="AB1002" s="54">
        <v>0</v>
      </c>
      <c r="AC1002" s="54">
        <v>0</v>
      </c>
      <c r="AD1002" s="54" t="e">
        <v>#REF!</v>
      </c>
      <c r="AE1002" s="63" t="e">
        <v>#REF!</v>
      </c>
      <c r="AF1002" s="63" t="e">
        <v>#REF!</v>
      </c>
      <c r="AG1002" s="63" t="e">
        <v>#REF!</v>
      </c>
      <c r="AH1002" s="54" t="e">
        <v>#REF!</v>
      </c>
      <c r="AI1002" s="63" t="e">
        <v>#REF!</v>
      </c>
      <c r="AJ1002" s="63" t="e">
        <v>#REF!</v>
      </c>
      <c r="AK1002" s="63" t="e">
        <v>#REF!</v>
      </c>
      <c r="AL1002" s="63" t="e">
        <v>#REF!</v>
      </c>
      <c r="AM1002" s="63" t="e">
        <v>#REF!</v>
      </c>
      <c r="AN1002" s="54" t="e">
        <v>#REF!</v>
      </c>
      <c r="AO1002" s="54">
        <v>0.20512335015245736</v>
      </c>
      <c r="AP1002" s="54">
        <v>0.68312931347678629</v>
      </c>
      <c r="AQ1002" s="54">
        <v>0.14012577336770665</v>
      </c>
    </row>
    <row r="1003" spans="2:43" x14ac:dyDescent="0.3">
      <c r="B1003" s="53">
        <v>1000</v>
      </c>
      <c r="C1003" s="55">
        <v>0.19957285834621813</v>
      </c>
      <c r="D1003" s="55">
        <v>0.6834041752477471</v>
      </c>
      <c r="E1003" s="55">
        <v>48296.327846422631</v>
      </c>
      <c r="F1003" s="55">
        <v>18.713163178738817</v>
      </c>
      <c r="G1003" s="55">
        <v>0.89030134640691205</v>
      </c>
      <c r="H1003" s="55">
        <v>14705.254854549295</v>
      </c>
      <c r="I1003" s="55">
        <v>6</v>
      </c>
      <c r="J1003" s="55">
        <v>3</v>
      </c>
      <c r="K1003" s="55">
        <v>840</v>
      </c>
      <c r="L1003" s="55">
        <v>807</v>
      </c>
      <c r="M1003" s="55">
        <v>0.13638892465993266</v>
      </c>
      <c r="N1003" s="55">
        <v>9638.6361959366131</v>
      </c>
      <c r="O1003" s="55">
        <v>33005.91209937926</v>
      </c>
      <c r="P1003" s="55">
        <v>16.660354373563418</v>
      </c>
      <c r="Q1003" s="55">
        <v>275181.83367812214</v>
      </c>
      <c r="R1003" s="55">
        <v>13092.108196262017</v>
      </c>
      <c r="S1003" s="55">
        <v>0</v>
      </c>
      <c r="T1003" s="55">
        <v>0</v>
      </c>
      <c r="U1003" s="55">
        <v>0.48458849656599245</v>
      </c>
      <c r="V1003" s="55">
        <v>5.5481113315209765</v>
      </c>
      <c r="W1003" s="55">
        <v>0.80655533684929315</v>
      </c>
      <c r="X1003" s="55">
        <v>0</v>
      </c>
      <c r="Y1003" s="55">
        <v>0</v>
      </c>
      <c r="Z1003" s="55">
        <v>0</v>
      </c>
      <c r="AA1003" s="55">
        <v>0</v>
      </c>
      <c r="AB1003" s="55">
        <v>0</v>
      </c>
      <c r="AC1003" s="55">
        <v>0</v>
      </c>
      <c r="AD1003" s="55" t="e">
        <v>#REF!</v>
      </c>
      <c r="AE1003" s="64" t="e">
        <v>#REF!</v>
      </c>
      <c r="AF1003" s="64" t="e">
        <v>#REF!</v>
      </c>
      <c r="AG1003" s="64" t="e">
        <v>#REF!</v>
      </c>
      <c r="AH1003" s="55" t="e">
        <v>#REF!</v>
      </c>
      <c r="AI1003" s="64" t="e">
        <v>#REF!</v>
      </c>
      <c r="AJ1003" s="64" t="e">
        <v>#REF!</v>
      </c>
      <c r="AK1003" s="64" t="e">
        <v>#REF!</v>
      </c>
      <c r="AL1003" s="64" t="e">
        <v>#REF!</v>
      </c>
      <c r="AM1003" s="64" t="e">
        <v>#REF!</v>
      </c>
      <c r="AN1003" s="55" t="e">
        <v>#REF!</v>
      </c>
      <c r="AO1003" s="55">
        <v>0.15254059196837527</v>
      </c>
      <c r="AP1003" s="55">
        <v>0.64245032970553129</v>
      </c>
      <c r="AQ1003" s="55">
        <v>9.7999753603559614E-2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C95AF-DE64-4B59-8031-A40777C2843A}">
  <sheetPr codeName="Sheet13"/>
  <dimension ref="A1:AP427"/>
  <sheetViews>
    <sheetView workbookViewId="0">
      <selection activeCell="T11" sqref="T11"/>
    </sheetView>
  </sheetViews>
  <sheetFormatPr defaultRowHeight="14.4" outlineLevelRow="1" x14ac:dyDescent="0.3"/>
  <cols>
    <col min="1" max="1" width="14.77734375" bestFit="1" customWidth="1"/>
  </cols>
  <sheetData>
    <row r="1" spans="1:42" x14ac:dyDescent="0.3">
      <c r="B1" t="str">
        <f>'Probability Distributions'!D8</f>
        <v xml:space="preserve">threat </v>
      </c>
      <c r="C1" t="str">
        <f>'Probability Distributions'!D9</f>
        <v>likelihood</v>
      </c>
      <c r="D1" t="str">
        <f>'Probability Distributions'!D10</f>
        <v>Triangular3</v>
      </c>
      <c r="E1" t="str">
        <f>'Probability Distributions'!D15</f>
        <v>Pert1</v>
      </c>
      <c r="F1" t="str">
        <f>'Probability Distributions'!D16</f>
        <v>Pert2</v>
      </c>
      <c r="G1" t="str">
        <f>'Probability Distributions'!D17</f>
        <v>Pert3</v>
      </c>
      <c r="H1" t="str">
        <f>'Probability Distributions'!D22</f>
        <v>Poisson1</v>
      </c>
      <c r="I1" t="str">
        <f>'Probability Distributions'!D23</f>
        <v>Poisson2</v>
      </c>
      <c r="J1" t="str">
        <f>'Probability Distributions'!D28</f>
        <v>Binom1</v>
      </c>
      <c r="K1" t="str">
        <f>'Probability Distributions'!D29</f>
        <v>Binom2</v>
      </c>
      <c r="L1" t="str">
        <f>B1&amp;"_"&amp;C1</f>
        <v>threat _likelihood</v>
      </c>
      <c r="M1" t="str">
        <f>B1&amp;"_"&amp;D1</f>
        <v>threat _Triangular3</v>
      </c>
      <c r="N1" t="str">
        <f>C1&amp;"_"&amp;D1</f>
        <v>likelihood_Triangular3</v>
      </c>
      <c r="O1" t="str">
        <f>E1&amp;"_"&amp;F1</f>
        <v>Pert1_Pert2</v>
      </c>
      <c r="P1" t="str">
        <f>E1&amp;"_"&amp;G1</f>
        <v>Pert1_Pert3</v>
      </c>
      <c r="Q1" t="str">
        <f>F1&amp;"_"&amp;G1</f>
        <v>Pert2_Pert3</v>
      </c>
      <c r="R1" t="s">
        <v>102</v>
      </c>
      <c r="S1" t="s">
        <v>197</v>
      </c>
      <c r="T1" t="s">
        <v>98</v>
      </c>
      <c r="U1" t="s">
        <v>198</v>
      </c>
      <c r="V1" t="s">
        <v>199</v>
      </c>
      <c r="W1" t="s">
        <v>200</v>
      </c>
      <c r="X1" t="s">
        <v>201</v>
      </c>
      <c r="Y1" t="s">
        <v>202</v>
      </c>
      <c r="Z1" t="s">
        <v>203</v>
      </c>
      <c r="AA1" t="s">
        <v>204</v>
      </c>
      <c r="AB1" t="s">
        <v>100</v>
      </c>
      <c r="AC1" t="s">
        <v>205</v>
      </c>
      <c r="AD1" t="s">
        <v>112</v>
      </c>
      <c r="AE1" t="s">
        <v>113</v>
      </c>
      <c r="AF1" t="s">
        <v>114</v>
      </c>
      <c r="AG1" t="s">
        <v>115</v>
      </c>
      <c r="AH1" t="s">
        <v>107</v>
      </c>
      <c r="AI1" t="s">
        <v>66</v>
      </c>
      <c r="AJ1" t="s">
        <v>108</v>
      </c>
      <c r="AK1" t="s">
        <v>109</v>
      </c>
      <c r="AL1" t="s">
        <v>206</v>
      </c>
      <c r="AM1" t="s">
        <v>110</v>
      </c>
      <c r="AN1" t="s">
        <v>207</v>
      </c>
      <c r="AO1" t="s">
        <v>208</v>
      </c>
      <c r="AP1" t="s">
        <v>210</v>
      </c>
    </row>
    <row r="2" spans="1:42" x14ac:dyDescent="0.3">
      <c r="A2" t="s">
        <v>3</v>
      </c>
      <c r="B2">
        <f>ROUND( AVERAGE( Triangular1 ), $B$9 )</f>
        <v>0.20100000000000001</v>
      </c>
      <c r="C2">
        <f>ROUND( AVERAGE( Triangular2 ), $C$9 )</f>
        <v>0.7</v>
      </c>
      <c r="D2">
        <f>ROUND( AVERAGE( Triangular3 ), $D$9 )</f>
        <v>49934.099000000002</v>
      </c>
      <c r="E2">
        <f>ROUND( AVERAGE( Pert1 ), $E$9 )</f>
        <v>20.026</v>
      </c>
      <c r="F2">
        <f>ROUND( AVERAGE( Pert2 ), $F$9 )</f>
        <v>0.874</v>
      </c>
      <c r="G2">
        <f>ROUND( AVERAGE( Pert3 ), $G$9 )</f>
        <v>19281.758999999998</v>
      </c>
      <c r="H2">
        <f>ROUND( AVERAGE( Poisson1 ), $H$9 )</f>
        <v>11.875999999999999</v>
      </c>
      <c r="I2">
        <f>ROUND( AVERAGE( Poisson2 ), $I$9 )</f>
        <v>4.9039999999999999</v>
      </c>
      <c r="J2">
        <f>ROUND( AVERAGE( Binom1 ), $J$9 )</f>
        <v>849.71199999999999</v>
      </c>
      <c r="K2">
        <f>ROUND( AVERAGE( Binom2 ), $K$9 )</f>
        <v>799.68799999999999</v>
      </c>
      <c r="L2">
        <f>ROUND( AVERAGE( Triangular1___Triangular2 ), $L$9 )</f>
        <v>0.14099999999999999</v>
      </c>
      <c r="M2">
        <f>ROUND( AVERAGE( Triangular1___Triangular3 ), $M$9 )</f>
        <v>10029.547</v>
      </c>
      <c r="N2">
        <f>ROUND( AVERAGE( Triangular2___Triangular3 ), $N$9 )</f>
        <v>34964.156000000003</v>
      </c>
      <c r="O2">
        <f>ROUND( AVERAGE( Pert1___Pert2 ), $O$9 )</f>
        <v>17.507999999999999</v>
      </c>
      <c r="P2">
        <f>ROUND( AVERAGE( Pert1___Pert3 ), $P$9 )</f>
        <v>386419.88199999998</v>
      </c>
      <c r="Q2">
        <f>ROUND( AVERAGE( Pert2___Pert3 ), $Q$9 )</f>
        <v>16874.508000000002</v>
      </c>
      <c r="R2">
        <f>ROUND( AVERAGE( ThreatCapacity ), $R$9 )</f>
        <v>0</v>
      </c>
      <c r="S2">
        <f>ROUND( AVERAGE( Resistance_Strength ), $S$9 )</f>
        <v>0</v>
      </c>
      <c r="T2">
        <f>ROUND( AVERAGE( Vulnerability ), $T$9 )</f>
        <v>0.41799999999999998</v>
      </c>
      <c r="U2">
        <f>ROUND( AVERAGE( Threat_Event_Frequency ), $U$9 )</f>
        <v>4.6879999999999997</v>
      </c>
      <c r="V2">
        <f>ROUND( AVERAGE( Loss_Event_Frequency ), $V$9 )</f>
        <v>2.4329999999999998</v>
      </c>
      <c r="W2">
        <f>ROUND( AVERAGE( Secondary_Loss_Event_Frequency ), $W$9 )</f>
        <v>0</v>
      </c>
      <c r="X2">
        <f>ROUND( AVERAGE( Secondary_Loss_Magnitude ), $X$9 )</f>
        <v>0</v>
      </c>
      <c r="Y2">
        <f>ROUND( AVERAGE( Primary_Loss_ ), $Y$9 )</f>
        <v>0</v>
      </c>
      <c r="Z2">
        <f>ROUND( AVERAGE( Secondary_Loss_ ), $Z$9 )</f>
        <v>0</v>
      </c>
      <c r="AA2">
        <f>ROUND( AVERAGE( Loss_Magnitude_ ), $AA$9 )</f>
        <v>0</v>
      </c>
      <c r="AB2">
        <f>ROUND( AVERAGE( Risk ), $AB$9 )</f>
        <v>0</v>
      </c>
      <c r="AC2" t="e">
        <f>ROUND( AVERAGE( Recovery ), $AC$9 )</f>
        <v>#REF!</v>
      </c>
      <c r="AD2" t="e">
        <f>ROUND( AVERAGE( Identify ), $AD$9 )</f>
        <v>#REF!</v>
      </c>
      <c r="AE2" t="e">
        <f>ROUND( AVERAGE( Protect ), $AE$9 )</f>
        <v>#REF!</v>
      </c>
      <c r="AF2" t="e">
        <f>ROUND( AVERAGE( Detect ), $AF$9 )</f>
        <v>#REF!</v>
      </c>
      <c r="AG2" t="e">
        <f>ROUND( AVERAGE( Respond ), $AG$9 )</f>
        <v>#REF!</v>
      </c>
      <c r="AH2" t="e">
        <f>ROUND( AVERAGE( WebAttack ), $AH$9 )</f>
        <v>#REF!</v>
      </c>
      <c r="AI2" t="e">
        <f>ROUND( AVERAGE( DoS ), $AI$9 )</f>
        <v>#REF!</v>
      </c>
      <c r="AJ2" t="e">
        <f>ROUND( AVERAGE( Phishing ), $AJ$9 )</f>
        <v>#REF!</v>
      </c>
      <c r="AK2" t="e">
        <f>ROUND( AVERAGE( Malware ), $AK$9 )</f>
        <v>#REF!</v>
      </c>
      <c r="AL2" t="e">
        <f>ROUND( AVERAGE( _3rd_Party ), $AL$9 )</f>
        <v>#REF!</v>
      </c>
      <c r="AM2" t="e">
        <f>ROUND( AVERAGE( Mobile ), $AM$9 )</f>
        <v>#REF!</v>
      </c>
      <c r="AN2">
        <f>ROUND( AVERAGE( Threat__Weakness_ ), $AN$9 )</f>
        <v>0.2</v>
      </c>
      <c r="AO2">
        <f>ROUND( AVERAGE( Likelihood_of_Compromise ), $AO$9 )</f>
        <v>0.69799999999999995</v>
      </c>
      <c r="AP2">
        <f>ROUND( AVERAGE( Scenario_Risk ), $AP$9 )</f>
        <v>0.13900000000000001</v>
      </c>
    </row>
    <row r="3" spans="1:42" x14ac:dyDescent="0.3">
      <c r="A3" t="s">
        <v>4</v>
      </c>
      <c r="B3" t="str">
        <f>$B$1 &amp; " Avg " &amp; $B$2</f>
        <v>threat  Avg 0.201</v>
      </c>
      <c r="C3" t="str">
        <f>$C$1 &amp; " Avg " &amp; $C$2</f>
        <v>likelihood Avg 0.7</v>
      </c>
      <c r="D3" t="str">
        <f>$D$1 &amp; " Avg " &amp; $D$2</f>
        <v>Triangular3 Avg 49934.099</v>
      </c>
      <c r="E3" t="str">
        <f>$E$1 &amp; " Avg " &amp; $E$2</f>
        <v>Pert1 Avg 20.026</v>
      </c>
      <c r="F3" t="str">
        <f>$F$1 &amp; " Avg " &amp; $F$2</f>
        <v>Pert2 Avg 0.874</v>
      </c>
      <c r="G3" t="str">
        <f>$G$1 &amp; " Avg " &amp; $G$2</f>
        <v>Pert3 Avg 19281.759</v>
      </c>
      <c r="H3" t="str">
        <f>$H$1 &amp; " Avg " &amp; $H$2</f>
        <v>Poisson1 Avg 11.876</v>
      </c>
      <c r="I3" t="str">
        <f>$I$1 &amp; " Avg " &amp; $I$2</f>
        <v>Poisson2 Avg 4.904</v>
      </c>
      <c r="J3" t="str">
        <f>$J$1 &amp; " Avg " &amp; $J$2</f>
        <v>Binom1 Avg 849.712</v>
      </c>
      <c r="K3" t="str">
        <f>$K$1 &amp; " Avg " &amp; $K$2</f>
        <v>Binom2 Avg 799.688</v>
      </c>
      <c r="L3" t="str">
        <f>$L$1 &amp; " Avg " &amp; $L$2</f>
        <v>threat _likelihood Avg 0.141</v>
      </c>
      <c r="M3" t="str">
        <f>$M$1 &amp; " Avg " &amp; $M$2</f>
        <v>threat _Triangular3 Avg 10029.547</v>
      </c>
      <c r="N3" t="str">
        <f>$N$1 &amp; " Avg " &amp; $N$2</f>
        <v>likelihood_Triangular3 Avg 34964.156</v>
      </c>
      <c r="O3" t="str">
        <f>$O$1 &amp; " Avg " &amp; $O$2</f>
        <v>Pert1_Pert2 Avg 17.508</v>
      </c>
      <c r="P3" t="str">
        <f>$P$1 &amp; " Avg " &amp; $P$2</f>
        <v>Pert1_Pert3 Avg 386419.882</v>
      </c>
      <c r="Q3" t="str">
        <f>$Q$1 &amp; " Avg " &amp; $Q$2</f>
        <v>Pert2_Pert3 Avg 16874.508</v>
      </c>
      <c r="R3" t="str">
        <f>$R$1 &amp; " Avg " &amp; $R$2</f>
        <v>ThreatCapacity Avg 0</v>
      </c>
      <c r="S3" t="str">
        <f>$S$1 &amp; " Avg " &amp; $S$2</f>
        <v>Resistance_Strength Avg 0</v>
      </c>
      <c r="T3" t="str">
        <f>$T$1 &amp; " Avg " &amp; $T$2</f>
        <v>Vulnerability Avg 0.418</v>
      </c>
      <c r="U3" t="str">
        <f>$U$1 &amp; " Avg " &amp; $U$2</f>
        <v>Threat_Event_Frequency Avg 4.688</v>
      </c>
      <c r="V3" t="str">
        <f>$V$1 &amp; " Avg " &amp; $V$2</f>
        <v>Loss_Event_Frequency Avg 2.433</v>
      </c>
      <c r="W3" t="str">
        <f>$W$1 &amp; " Avg " &amp; $W$2</f>
        <v>Secondary_Loss_Event_Frequency Avg 0</v>
      </c>
      <c r="X3" t="str">
        <f>$X$1 &amp; " Avg " &amp; $X$2</f>
        <v>Secondary_Loss_Magnitude Avg 0</v>
      </c>
      <c r="Y3" t="str">
        <f>$Y$1 &amp; " Avg " &amp; $Y$2</f>
        <v>Primary_Loss_ Avg 0</v>
      </c>
      <c r="Z3" t="str">
        <f>$Z$1 &amp; " Avg " &amp; $Z$2</f>
        <v>Secondary_Loss_ Avg 0</v>
      </c>
      <c r="AA3" t="str">
        <f>$AA$1 &amp; " Avg " &amp; $AA$2</f>
        <v>Loss_Magnitude_ Avg 0</v>
      </c>
      <c r="AB3" t="str">
        <f>$AB$1 &amp; " Avg " &amp; $AB$2</f>
        <v>Risk Avg 0</v>
      </c>
      <c r="AC3" t="e">
        <f>$AC$1 &amp; " Avg " &amp; $AC$2</f>
        <v>#REF!</v>
      </c>
      <c r="AD3" t="e">
        <f>$AD$1 &amp; " Avg " &amp; $AD$2</f>
        <v>#REF!</v>
      </c>
      <c r="AE3" t="e">
        <f>$AE$1 &amp; " Avg " &amp; $AE$2</f>
        <v>#REF!</v>
      </c>
      <c r="AF3" t="e">
        <f>$AF$1 &amp; " Avg " &amp; $AF$2</f>
        <v>#REF!</v>
      </c>
      <c r="AG3" t="e">
        <f>$AG$1 &amp; " Avg " &amp; $AG$2</f>
        <v>#REF!</v>
      </c>
      <c r="AH3" t="e">
        <f>$AH$1 &amp; " Avg " &amp; $AH$2</f>
        <v>#REF!</v>
      </c>
      <c r="AI3" t="e">
        <f>$AI$1 &amp; " Avg " &amp; $AI$2</f>
        <v>#REF!</v>
      </c>
      <c r="AJ3" t="e">
        <f>$AJ$1 &amp; " Avg " &amp; $AJ$2</f>
        <v>#REF!</v>
      </c>
      <c r="AK3" t="e">
        <f>$AK$1 &amp; " Avg " &amp; $AK$2</f>
        <v>#REF!</v>
      </c>
      <c r="AL3" t="e">
        <f>$AL$1 &amp; " Avg " &amp; $AL$2</f>
        <v>#REF!</v>
      </c>
      <c r="AM3" t="e">
        <f>$AM$1 &amp; " Avg " &amp; $AM$2</f>
        <v>#REF!</v>
      </c>
      <c r="AN3" t="str">
        <f>$AN$1 &amp; " Avg " &amp; $AN$2</f>
        <v>Threat__Weakness_ Avg 0.2</v>
      </c>
      <c r="AO3" t="str">
        <f>$AO$1 &amp; " Avg " &amp; $AO$2</f>
        <v>Likelihood_of_Compromise Avg 0.698</v>
      </c>
      <c r="AP3" t="str">
        <f>$AP$1 &amp; " Avg " &amp; $AP$2</f>
        <v>Scenario_Risk Avg 0.139</v>
      </c>
    </row>
    <row r="4" spans="1:42" x14ac:dyDescent="0.3">
      <c r="A4" t="s">
        <v>5</v>
      </c>
      <c r="B4" s="15" t="b">
        <v>0</v>
      </c>
      <c r="C4" s="15" t="b">
        <v>0</v>
      </c>
      <c r="D4" s="15" t="b">
        <v>0</v>
      </c>
      <c r="E4" s="15" t="b">
        <v>0</v>
      </c>
      <c r="F4" s="15" t="b">
        <v>0</v>
      </c>
      <c r="G4" s="15" t="b">
        <v>0</v>
      </c>
      <c r="H4" s="15" t="b">
        <v>0</v>
      </c>
      <c r="I4" s="15" t="b">
        <v>0</v>
      </c>
      <c r="J4" s="15" t="b">
        <v>0</v>
      </c>
      <c r="K4" s="15" t="b">
        <v>0</v>
      </c>
      <c r="L4" s="15" t="b">
        <v>0</v>
      </c>
      <c r="M4" s="15" t="b">
        <v>0</v>
      </c>
      <c r="N4" s="15" t="b">
        <v>0</v>
      </c>
      <c r="O4" s="15" t="b">
        <v>0</v>
      </c>
      <c r="P4" s="15" t="b">
        <v>0</v>
      </c>
      <c r="Q4" s="15" t="b">
        <v>0</v>
      </c>
      <c r="R4" s="15" t="b">
        <v>0</v>
      </c>
      <c r="S4" s="15" t="b">
        <v>0</v>
      </c>
      <c r="T4" s="15" t="b">
        <v>0</v>
      </c>
      <c r="U4" s="15" t="b">
        <v>0</v>
      </c>
      <c r="V4" s="15" t="b">
        <v>0</v>
      </c>
      <c r="W4" s="15" t="b">
        <v>0</v>
      </c>
      <c r="X4" s="15" t="b">
        <v>0</v>
      </c>
      <c r="Y4" s="15" t="b">
        <v>0</v>
      </c>
      <c r="Z4" s="15" t="b">
        <v>0</v>
      </c>
      <c r="AA4" s="15" t="b">
        <v>0</v>
      </c>
      <c r="AB4" s="15" t="b">
        <v>0</v>
      </c>
      <c r="AC4" s="15" t="b">
        <v>0</v>
      </c>
      <c r="AD4" s="15" t="b">
        <v>0</v>
      </c>
      <c r="AE4" s="15" t="b">
        <v>0</v>
      </c>
      <c r="AF4" s="15" t="b">
        <v>0</v>
      </c>
      <c r="AG4" s="15" t="b">
        <v>0</v>
      </c>
      <c r="AH4" s="15" t="b">
        <v>0</v>
      </c>
      <c r="AI4" s="15" t="b">
        <v>0</v>
      </c>
      <c r="AJ4" s="15" t="b">
        <v>0</v>
      </c>
      <c r="AK4" s="15" t="b">
        <v>0</v>
      </c>
      <c r="AL4" s="15" t="b">
        <v>0</v>
      </c>
      <c r="AM4" s="15" t="b">
        <v>0</v>
      </c>
      <c r="AN4" s="15" t="b">
        <v>0</v>
      </c>
      <c r="AO4" s="15" t="b">
        <v>0</v>
      </c>
      <c r="AP4" s="15" t="b">
        <v>0</v>
      </c>
    </row>
    <row r="5" spans="1:42" x14ac:dyDescent="0.3">
      <c r="A5" t="s">
        <v>6</v>
      </c>
      <c r="B5" s="15" t="b">
        <v>0</v>
      </c>
      <c r="C5" s="15" t="b">
        <v>0</v>
      </c>
      <c r="D5" s="15" t="b">
        <v>0</v>
      </c>
      <c r="E5" s="15" t="b">
        <v>0</v>
      </c>
      <c r="F5" s="15" t="b">
        <v>0</v>
      </c>
      <c r="G5" s="15" t="b">
        <v>0</v>
      </c>
      <c r="H5" s="15" t="b">
        <v>0</v>
      </c>
      <c r="I5" s="15" t="b">
        <v>0</v>
      </c>
      <c r="J5" s="15" t="b">
        <v>0</v>
      </c>
      <c r="K5" s="15" t="b">
        <v>0</v>
      </c>
      <c r="L5" s="15" t="b">
        <v>0</v>
      </c>
      <c r="M5" s="15" t="b">
        <v>0</v>
      </c>
      <c r="N5" s="15" t="b">
        <v>0</v>
      </c>
      <c r="O5" s="15" t="b">
        <v>0</v>
      </c>
      <c r="P5" s="15" t="b">
        <v>0</v>
      </c>
      <c r="Q5" s="15" t="b">
        <v>0</v>
      </c>
      <c r="R5" s="15" t="b">
        <v>0</v>
      </c>
      <c r="S5" s="15" t="b">
        <v>0</v>
      </c>
      <c r="T5" s="15" t="b">
        <v>0</v>
      </c>
      <c r="U5" s="15" t="b">
        <v>0</v>
      </c>
      <c r="V5" s="15" t="b">
        <v>0</v>
      </c>
      <c r="W5" s="15" t="b">
        <v>0</v>
      </c>
      <c r="X5" s="15" t="b">
        <v>0</v>
      </c>
      <c r="Y5" s="15" t="b">
        <v>0</v>
      </c>
      <c r="Z5" s="15" t="b">
        <v>0</v>
      </c>
      <c r="AA5" s="15" t="b">
        <v>0</v>
      </c>
      <c r="AB5" s="15" t="b">
        <v>0</v>
      </c>
      <c r="AC5" s="15" t="b">
        <v>0</v>
      </c>
      <c r="AD5" s="15" t="b">
        <v>0</v>
      </c>
      <c r="AE5" s="15" t="b">
        <v>0</v>
      </c>
      <c r="AF5" s="15" t="b">
        <v>0</v>
      </c>
      <c r="AG5" s="15" t="b">
        <v>0</v>
      </c>
      <c r="AH5" s="15" t="b">
        <v>0</v>
      </c>
      <c r="AI5" s="15" t="b">
        <v>0</v>
      </c>
      <c r="AJ5" s="15" t="b">
        <v>0</v>
      </c>
      <c r="AK5" s="15" t="b">
        <v>0</v>
      </c>
      <c r="AL5" s="15" t="b">
        <v>0</v>
      </c>
      <c r="AM5" s="15" t="b">
        <v>0</v>
      </c>
      <c r="AN5" s="15" t="b">
        <v>0</v>
      </c>
      <c r="AO5" s="15" t="b">
        <v>0</v>
      </c>
      <c r="AP5" s="15" t="b">
        <v>0</v>
      </c>
    </row>
    <row r="6" spans="1:42" x14ac:dyDescent="0.3">
      <c r="A6" t="s">
        <v>7</v>
      </c>
      <c r="B6" s="15">
        <f>IF( $B$4, MIN( INT( MAX( Triangular1 ) - MIN( Triangular1 ) + 1 ), 10 ), 10 )</f>
        <v>10</v>
      </c>
      <c r="C6" s="15">
        <f>IF( $C$4, MIN( INT( MAX( Triangular2 ) - MIN( Triangular2 ) + 1 ), 10 ), 10 )</f>
        <v>10</v>
      </c>
      <c r="D6" s="15">
        <f>IF( $D$4, MIN( INT( MAX( Triangular3 ) - MIN( Triangular3 ) + 1 ), 10 ), 10 )</f>
        <v>10</v>
      </c>
      <c r="E6" s="15">
        <f>IF( $E$4, MIN( INT( MAX( Pert1 ) - MIN( Pert1 ) + 1 ), 10 ), 10 )</f>
        <v>10</v>
      </c>
      <c r="F6" s="15">
        <f>IF( $F$4, MIN( INT( MAX( Pert2 ) - MIN( Pert2 ) + 1 ), 10 ), 10 )</f>
        <v>10</v>
      </c>
      <c r="G6" s="15">
        <f>IF( $G$4, MIN( INT( MAX( Pert3 ) - MIN( Pert3 ) + 1 ), 10 ), 10 )</f>
        <v>10</v>
      </c>
      <c r="H6" s="15">
        <f>IF( $H$4, MIN( INT( MAX( Poisson1 ) - MIN( Poisson1 ) + 1 ), 10 ), 10 )</f>
        <v>10</v>
      </c>
      <c r="I6" s="15">
        <f>IF( $I$4, MIN( INT( MAX( Poisson2 ) - MIN( Poisson2 ) + 1 ), 10 ), 10 )</f>
        <v>10</v>
      </c>
      <c r="J6" s="15">
        <f>IF( $J$4, MIN( INT( MAX( Binom1 ) - MIN( Binom1 ) + 1 ), 10 ), 10 )</f>
        <v>10</v>
      </c>
      <c r="K6" s="15">
        <f>IF( $K$4, MIN( INT( MAX( Binom2 ) - MIN( Binom2 ) + 1 ), 10 ), 10 )</f>
        <v>10</v>
      </c>
      <c r="L6" s="15">
        <f>IF( $L$4, MIN( INT( MAX( Triangular1___Triangular2 ) - MIN( Triangular1___Triangular2 ) + 1 ), 10 ), 10 )</f>
        <v>10</v>
      </c>
      <c r="M6" s="15">
        <f>IF( $M$4, MIN( INT( MAX( Triangular1___Triangular3 ) - MIN( Triangular1___Triangular3 ) + 1 ), 10 ), 10 )</f>
        <v>10</v>
      </c>
      <c r="N6" s="15">
        <f>IF( $N$4, MIN( INT( MAX( Triangular2___Triangular3 ) - MIN( Triangular2___Triangular3 ) + 1 ), 10 ), 10 )</f>
        <v>10</v>
      </c>
      <c r="O6" s="15">
        <f>IF( $O$4, MIN( INT( MAX( Pert1___Pert2 ) - MIN( Pert1___Pert2 ) + 1 ), 10 ), 10 )</f>
        <v>10</v>
      </c>
      <c r="P6" s="15">
        <f>IF( $P$4, MIN( INT( MAX( Pert1___Pert3 ) - MIN( Pert1___Pert3 ) + 1 ), 10 ), 10 )</f>
        <v>10</v>
      </c>
      <c r="Q6" s="15">
        <f>IF( $Q$4, MIN( INT( MAX( Pert2___Pert3 ) - MIN( Pert2___Pert3 ) + 1 ), 10 ), 10 )</f>
        <v>10</v>
      </c>
      <c r="R6" s="15">
        <f>IF( $R$4, MIN( INT( MAX( ThreatCapacity ) - MIN( ThreatCapacity ) + 1 ), 10 ), 10 )</f>
        <v>10</v>
      </c>
      <c r="S6" s="15">
        <f>IF( $S$4, MIN( INT( MAX( Resistance_Strength ) - MIN( Resistance_Strength ) + 1 ), 10 ), 10 )</f>
        <v>10</v>
      </c>
      <c r="T6" s="15">
        <f>IF( $T$4, MIN( INT( MAX( Vulnerability ) - MIN( Vulnerability ) + 1 ), 10 ), 10 )</f>
        <v>10</v>
      </c>
      <c r="U6" s="15">
        <f>IF( $U$4, MIN( INT( MAX( Threat_Event_Frequency ) - MIN( Threat_Event_Frequency ) + 1 ), 10 ), 10 )</f>
        <v>10</v>
      </c>
      <c r="V6" s="15">
        <f>IF( $V$4, MIN( INT( MAX( Loss_Event_Frequency ) - MIN( Loss_Event_Frequency ) + 1 ), 10 ), 10 )</f>
        <v>10</v>
      </c>
      <c r="W6" s="15">
        <f>IF( $W$4, MIN( INT( MAX( Secondary_Loss_Event_Frequency ) - MIN( Secondary_Loss_Event_Frequency ) + 1 ), 10 ), 10 )</f>
        <v>10</v>
      </c>
      <c r="X6" s="15">
        <f>IF( $X$4, MIN( INT( MAX( Secondary_Loss_Magnitude ) - MIN( Secondary_Loss_Magnitude ) + 1 ), 10 ), 10 )</f>
        <v>10</v>
      </c>
      <c r="Y6" s="15">
        <f>IF( $Y$4, MIN( INT( MAX( Primary_Loss_ ) - MIN( Primary_Loss_ ) + 1 ), 10 ), 10 )</f>
        <v>10</v>
      </c>
      <c r="Z6" s="15">
        <f>IF( $Z$4, MIN( INT( MAX( Secondary_Loss_ ) - MIN( Secondary_Loss_ ) + 1 ), 10 ), 10 )</f>
        <v>10</v>
      </c>
      <c r="AA6" s="15">
        <f>IF( $AA$4, MIN( INT( MAX( Loss_Magnitude_ ) - MIN( Loss_Magnitude_ ) + 1 ), 10 ), 10 )</f>
        <v>10</v>
      </c>
      <c r="AB6" s="15">
        <f>IF( $AB$4, MIN( INT( MAX( Risk ) - MIN( Risk ) + 1 ), 10 ), 10 )</f>
        <v>10</v>
      </c>
      <c r="AC6" s="15">
        <f>IF( $AC$4, MIN( INT( MAX( Recovery ) - MIN( Recovery ) + 1 ), 10 ), 10 )</f>
        <v>10</v>
      </c>
      <c r="AD6" s="15">
        <f>IF( $AD$4, MIN( INT( MAX( Identify ) - MIN( Identify ) + 1 ), 10 ), 10 )</f>
        <v>10</v>
      </c>
      <c r="AE6" s="15">
        <f>IF( $AE$4, MIN( INT( MAX( Protect ) - MIN( Protect ) + 1 ), 10 ), 10 )</f>
        <v>10</v>
      </c>
      <c r="AF6" s="15">
        <f>IF( $AF$4, MIN( INT( MAX( Detect ) - MIN( Detect ) + 1 ), 10 ), 10 )</f>
        <v>10</v>
      </c>
      <c r="AG6" s="15">
        <f>IF( $AG$4, MIN( INT( MAX( Respond ) - MIN( Respond ) + 1 ), 10 ), 10 )</f>
        <v>10</v>
      </c>
      <c r="AH6" s="15">
        <f>IF( $AH$4, MIN( INT( MAX( WebAttack ) - MIN( WebAttack ) + 1 ), 10 ), 10 )</f>
        <v>10</v>
      </c>
      <c r="AI6" s="15">
        <f>IF( $AI$4, MIN( INT( MAX( DoS ) - MIN( DoS ) + 1 ), 10 ), 10 )</f>
        <v>10</v>
      </c>
      <c r="AJ6" s="15">
        <f>IF( $AJ$4, MIN( INT( MAX( Phishing ) - MIN( Phishing ) + 1 ), 10 ), 10 )</f>
        <v>10</v>
      </c>
      <c r="AK6" s="15">
        <f>IF( $AK$4, MIN( INT( MAX( Malware ) - MIN( Malware ) + 1 ), 10 ), 10 )</f>
        <v>10</v>
      </c>
      <c r="AL6" s="15">
        <f>IF( $AL$4, MIN( INT( MAX( _3rd_Party ) - MIN( _3rd_Party ) + 1 ), 10 ), 10 )</f>
        <v>10</v>
      </c>
      <c r="AM6" s="15">
        <f>IF( $AM$4, MIN( INT( MAX( Mobile ) - MIN( Mobile ) + 1 ), 10 ), 10 )</f>
        <v>10</v>
      </c>
      <c r="AN6" s="15">
        <f>IF( $AN$4, MIN( INT( MAX( Threat__Weakness_ ) - MIN( Threat__Weakness_ ) + 1 ), 10 ), 10 )</f>
        <v>10</v>
      </c>
      <c r="AO6" s="15">
        <f>IF( $AO$4, MIN( INT( MAX( Likelihood_of_Compromise ) - MIN( Likelihood_of_Compromise ) + 1 ), 10 ), 10 )</f>
        <v>10</v>
      </c>
      <c r="AP6" s="15">
        <f>IF( $AP$4, MIN( INT( MAX( Scenario_Risk ) - MIN( Scenario_Risk ) + 1 ), 10 ), 10 )</f>
        <v>10</v>
      </c>
    </row>
    <row r="7" spans="1:42" x14ac:dyDescent="0.3">
      <c r="A7" t="s">
        <v>8</v>
      </c>
      <c r="B7" s="15">
        <v>10</v>
      </c>
      <c r="C7" s="15">
        <v>10</v>
      </c>
      <c r="D7" s="15">
        <v>10</v>
      </c>
      <c r="E7" s="15">
        <v>10</v>
      </c>
      <c r="F7" s="15">
        <v>10</v>
      </c>
      <c r="G7" s="15">
        <v>10</v>
      </c>
      <c r="H7" s="15">
        <v>10</v>
      </c>
      <c r="I7" s="15">
        <v>10</v>
      </c>
      <c r="J7" s="15">
        <v>10</v>
      </c>
      <c r="K7" s="15">
        <v>10</v>
      </c>
      <c r="L7" s="15">
        <v>10</v>
      </c>
      <c r="M7" s="15">
        <v>10</v>
      </c>
      <c r="N7" s="15">
        <v>10</v>
      </c>
      <c r="O7" s="15">
        <v>10</v>
      </c>
      <c r="P7" s="15">
        <v>10</v>
      </c>
      <c r="Q7" s="15">
        <v>10</v>
      </c>
      <c r="R7" s="15">
        <v>10</v>
      </c>
      <c r="S7" s="15">
        <v>10</v>
      </c>
      <c r="T7" s="15">
        <v>10</v>
      </c>
      <c r="U7" s="15">
        <v>10</v>
      </c>
      <c r="V7" s="15">
        <v>10</v>
      </c>
      <c r="W7" s="15">
        <v>10</v>
      </c>
      <c r="X7" s="15">
        <v>10</v>
      </c>
      <c r="Y7" s="15">
        <v>10</v>
      </c>
      <c r="Z7" s="15">
        <v>10</v>
      </c>
      <c r="AA7" s="15">
        <v>10</v>
      </c>
      <c r="AB7" s="15">
        <v>10</v>
      </c>
      <c r="AC7" s="15">
        <v>10</v>
      </c>
      <c r="AD7" s="15">
        <v>10</v>
      </c>
      <c r="AE7" s="15">
        <v>10</v>
      </c>
      <c r="AF7" s="15">
        <v>10</v>
      </c>
      <c r="AG7" s="15">
        <v>10</v>
      </c>
      <c r="AH7" s="15">
        <v>10</v>
      </c>
      <c r="AI7" s="15">
        <v>10</v>
      </c>
      <c r="AJ7" s="15">
        <v>10</v>
      </c>
      <c r="AK7" s="15">
        <v>10</v>
      </c>
      <c r="AL7" s="15">
        <v>10</v>
      </c>
      <c r="AM7" s="15">
        <v>10</v>
      </c>
      <c r="AN7" s="15">
        <v>10</v>
      </c>
      <c r="AO7" s="15">
        <v>10</v>
      </c>
      <c r="AP7" s="15">
        <v>10</v>
      </c>
    </row>
    <row r="8" spans="1:42" x14ac:dyDescent="0.3">
      <c r="A8" t="s">
        <v>9</v>
      </c>
      <c r="B8" s="15">
        <f>ROUNDUP(( MAX( Triangular1 ) - $B$14 ) / $B$6, $B$9 )</f>
        <v>1.9E-2</v>
      </c>
      <c r="C8" s="15">
        <f>ROUNDUP(( MAX( Triangular2 ) - $C$14 ) / $C$6, $C$9 )</f>
        <v>0.02</v>
      </c>
      <c r="D8" s="15">
        <f>ROUNDUP(( MAX( Triangular3 ) - $D$14 ) / $D$6, $D$9 )</f>
        <v>969.43899999999996</v>
      </c>
      <c r="E8" s="15">
        <f>ROUNDUP(( MAX( Pert1 ) - $E$14 ) / $E$6, $E$9 )</f>
        <v>2.8049999999999997</v>
      </c>
      <c r="F8" s="15">
        <f>ROUNDUP(( MAX( Pert2 ) - $F$14 ) / $F$6, $F$9 )</f>
        <v>1.4999999999999999E-2</v>
      </c>
      <c r="G8" s="15">
        <f>ROUNDUP(( MAX( Pert3 ) - $G$14 ) / $G$6, $G$9 )</f>
        <v>4373.1670000000004</v>
      </c>
      <c r="H8" s="15">
        <f>ROUNDUP(( MAX( Poisson1 ) - $H$14 ) / $H$6, $H$9 )</f>
        <v>1.9</v>
      </c>
      <c r="I8" s="15">
        <f>ROUNDUP(( MAX( Poisson2 ) - $I$14 ) / $I$6, $I$9 )</f>
        <v>1.4</v>
      </c>
      <c r="J8" s="15">
        <f>ROUNDUP(( MAX( Binom1 ) - $J$14 ) / $J$6, $J$9 )</f>
        <v>7.5</v>
      </c>
      <c r="K8" s="15">
        <f>ROUNDUP(( MAX( Binom2 ) - $K$14 ) / $K$6, $K$9 )</f>
        <v>7.9</v>
      </c>
      <c r="L8" s="15">
        <f>ROUNDUP(( MAX( Triangular1___Triangular2 ) - $L$14 ) / $L$6, $L$9 )</f>
        <v>1.6E-2</v>
      </c>
      <c r="M8" s="15">
        <f>ROUNDUP(( MAX( Triangular1___Triangular3 ) - $M$14 ) / $M$6, $M$9 )</f>
        <v>1029.4880000000001</v>
      </c>
      <c r="N8" s="15">
        <f>ROUNDUP(( MAX( Triangular2___Triangular3 ) - $N$14 ) / $N$6, $N$9 )</f>
        <v>1351.94</v>
      </c>
      <c r="O8" s="15">
        <f>ROUNDUP(( MAX( Pert1___Pert2 ) - $O$14 ) / $O$6, $O$9 )</f>
        <v>2.5469999999999997</v>
      </c>
      <c r="P8" s="15">
        <f>ROUNDUP(( MAX( Pert1___Pert3 ) - $P$14 ) / $P$6, $P$9 )</f>
        <v>139071.18699999998</v>
      </c>
      <c r="Q8" s="15">
        <f>ROUNDUP(( MAX( Pert2___Pert3 ) - $Q$14 ) / $Q$6, $Q$9 )</f>
        <v>3891.7950000000001</v>
      </c>
      <c r="R8" s="15">
        <f>ROUNDUP(( MAX( ThreatCapacity ) - $R$14 ) / $R$6, $R$9 )</f>
        <v>0</v>
      </c>
      <c r="S8" s="15">
        <f>ROUNDUP(( MAX( Resistance_Strength ) - $S$14 ) / $S$6, $S$9 )</f>
        <v>0</v>
      </c>
      <c r="T8" s="15">
        <f>ROUNDUP(( MAX( Vulnerability ) - $T$14 ) / $T$6, $T$9 )</f>
        <v>4.2000000000000003E-2</v>
      </c>
      <c r="U8" s="15">
        <f>ROUNDUP(( MAX( Threat_Event_Frequency ) - $U$14 ) / $U$6, $U$9 )</f>
        <v>0.67900000000000005</v>
      </c>
      <c r="V8" s="15">
        <f>ROUNDUP(( MAX( Loss_Event_Frequency ) - $V$14 ) / $V$6, $V$9 )</f>
        <v>0.46800000000000003</v>
      </c>
      <c r="W8" s="15">
        <f>ROUNDUP(( MAX( Secondary_Loss_Event_Frequency ) - $W$14 ) / $W$6, $W$9 )</f>
        <v>0</v>
      </c>
      <c r="X8" s="15">
        <f>ROUNDUP(( MAX( Secondary_Loss_Magnitude ) - $X$14 ) / $X$6, $X$9 )</f>
        <v>0</v>
      </c>
      <c r="Y8" s="15">
        <f>ROUNDUP(( MAX( Primary_Loss_ ) - $Y$14 ) / $Y$6, $Y$9 )</f>
        <v>0</v>
      </c>
      <c r="Z8" s="15">
        <f>ROUNDUP(( MAX( Secondary_Loss_ ) - $Z$14 ) / $Z$6, $Z$9 )</f>
        <v>0</v>
      </c>
      <c r="AA8" s="15">
        <f>ROUNDUP(( MAX( Loss_Magnitude_ ) - $AA$14 ) / $AA$6, $AA$9 )</f>
        <v>0</v>
      </c>
      <c r="AB8" s="15">
        <f>ROUNDUP(( MAX( Risk ) - $AB$14 ) / $AB$6, $AB$9 )</f>
        <v>0</v>
      </c>
      <c r="AC8" s="15" t="e">
        <f>ROUNDUP(( MAX( Recovery ) - $AC$14 ) / $AC$6, $AC$9 )</f>
        <v>#REF!</v>
      </c>
      <c r="AD8" s="15" t="e">
        <f>ROUNDUP(( MAX( Identify ) - $AD$14 ) / $AD$6, $AD$9 )</f>
        <v>#REF!</v>
      </c>
      <c r="AE8" s="15" t="e">
        <f>ROUNDUP(( MAX( Protect ) - $AE$14 ) / $AE$6, $AE$9 )</f>
        <v>#REF!</v>
      </c>
      <c r="AF8" s="15" t="e">
        <f>ROUNDUP(( MAX( Detect ) - $AF$14 ) / $AF$6, $AF$9 )</f>
        <v>#REF!</v>
      </c>
      <c r="AG8" s="15" t="e">
        <f>ROUNDUP(( MAX( Respond ) - $AG$14 ) / $AG$6, $AG$9 )</f>
        <v>#REF!</v>
      </c>
      <c r="AH8" s="15" t="e">
        <f>ROUNDUP(( MAX( WebAttack ) - $AH$14 ) / $AH$6, $AH$9 )</f>
        <v>#REF!</v>
      </c>
      <c r="AI8" s="15" t="e">
        <f>ROUNDUP(( MAX( DoS ) - $AI$14 ) / $AI$6, $AI$9 )</f>
        <v>#REF!</v>
      </c>
      <c r="AJ8" s="15" t="e">
        <f>ROUNDUP(( MAX( Phishing ) - $AJ$14 ) / $AJ$6, $AJ$9 )</f>
        <v>#REF!</v>
      </c>
      <c r="AK8" s="15" t="e">
        <f>ROUNDUP(( MAX( Malware ) - $AK$14 ) / $AK$6, $AK$9 )</f>
        <v>#REF!</v>
      </c>
      <c r="AL8" s="15" t="e">
        <f>ROUNDUP(( MAX( _3rd_Party ) - $AL$14 ) / $AL$6, $AL$9 )</f>
        <v>#REF!</v>
      </c>
      <c r="AM8" s="15" t="e">
        <f>ROUNDUP(( MAX( Mobile ) - $AM$14 ) / $AM$6, $AM$9 )</f>
        <v>#REF!</v>
      </c>
      <c r="AN8" s="15">
        <f>ROUNDUP(( MAX( Threat__Weakness_ ) - $AN$14 ) / $AN$6, $AN$9 )</f>
        <v>0.02</v>
      </c>
      <c r="AO8" s="15">
        <f>ROUNDUP(( MAX( Likelihood_of_Compromise ) - $AO$14 ) / $AO$6, $AO$9 )</f>
        <v>0.02</v>
      </c>
      <c r="AP8" s="15">
        <f>ROUNDUP(( MAX( Scenario_Risk ) - $AP$14 ) / $AP$6, $AP$9 )</f>
        <v>1.6E-2</v>
      </c>
    </row>
    <row r="9" spans="1:42" x14ac:dyDescent="0.3">
      <c r="A9" t="s">
        <v>10</v>
      </c>
      <c r="B9" s="15">
        <v>3</v>
      </c>
      <c r="C9" s="15">
        <v>3</v>
      </c>
      <c r="D9" s="15">
        <v>3</v>
      </c>
      <c r="E9" s="15">
        <v>3</v>
      </c>
      <c r="F9" s="15">
        <v>3</v>
      </c>
      <c r="G9" s="15">
        <v>3</v>
      </c>
      <c r="H9" s="15">
        <v>3</v>
      </c>
      <c r="I9" s="15">
        <v>3</v>
      </c>
      <c r="J9" s="15">
        <v>3</v>
      </c>
      <c r="K9" s="15">
        <v>3</v>
      </c>
      <c r="L9" s="15">
        <v>3</v>
      </c>
      <c r="M9" s="15">
        <v>3</v>
      </c>
      <c r="N9" s="15">
        <v>3</v>
      </c>
      <c r="O9" s="15">
        <v>3</v>
      </c>
      <c r="P9" s="15">
        <v>3</v>
      </c>
      <c r="Q9" s="15">
        <v>3</v>
      </c>
      <c r="R9" s="15">
        <v>3</v>
      </c>
      <c r="S9" s="15">
        <v>3</v>
      </c>
      <c r="T9" s="15">
        <v>3</v>
      </c>
      <c r="U9" s="15">
        <v>3</v>
      </c>
      <c r="V9" s="15">
        <v>3</v>
      </c>
      <c r="W9" s="15">
        <v>0</v>
      </c>
      <c r="X9" s="15">
        <v>0</v>
      </c>
      <c r="Y9" s="15">
        <v>0</v>
      </c>
      <c r="Z9" s="15">
        <v>0</v>
      </c>
      <c r="AA9" s="15">
        <v>0</v>
      </c>
      <c r="AB9" s="15">
        <v>0</v>
      </c>
      <c r="AC9" s="15">
        <v>3</v>
      </c>
      <c r="AD9" s="15">
        <v>3</v>
      </c>
      <c r="AE9" s="15">
        <v>3</v>
      </c>
      <c r="AF9" s="15">
        <v>3</v>
      </c>
      <c r="AG9" s="15">
        <v>3</v>
      </c>
      <c r="AH9" s="15">
        <v>2</v>
      </c>
      <c r="AI9" s="15">
        <v>2</v>
      </c>
      <c r="AJ9" s="15">
        <v>2</v>
      </c>
      <c r="AK9" s="15">
        <v>2</v>
      </c>
      <c r="AL9" s="15">
        <v>3</v>
      </c>
      <c r="AM9" s="15">
        <v>3</v>
      </c>
      <c r="AN9" s="15">
        <v>3</v>
      </c>
      <c r="AO9" s="15">
        <v>3</v>
      </c>
      <c r="AP9" s="15">
        <v>3</v>
      </c>
    </row>
    <row r="10" spans="1:42" x14ac:dyDescent="0.3">
      <c r="A10" t="s">
        <v>11</v>
      </c>
      <c r="B10" s="15">
        <v>1</v>
      </c>
      <c r="C10" s="15">
        <v>1</v>
      </c>
      <c r="D10" s="15">
        <v>1</v>
      </c>
      <c r="E10" s="15">
        <v>1</v>
      </c>
      <c r="F10" s="15">
        <v>1</v>
      </c>
      <c r="G10" s="15">
        <v>1</v>
      </c>
      <c r="H10" s="15">
        <v>1</v>
      </c>
      <c r="I10" s="15">
        <v>1</v>
      </c>
      <c r="J10" s="15">
        <v>1</v>
      </c>
      <c r="K10" s="15">
        <v>1</v>
      </c>
      <c r="L10" s="15">
        <v>1</v>
      </c>
      <c r="M10" s="15">
        <v>1</v>
      </c>
      <c r="N10" s="15">
        <v>1</v>
      </c>
      <c r="O10" s="15">
        <v>1</v>
      </c>
      <c r="P10" s="15">
        <v>1</v>
      </c>
      <c r="Q10" s="15">
        <v>1</v>
      </c>
      <c r="R10" s="15">
        <v>1</v>
      </c>
      <c r="S10" s="15">
        <v>1</v>
      </c>
      <c r="T10" s="15">
        <v>1</v>
      </c>
      <c r="U10" s="15">
        <v>1</v>
      </c>
      <c r="V10" s="15">
        <v>1</v>
      </c>
      <c r="W10" s="15">
        <v>1</v>
      </c>
      <c r="X10" s="15">
        <v>1</v>
      </c>
      <c r="Y10" s="15">
        <v>1</v>
      </c>
      <c r="Z10" s="15">
        <v>1</v>
      </c>
      <c r="AA10" s="15">
        <v>1</v>
      </c>
      <c r="AB10" s="15">
        <v>1</v>
      </c>
      <c r="AC10" s="15">
        <v>1</v>
      </c>
      <c r="AD10" s="15">
        <v>1</v>
      </c>
      <c r="AE10" s="15">
        <v>1</v>
      </c>
      <c r="AF10" s="15">
        <v>1</v>
      </c>
      <c r="AG10" s="15">
        <v>1</v>
      </c>
      <c r="AH10" s="15">
        <v>1</v>
      </c>
      <c r="AI10" s="15">
        <v>1</v>
      </c>
      <c r="AJ10" s="15">
        <v>1</v>
      </c>
      <c r="AK10" s="15">
        <v>1</v>
      </c>
      <c r="AL10" s="15">
        <v>1</v>
      </c>
      <c r="AM10" s="15">
        <v>1</v>
      </c>
      <c r="AN10" s="15">
        <v>1</v>
      </c>
      <c r="AO10" s="15">
        <v>1</v>
      </c>
      <c r="AP10" s="15">
        <v>1</v>
      </c>
    </row>
    <row r="11" spans="1:42" x14ac:dyDescent="0.3">
      <c r="A11" t="s">
        <v>12</v>
      </c>
      <c r="B11" s="15" t="s">
        <v>21</v>
      </c>
      <c r="C11" s="15" t="s">
        <v>35</v>
      </c>
      <c r="D11" s="15" t="s">
        <v>31</v>
      </c>
      <c r="E11" s="15" t="s">
        <v>21</v>
      </c>
      <c r="F11" s="15" t="s">
        <v>21</v>
      </c>
      <c r="G11" s="15" t="s">
        <v>21</v>
      </c>
      <c r="H11" s="15" t="s">
        <v>21</v>
      </c>
      <c r="I11" s="15" t="s">
        <v>21</v>
      </c>
      <c r="J11" s="15" t="s">
        <v>21</v>
      </c>
      <c r="K11" s="15" t="s">
        <v>21</v>
      </c>
      <c r="L11" s="15" t="s">
        <v>21</v>
      </c>
      <c r="M11" s="15" t="s">
        <v>21</v>
      </c>
      <c r="N11" s="15" t="s">
        <v>21</v>
      </c>
      <c r="O11" s="15" t="s">
        <v>21</v>
      </c>
      <c r="P11" s="15" t="s">
        <v>21</v>
      </c>
      <c r="Q11" s="15" t="s">
        <v>21</v>
      </c>
      <c r="R11" s="15" t="s">
        <v>30</v>
      </c>
      <c r="S11" s="15" t="s">
        <v>30</v>
      </c>
      <c r="T11" s="15" t="s">
        <v>30</v>
      </c>
      <c r="U11" s="15" t="s">
        <v>21</v>
      </c>
      <c r="V11" s="15" t="s">
        <v>21</v>
      </c>
      <c r="W11" s="15" t="s">
        <v>31</v>
      </c>
      <c r="X11" s="15" t="s">
        <v>31</v>
      </c>
      <c r="Y11" s="15" t="s">
        <v>31</v>
      </c>
      <c r="Z11" s="15" t="s">
        <v>31</v>
      </c>
      <c r="AA11" s="15" t="s">
        <v>31</v>
      </c>
      <c r="AB11" s="15" t="s">
        <v>31</v>
      </c>
      <c r="AC11" s="15" t="s">
        <v>21</v>
      </c>
      <c r="AD11" s="15" t="s">
        <v>21</v>
      </c>
      <c r="AE11" s="15" t="s">
        <v>21</v>
      </c>
      <c r="AF11" s="15" t="s">
        <v>21</v>
      </c>
      <c r="AG11" s="15" t="s">
        <v>21</v>
      </c>
      <c r="AH11" s="15" t="s">
        <v>21</v>
      </c>
      <c r="AI11" s="15" t="s">
        <v>21</v>
      </c>
      <c r="AJ11" s="15" t="s">
        <v>21</v>
      </c>
      <c r="AK11" s="15" t="s">
        <v>21</v>
      </c>
      <c r="AL11" s="15" t="s">
        <v>21</v>
      </c>
      <c r="AM11" s="15" t="s">
        <v>21</v>
      </c>
      <c r="AN11" s="15" t="s">
        <v>21</v>
      </c>
      <c r="AO11" s="15" t="s">
        <v>21</v>
      </c>
      <c r="AP11" s="15" t="s">
        <v>21</v>
      </c>
    </row>
    <row r="12" spans="1:42" x14ac:dyDescent="0.3">
      <c r="A12" t="s">
        <v>13</v>
      </c>
      <c r="B12" s="15" t="b">
        <v>0</v>
      </c>
      <c r="C12" s="15" t="b">
        <v>0</v>
      </c>
      <c r="D12" s="15" t="b">
        <v>0</v>
      </c>
      <c r="E12" s="15" t="b">
        <v>0</v>
      </c>
      <c r="F12" s="15" t="b">
        <v>0</v>
      </c>
      <c r="G12" s="15" t="b">
        <v>0</v>
      </c>
      <c r="H12" s="15" t="b">
        <v>0</v>
      </c>
      <c r="I12" s="15" t="b">
        <v>0</v>
      </c>
      <c r="J12" s="15" t="b">
        <v>0</v>
      </c>
      <c r="K12" s="15" t="b">
        <v>0</v>
      </c>
      <c r="L12" s="15" t="b">
        <v>0</v>
      </c>
      <c r="M12" s="15" t="b">
        <v>0</v>
      </c>
      <c r="N12" s="15" t="b">
        <v>0</v>
      </c>
      <c r="O12" s="15" t="b">
        <v>0</v>
      </c>
      <c r="P12" s="15" t="b">
        <v>0</v>
      </c>
      <c r="Q12" s="15" t="b">
        <v>0</v>
      </c>
      <c r="R12" s="15" t="b">
        <v>0</v>
      </c>
      <c r="S12" s="15" t="b">
        <v>0</v>
      </c>
      <c r="T12" s="15" t="b">
        <v>0</v>
      </c>
      <c r="U12" s="15" t="b">
        <v>0</v>
      </c>
      <c r="V12" s="15" t="b">
        <v>0</v>
      </c>
      <c r="W12" s="15" t="b">
        <v>0</v>
      </c>
      <c r="X12" s="15" t="b">
        <v>0</v>
      </c>
      <c r="Y12" s="15" t="b">
        <v>0</v>
      </c>
      <c r="Z12" s="15" t="b">
        <v>0</v>
      </c>
      <c r="AA12" s="15" t="b">
        <v>0</v>
      </c>
      <c r="AB12" s="15" t="b">
        <v>0</v>
      </c>
      <c r="AC12" s="15" t="b">
        <v>0</v>
      </c>
      <c r="AD12" s="15" t="b">
        <v>0</v>
      </c>
      <c r="AE12" s="15" t="b">
        <v>0</v>
      </c>
      <c r="AF12" s="15" t="b">
        <v>0</v>
      </c>
      <c r="AG12" s="15" t="b">
        <v>0</v>
      </c>
      <c r="AH12" s="15" t="b">
        <v>0</v>
      </c>
      <c r="AI12" s="15" t="b">
        <v>0</v>
      </c>
      <c r="AJ12" s="15" t="b">
        <v>0</v>
      </c>
      <c r="AK12" s="15" t="b">
        <v>0</v>
      </c>
      <c r="AL12" s="15" t="b">
        <v>0</v>
      </c>
      <c r="AM12" s="15" t="b">
        <v>0</v>
      </c>
      <c r="AN12" s="15" t="b">
        <v>0</v>
      </c>
      <c r="AO12" s="15" t="b">
        <v>0</v>
      </c>
      <c r="AP12" s="15" t="b">
        <v>0</v>
      </c>
    </row>
    <row r="13" spans="1:42" x14ac:dyDescent="0.3">
      <c r="A13" t="s">
        <v>14</v>
      </c>
      <c r="B13" s="15" t="str">
        <f>IF( AND( $B$12, $B$10 &gt; 1 ), MID( TEXT( $B$10, "#,##0" ), IF( MOD( LEN( TEXT( $B$10, "0" )), 3 ) = 1, 3, 2), 100 ) &amp; "s", "" )</f>
        <v/>
      </c>
      <c r="C13" s="15" t="str">
        <f>IF( AND( $C$12, $C$10 &gt; 1 ), MID( TEXT( $C$10, "#,##0" ), IF( MOD( LEN( TEXT( $C$10, "0" )), 3 ) = 1, 3, 2), 100 ) &amp; "s", "" )</f>
        <v/>
      </c>
      <c r="D13" s="15" t="str">
        <f>IF( AND( $D$12, $D$10 &gt; 1 ), MID( TEXT( $D$10, "#,##0" ), IF( MOD( LEN( TEXT( $D$10, "0" )), 3 ) = 1, 3, 2), 100 ) &amp; "s", " " )</f>
        <v xml:space="preserve"> </v>
      </c>
      <c r="E13" s="15" t="str">
        <f>IF( AND( $E$12, $E$10 &gt; 1 ), MID( TEXT( $E$10, "#,##0" ), IF( MOD( LEN( TEXT( $E$10, "0" )), 3 ) = 1, 3, 2), 100 ) &amp; "s", "" )</f>
        <v/>
      </c>
      <c r="F13" s="15" t="str">
        <f>IF( AND( $F$12, $F$10 &gt; 1 ), MID( TEXT( $F$10, "#,##0" ), IF( MOD( LEN( TEXT( $F$10, "0" )), 3 ) = 1, 3, 2), 100 ) &amp; "s", "" )</f>
        <v/>
      </c>
      <c r="G13" s="15" t="str">
        <f>IF( AND( $G$12, $G$10 &gt; 1 ), MID( TEXT( $G$10, "#,##0" ), IF( MOD( LEN( TEXT( $G$10, "0" )), 3 ) = 1, 3, 2), 100 ) &amp; "s", "" )</f>
        <v/>
      </c>
      <c r="H13" s="15" t="str">
        <f>IF( AND( $H$12, $H$10 &gt; 1 ), MID( TEXT( $H$10, "#,##0" ), IF( MOD( LEN( TEXT( $H$10, "0" )), 3 ) = 1, 3, 2), 100 ) &amp; "s", "" )</f>
        <v/>
      </c>
      <c r="I13" s="15" t="str">
        <f>IF( AND( $I$12, $I$10 &gt; 1 ), MID( TEXT( $I$10, "#,##0" ), IF( MOD( LEN( TEXT( $I$10, "0" )), 3 ) = 1, 3, 2), 100 ) &amp; "s", "" )</f>
        <v/>
      </c>
      <c r="J13" s="15" t="str">
        <f>IF( AND( $J$12, $J$10 &gt; 1 ), MID( TEXT( $J$10, "#,##0" ), IF( MOD( LEN( TEXT( $J$10, "0" )), 3 ) = 1, 3, 2), 100 ) &amp; "s", "" )</f>
        <v/>
      </c>
      <c r="K13" s="15" t="str">
        <f>IF( AND( $K$12, $K$10 &gt; 1 ), MID( TEXT( $K$10, "#,##0" ), IF( MOD( LEN( TEXT( $K$10, "0" )), 3 ) = 1, 3, 2), 100 ) &amp; "s", "" )</f>
        <v/>
      </c>
      <c r="L13" s="15" t="str">
        <f>IF( AND( $L$12, $L$10 &gt; 1 ), MID( TEXT( $L$10, "#,##0" ), IF( MOD( LEN( TEXT( $L$10, "0" )), 3 ) = 1, 3, 2), 100 ) &amp; "s", "" )</f>
        <v/>
      </c>
      <c r="M13" s="15" t="str">
        <f>IF( AND( $M$12, $M$10 &gt; 1 ), MID( TEXT( $M$10, "#,##0" ), IF( MOD( LEN( TEXT( $M$10, "0" )), 3 ) = 1, 3, 2), 100 ) &amp; "s", "" )</f>
        <v/>
      </c>
      <c r="N13" s="15" t="str">
        <f>IF( AND( $N$12, $N$10 &gt; 1 ), MID( TEXT( $N$10, "#,##0" ), IF( MOD( LEN( TEXT( $N$10, "0" )), 3 ) = 1, 3, 2), 100 ) &amp; "s", "" )</f>
        <v/>
      </c>
      <c r="O13" s="15" t="str">
        <f>IF( AND( $O$12, $O$10 &gt; 1 ), MID( TEXT( $O$10, "#,##0" ), IF( MOD( LEN( TEXT( $O$10, "0" )), 3 ) = 1, 3, 2), 100 ) &amp; "s", "" )</f>
        <v/>
      </c>
      <c r="P13" s="15" t="str">
        <f>IF( AND( $P$12, $P$10 &gt; 1 ), MID( TEXT( $P$10, "#,##0" ), IF( MOD( LEN( TEXT( $P$10, "0" )), 3 ) = 1, 3, 2), 100 ) &amp; "s", "" )</f>
        <v/>
      </c>
      <c r="Q13" s="15" t="str">
        <f>IF( AND( $Q$12, $Q$10 &gt; 1 ), MID( TEXT( $Q$10, "#,##0" ), IF( MOD( LEN( TEXT( $Q$10, "0" )), 3 ) = 1, 3, 2), 100 ) &amp; "s", "" )</f>
        <v/>
      </c>
      <c r="R13" s="15" t="str">
        <f>IF( AND( $R$12, $R$10 &gt; 1 ), MID( TEXT( $R$10, "#,##0" ), IF( MOD( LEN( TEXT( $R$10, "0" )), 3 ) = 1, 3, 2), 100 ) &amp; "s", "" )</f>
        <v/>
      </c>
      <c r="S13" s="15" t="str">
        <f>IF( AND( $S$12, $S$10 &gt; 1 ), MID( TEXT( $S$10, "#,##0" ), IF( MOD( LEN( TEXT( $S$10, "0" )), 3 ) = 1, 3, 2), 100 ) &amp; "s", "" )</f>
        <v/>
      </c>
      <c r="T13" s="15" t="str">
        <f>IF( AND( $T$12, $T$10 &gt; 1 ), MID( TEXT( $T$10, "#,##0" ), IF( MOD( LEN( TEXT( $T$10, "0" )), 3 ) = 1, 3, 2), 100 ) &amp; "s", "" )</f>
        <v/>
      </c>
      <c r="U13" s="15" t="str">
        <f>IF( AND( $U$12, $U$10 &gt; 1 ), MID( TEXT( $U$10, "#,##0" ), IF( MOD( LEN( TEXT( $U$10, "0" )), 3 ) = 1, 3, 2), 100 ) &amp; "s", "" )</f>
        <v/>
      </c>
      <c r="V13" s="15" t="str">
        <f>IF( AND( $V$12, $V$10 &gt; 1 ), MID( TEXT( $V$10, "#,##0" ), IF( MOD( LEN( TEXT( $V$10, "0" )), 3 ) = 1, 3, 2), 100 ) &amp; "s", "" )</f>
        <v/>
      </c>
      <c r="W13" s="15" t="str">
        <f>IF( AND( $W$12, $W$10 &gt; 1 ), MID( TEXT( $W$10, "#,##0" ), IF( MOD( LEN( TEXT( $W$10, "0" )), 3 ) = 1, 3, 2), 100 ) &amp; "s", "" )</f>
        <v/>
      </c>
      <c r="X13" s="15" t="str">
        <f>IF( AND( $X$12, $X$10 &gt; 1 ), MID( TEXT( $X$10, "#,##0" ), IF( MOD( LEN( TEXT( $X$10, "0" )), 3 ) = 1, 3, 2), 100 ) &amp; "s", "" )</f>
        <v/>
      </c>
      <c r="Y13" s="15" t="str">
        <f>IF( AND( $Y$12, $Y$10 &gt; 1 ), MID( TEXT( $Y$10, "#,##0" ), IF( MOD( LEN( TEXT( $Y$10, "0" )), 3 ) = 1, 3, 2), 100 ) &amp; "s", "" )</f>
        <v/>
      </c>
      <c r="Z13" s="15" t="str">
        <f>IF( AND( $Z$12, $Z$10 &gt; 1 ), MID( TEXT( $Z$10, "#,##0" ), IF( MOD( LEN( TEXT( $Z$10, "0" )), 3 ) = 1, 3, 2), 100 ) &amp; "s", "" )</f>
        <v/>
      </c>
      <c r="AA13" s="15" t="str">
        <f>IF( AND( $AA$12, $AA$10 &gt; 1 ), MID( TEXT( $AA$10, "#,##0" ), IF( MOD( LEN( TEXT( $AA$10, "0" )), 3 ) = 1, 3, 2), 100 ) &amp; "s", "" )</f>
        <v/>
      </c>
      <c r="AB13" s="15" t="s">
        <v>111</v>
      </c>
      <c r="AC13" s="15" t="str">
        <f>IF( AND( $AC$12, $AC$10 &gt; 1 ), MID( TEXT( $AC$10, "#,##0" ), IF( MOD( LEN( TEXT( $AC$10, "0" )), 3 ) = 1, 3, 2), 100 ) &amp; "s", "" )</f>
        <v/>
      </c>
      <c r="AD13" s="15" t="str">
        <f>IF( AND( $AD$12, $AD$10 &gt; 1 ), MID( TEXT( $AD$10, "#,##0" ), IF( MOD( LEN( TEXT( $AD$10, "0" )), 3 ) = 1, 3, 2), 100 ) &amp; "s", "" )</f>
        <v/>
      </c>
      <c r="AE13" s="15" t="str">
        <f>IF( AND( $AE$12, $AE$10 &gt; 1 ), MID( TEXT( $AE$10, "#,##0" ), IF( MOD( LEN( TEXT( $AE$10, "0" )), 3 ) = 1, 3, 2), 100 ) &amp; "s", "" )</f>
        <v/>
      </c>
      <c r="AF13" s="15" t="str">
        <f>IF( AND( $AF$12, $AF$10 &gt; 1 ), MID( TEXT( $AF$10, "#,##0" ), IF( MOD( LEN( TEXT( $AF$10, "0" )), 3 ) = 1, 3, 2), 100 ) &amp; "s", "" )</f>
        <v/>
      </c>
      <c r="AG13" s="15" t="str">
        <f>IF( AND( $AG$12, $AG$10 &gt; 1 ), MID( TEXT( $AG$10, "#,##0" ), IF( MOD( LEN( TEXT( $AG$10, "0" )), 3 ) = 1, 3, 2), 100 ) &amp; "s", "" )</f>
        <v/>
      </c>
      <c r="AH13" s="15" t="str">
        <f>IF( AND( $AH$12, $AH$10 &gt; 1 ), MID( TEXT( $AH$10, "#,##0" ), IF( MOD( LEN( TEXT( $AH$10, "0" )), 3 ) = 1, 3, 2), 100 ) &amp; "s", "" )</f>
        <v/>
      </c>
      <c r="AI13" s="15" t="str">
        <f>IF( AND( $AI$12, $AI$10 &gt; 1 ), MID( TEXT( $AI$10, "#,##0" ), IF( MOD( LEN( TEXT( $AI$10, "0" )), 3 ) = 1, 3, 2), 100 ) &amp; "s", "" )</f>
        <v/>
      </c>
      <c r="AJ13" s="15" t="str">
        <f>IF( AND( $AJ$12, $AJ$10 &gt; 1 ), MID( TEXT( $AJ$10, "#,##0" ), IF( MOD( LEN( TEXT( $AJ$10, "0" )), 3 ) = 1, 3, 2), 100 ) &amp; "s", "" )</f>
        <v/>
      </c>
      <c r="AK13" s="15" t="str">
        <f>IF( AND( $AK$12, $AK$10 &gt; 1 ), MID( TEXT( $AK$10, "#,##0" ), IF( MOD( LEN( TEXT( $AK$10, "0" )), 3 ) = 1, 3, 2), 100 ) &amp; "s", "" )</f>
        <v/>
      </c>
      <c r="AL13" s="15" t="str">
        <f>IF( AND( $AL$12, $AL$10 &gt; 1 ), MID( TEXT( $AL$10, "#,##0" ), IF( MOD( LEN( TEXT( $AL$10, "0" )), 3 ) = 1, 3, 2), 100 ) &amp; "s", "" )</f>
        <v/>
      </c>
      <c r="AM13" s="15" t="str">
        <f>IF( AND( $AM$12, $AM$10 &gt; 1 ), MID( TEXT( $AM$10, "#,##0" ), IF( MOD( LEN( TEXT( $AM$10, "0" )), 3 ) = 1, 3, 2), 100 ) &amp; "s", "" )</f>
        <v/>
      </c>
      <c r="AN13" s="15" t="str">
        <f>IF( AND( $AN$12, $AN$10 &gt; 1 ), MID( TEXT( $AN$10, "#,##0" ), IF( MOD( LEN( TEXT( $AN$10, "0" )), 3 ) = 1, 3, 2), 100 ) &amp; "s", "" )</f>
        <v/>
      </c>
      <c r="AO13" s="15" t="str">
        <f>IF( AND( $AO$12, $AO$10 &gt; 1 ), MID( TEXT( $AO$10, "#,##0" ), IF( MOD( LEN( TEXT( $AO$10, "0" )), 3 ) = 1, 3, 2), 100 ) &amp; "s", "" )</f>
        <v/>
      </c>
      <c r="AP13" s="15" t="str">
        <f>IF( AND( $AP$12, $AP$10 &gt; 1 ), MID( TEXT( $AP$10, "#,##0" ), IF( MOD( LEN( TEXT( $AP$10, "0" )), 3 ) = 1, 3, 2), 100 ) &amp; "s", "" )</f>
        <v/>
      </c>
    </row>
    <row r="14" spans="1:42" outlineLevel="1" x14ac:dyDescent="0.3">
      <c r="A14" t="s">
        <v>15</v>
      </c>
      <c r="B14" s="15">
        <f>ROUND( MIN( Triangular1 ), $B$9 - LOG( $B$10 )) - IF( $B$4, 1, 0 )</f>
        <v>0.105</v>
      </c>
      <c r="C14" s="15">
        <f>ROUND( MIN( Triangular2 ), $C$9 - LOG( $C$10 )) - IF( $C$4, 1, 0 )</f>
        <v>0.60399999999999998</v>
      </c>
      <c r="D14" s="15">
        <f>ROUND( MIN( Triangular3 ), $D$9 - LOG( $D$10 )) - IF( $D$4, 1, 0 )</f>
        <v>45152.258999999998</v>
      </c>
      <c r="E14" s="15">
        <f>ROUND( MIN( Pert1 ), $E$9 - LOG( $E$10 )) - IF( $E$4, 1, 0 )</f>
        <v>5.9729999999999999</v>
      </c>
      <c r="F14" s="15">
        <f>ROUND( MIN( Pert2 ), $F$9 - LOG( $F$10 )) - IF( $F$4, 1, 0 )</f>
        <v>0.80300000000000005</v>
      </c>
      <c r="G14" s="15">
        <f>ROUND( MIN( Pert3 ), $G$9 - LOG( $G$10 )) - IF( $G$4, 1, 0 )</f>
        <v>2769.5079999999998</v>
      </c>
      <c r="H14" s="15">
        <f>ROUND( MIN( Poisson1 ), $H$9 - LOG( $H$10 )) - IF( $H$4, 1, 0 )</f>
        <v>3</v>
      </c>
      <c r="I14" s="15">
        <f>ROUND( MIN( Poisson2 ), $I$9 - LOG( $I$10 )) - IF( $I$4, 1, 0 )</f>
        <v>0</v>
      </c>
      <c r="J14" s="15">
        <f>ROUND( MIN( Binom1 ), $J$9 - LOG( $J$10 )) - IF( $J$4, 1, 0 )</f>
        <v>808</v>
      </c>
      <c r="K14" s="15">
        <f>ROUND( MIN( Binom2 ), $K$9 - LOG( $K$10 )) - IF( $K$4, 1, 0 )</f>
        <v>766</v>
      </c>
      <c r="L14" s="15">
        <f>ROUND( MIN( Triangular1___Triangular2 ), $L$9 - LOG( $L$10 )) - IF( $L$4, 1, 0 )</f>
        <v>6.7000000000000004E-2</v>
      </c>
      <c r="M14" s="15">
        <f>ROUND( MIN( Triangular1___Triangular3 ), $M$9 - LOG( $M$10 )) - IF( $M$4, 1, 0 )</f>
        <v>5282.09</v>
      </c>
      <c r="N14" s="15">
        <f>ROUND( MIN( Triangular2___Triangular3 ), $N$9 - LOG( $N$10 )) - IF( $N$4, 1, 0 )</f>
        <v>28462.569</v>
      </c>
      <c r="O14" s="15">
        <f>ROUND( MIN( Pert1___Pert2 ), $O$9 - LOG( $O$10 )) - IF( $O$4, 1, 0 )</f>
        <v>5.3730000000000002</v>
      </c>
      <c r="P14" s="15">
        <f>ROUND( MIN( Pert1___Pert3 ), $P$9 - LOG( $P$10 )) - IF( $P$4, 1, 0 )</f>
        <v>37897.084999999999</v>
      </c>
      <c r="Q14" s="15">
        <f>ROUND( MIN( Pert2___Pert3 ), $Q$9 - LOG( $Q$10 )) - IF( $Q$4, 1, 0 )</f>
        <v>2389.049</v>
      </c>
      <c r="R14" s="15">
        <f>ROUND( MIN( ThreatCapacity ), $R$9 - LOG( $R$10 )) - IF( $R$4, 1, 0 )</f>
        <v>0</v>
      </c>
      <c r="S14" s="15">
        <f>ROUND( MIN( Resistance_Strength ), $S$9 - LOG( $S$10 )) - IF( $S$4, 1, 0 )</f>
        <v>0</v>
      </c>
      <c r="T14" s="15">
        <f>ROUND( MIN( Vulnerability ), $T$9 - LOG( $T$10 )) - IF( $T$4, 1, 0 )</f>
        <v>0.22</v>
      </c>
      <c r="U14" s="15">
        <f>ROUND( MIN( Threat_Event_Frequency ), $U$9 - LOG( $U$10 )) - IF( $U$4, 1, 0 )</f>
        <v>1.117</v>
      </c>
      <c r="V14" s="15">
        <f>ROUND( MIN( Loss_Event_Frequency ), $V$9 - LOG( $V$10 )) - IF( $V$4, 1, 0 )</f>
        <v>0.33600000000000002</v>
      </c>
      <c r="W14" s="15">
        <f>ROUND( MIN( Secondary_Loss_Event_Frequency ), $W$9 - LOG( $W$10 )) - IF( $W$4, 1, 0 )</f>
        <v>0</v>
      </c>
      <c r="X14" s="15">
        <f>ROUND( MIN( Secondary_Loss_Magnitude ), $X$9 - LOG( $X$10 )) - IF( $X$4, 1, 0 )</f>
        <v>0</v>
      </c>
      <c r="Y14" s="15">
        <f>ROUND( MIN( Primary_Loss_ ), $Y$9 - LOG( $Y$10 )) - IF( $Y$4, 1, 0 )</f>
        <v>0</v>
      </c>
      <c r="Z14" s="15">
        <f>ROUND( MIN( Secondary_Loss_ ), $Z$9 - LOG( $Z$10 )) - IF( $Z$4, 1, 0 )</f>
        <v>0</v>
      </c>
      <c r="AA14" s="15">
        <f>ROUND( MIN( Loss_Magnitude_ ), $AA$9 - LOG( $AA$10 )) - IF( $AA$4, 1, 0 )</f>
        <v>0</v>
      </c>
      <c r="AB14" s="15">
        <f>ROUND( MIN( Risk ), $AB$9 - LOG( $AB$10 )) - IF( $AB$4, 1, 0 )</f>
        <v>0</v>
      </c>
      <c r="AC14" s="15" t="e">
        <f>ROUND( MIN( Recovery ), $AC$9 - LOG( $AC$10 )) - IF( $AC$4, 1, 0 )</f>
        <v>#REF!</v>
      </c>
      <c r="AD14" s="15" t="e">
        <f>ROUND( MIN( Identify ), $AD$9 - LOG( $AD$10 )) - IF( $AD$4, 1, 0 )</f>
        <v>#REF!</v>
      </c>
      <c r="AE14" s="15" t="e">
        <f>ROUND( MIN( Protect ), $AE$9 - LOG( $AE$10 )) - IF( $AE$4, 1, 0 )</f>
        <v>#REF!</v>
      </c>
      <c r="AF14" s="15" t="e">
        <f>ROUND( MIN( Detect ), $AF$9 - LOG( $AF$10 )) - IF( $AF$4, 1, 0 )</f>
        <v>#REF!</v>
      </c>
      <c r="AG14" s="15" t="e">
        <f>ROUND( MIN( Respond ), $AG$9 - LOG( $AG$10 )) - IF( $AG$4, 1, 0 )</f>
        <v>#REF!</v>
      </c>
      <c r="AH14" s="15" t="e">
        <f>ROUND( MIN( WebAttack ), $AH$9 - LOG( $AH$10 )) - IF( $AH$4, 1, 0 )</f>
        <v>#REF!</v>
      </c>
      <c r="AI14" s="15" t="e">
        <f>ROUND( MIN( DoS ), $AI$9 - LOG( $AI$10 )) - IF( $AI$4, 1, 0 )</f>
        <v>#REF!</v>
      </c>
      <c r="AJ14" s="15" t="e">
        <f>ROUND( MIN( Phishing ), $AJ$9 - LOG( $AJ$10 )) - IF( $AJ$4, 1, 0 )</f>
        <v>#REF!</v>
      </c>
      <c r="AK14" s="15" t="e">
        <f>ROUND( MIN( Malware ), $AK$9 - LOG( $AK$10 )) - IF( $AK$4, 1, 0 )</f>
        <v>#REF!</v>
      </c>
      <c r="AL14" s="15" t="e">
        <f>ROUND( MIN( _3rd_Party ), $AL$9 - LOG( $AL$10 )) - IF( $AL$4, 1, 0 )</f>
        <v>#REF!</v>
      </c>
      <c r="AM14" s="15" t="e">
        <f>ROUND( MIN( Mobile ), $AM$9 - LOG( $AM$10 )) - IF( $AM$4, 1, 0 )</f>
        <v>#REF!</v>
      </c>
      <c r="AN14" s="15">
        <f>ROUND( MIN( Threat__Weakness_ ), $AN$9 - LOG( $AN$10 )) - IF( $AN$4, 1, 0 )</f>
        <v>0.104</v>
      </c>
      <c r="AO14" s="15">
        <f>ROUND( MIN( Likelihood_of_Compromise ), $AO$9 - LOG( $AO$10 )) - IF( $AO$4, 1, 0 )</f>
        <v>0.60299999999999998</v>
      </c>
      <c r="AP14" s="15">
        <f>ROUND( MIN( Scenario_Risk ), $AP$9 - LOG( $AP$10 )) - IF( $AP$4, 1, 0 )</f>
        <v>6.6000000000000003E-2</v>
      </c>
    </row>
    <row r="15" spans="1:42" outlineLevel="1" x14ac:dyDescent="0.3">
      <c r="A15" s="2" t="s">
        <v>16</v>
      </c>
      <c r="B15" s="2">
        <f>ROUND( $B$14 + $B$8, $B$9 - LOG( $B$10 ))</f>
        <v>0.124</v>
      </c>
      <c r="C15" s="2">
        <f>ROUND( $C$14 + $C$8, $C$9 - LOG( $C$10 ))</f>
        <v>0.624</v>
      </c>
      <c r="D15" s="2">
        <f>ROUND( $D$14 + $D$8, $D$9 - LOG( $D$10 ))</f>
        <v>46121.697999999997</v>
      </c>
      <c r="E15" s="2">
        <f>ROUND( $E$14 + $E$8, $E$9 - LOG( $E$10 ))</f>
        <v>8.7780000000000005</v>
      </c>
      <c r="F15" s="2">
        <f>ROUND( $F$14 + $F$8, $F$9 - LOG( $F$10 ))</f>
        <v>0.81799999999999995</v>
      </c>
      <c r="G15" s="2">
        <f>ROUND( $G$14 + $G$8, $G$9 - LOG( $G$10 ))</f>
        <v>7142.6750000000002</v>
      </c>
      <c r="H15" s="2">
        <f>ROUND( $H$14 + $H$8, $H$9 - LOG( $H$10 ))</f>
        <v>4.9000000000000004</v>
      </c>
      <c r="I15" s="2">
        <f>ROUND( $I$14 + $I$8, $I$9 - LOG( $I$10 ))</f>
        <v>1.4</v>
      </c>
      <c r="J15" s="2">
        <f>ROUND( $J$14 + $J$8, $J$9 - LOG( $J$10 ))</f>
        <v>815.5</v>
      </c>
      <c r="K15" s="2">
        <f>ROUND( $K$14 + $K$8, $K$9 - LOG( $K$10 ))</f>
        <v>773.9</v>
      </c>
      <c r="L15" s="2">
        <f>ROUND( $L$14 + $L$8, $L$9 - LOG( $L$10 ))</f>
        <v>8.3000000000000004E-2</v>
      </c>
      <c r="M15" s="2">
        <f>ROUND( $M$14 + $M$8, $M$9 - LOG( $M$10 ))</f>
        <v>6311.5780000000004</v>
      </c>
      <c r="N15" s="2">
        <f>ROUND( $N$14 + $N$8, $N$9 - LOG( $N$10 ))</f>
        <v>29814.508999999998</v>
      </c>
      <c r="O15" s="2">
        <f>ROUND( $O$14 + $O$8, $O$9 - LOG( $O$10 ))</f>
        <v>7.92</v>
      </c>
      <c r="P15" s="2">
        <f>ROUND( $P$14 + $P$8, $P$9 - LOG( $P$10 ))</f>
        <v>176968.272</v>
      </c>
      <c r="Q15" s="2">
        <f>ROUND( $Q$14 + $Q$8, $Q$9 - LOG( $Q$10 ))</f>
        <v>6280.8440000000001</v>
      </c>
      <c r="R15" s="2">
        <f>ROUND( $R$14 + $R$8, $R$9 - LOG( $R$10 ))</f>
        <v>0</v>
      </c>
      <c r="S15" s="2">
        <f>ROUND( $S$14 + $S$8, $S$9 - LOG( $S$10 ))</f>
        <v>0</v>
      </c>
      <c r="T15" s="2">
        <f>ROUND( $T$14 + $T$8, $T$9 - LOG( $T$10 ))</f>
        <v>0.26200000000000001</v>
      </c>
      <c r="U15" s="2">
        <f>ROUND( $U$14 + $U$8, $U$9 - LOG( $U$10 ))</f>
        <v>1.796</v>
      </c>
      <c r="V15" s="2">
        <f>ROUND( $V$14 + $V$8, $V$9 - LOG( $V$10 ))</f>
        <v>0.80400000000000005</v>
      </c>
      <c r="W15" s="2">
        <f>ROUND( $W$14 + $W$8, $W$9 - LOG( $W$10 ))</f>
        <v>0</v>
      </c>
      <c r="X15" s="2">
        <f>ROUND( $X$14 + $X$8, $X$9 - LOG( $X$10 ))</f>
        <v>0</v>
      </c>
      <c r="Y15" s="2">
        <f>ROUND( $Y$14 + $Y$8, $Y$9 - LOG( $Y$10 ))</f>
        <v>0</v>
      </c>
      <c r="Z15" s="2">
        <f>ROUND( $Z$14 + $Z$8, $Z$9 - LOG( $Z$10 ))</f>
        <v>0</v>
      </c>
      <c r="AA15" s="2">
        <f>ROUND( $AA$14 + $AA$8, $AA$9 - LOG( $AA$10 ))</f>
        <v>0</v>
      </c>
      <c r="AB15" s="2">
        <f>ROUND( $AB$14 + $AB$8, $AB$9 - LOG( $AB$10 ))</f>
        <v>0</v>
      </c>
      <c r="AC15" s="2" t="e">
        <f>ROUND( $AC$14 + $AC$8, $AC$9 - LOG( $AC$10 ))</f>
        <v>#REF!</v>
      </c>
      <c r="AD15" s="2" t="e">
        <f>ROUND( $AD$14 + $AD$8, $AD$9 - LOG( $AD$10 ))</f>
        <v>#REF!</v>
      </c>
      <c r="AE15" s="2" t="e">
        <f>ROUND( $AE$14 + $AE$8, $AE$9 - LOG( $AE$10 ))</f>
        <v>#REF!</v>
      </c>
      <c r="AF15" s="2" t="e">
        <f>ROUND( $AF$14 + $AF$8, $AF$9 - LOG( $AF$10 ))</f>
        <v>#REF!</v>
      </c>
      <c r="AG15" s="2" t="e">
        <f>ROUND( $AG$14 + $AG$8, $AG$9 - LOG( $AG$10 ))</f>
        <v>#REF!</v>
      </c>
      <c r="AH15" s="2" t="e">
        <f>ROUND( $AH$14 + $AH$8, $AH$9 - LOG( $AH$10 ))</f>
        <v>#REF!</v>
      </c>
      <c r="AI15" s="2" t="e">
        <f>ROUND( $AI$14 + $AI$8, $AI$9 - LOG( $AI$10 ))</f>
        <v>#REF!</v>
      </c>
      <c r="AJ15" s="2" t="e">
        <f>ROUND( $AJ$14 + $AJ$8, $AJ$9 - LOG( $AJ$10 ))</f>
        <v>#REF!</v>
      </c>
      <c r="AK15" s="2" t="e">
        <f>ROUND( $AK$14 + $AK$8, $AK$9 - LOG( $AK$10 ))</f>
        <v>#REF!</v>
      </c>
      <c r="AL15" s="2" t="e">
        <f>ROUND( $AL$14 + $AL$8, $AL$9 - LOG( $AL$10 ))</f>
        <v>#REF!</v>
      </c>
      <c r="AM15" s="2" t="e">
        <f>ROUND( $AM$14 + $AM$8, $AM$9 - LOG( $AM$10 ))</f>
        <v>#REF!</v>
      </c>
      <c r="AN15" s="2">
        <f>ROUND( $AN$14 + $AN$8, $AN$9 - LOG( $AN$10 ))</f>
        <v>0.124</v>
      </c>
      <c r="AO15" s="2">
        <f>ROUND( $AO$14 + $AO$8, $AO$9 - LOG( $AO$10 ))</f>
        <v>0.623</v>
      </c>
      <c r="AP15" s="2">
        <f>ROUND( $AP$14 + $AP$8, $AP$9 - LOG( $AP$10 ))</f>
        <v>8.2000000000000003E-2</v>
      </c>
    </row>
    <row r="16" spans="1:42" outlineLevel="1" x14ac:dyDescent="0.3">
      <c r="A16" s="3" t="s">
        <v>17</v>
      </c>
      <c r="B16" s="2">
        <f>ROUND( $B$15 + $B$8, $B$9 - LOG( $B$10 ))</f>
        <v>0.14299999999999999</v>
      </c>
      <c r="C16" s="2">
        <f>ROUND( $C$15 + $C$8, $C$9 - LOG( $C$10 ))</f>
        <v>0.64400000000000002</v>
      </c>
      <c r="D16" s="2">
        <f>ROUND( $D$15 + $D$8, $D$9 - LOG( $D$10 ))</f>
        <v>47091.137000000002</v>
      </c>
      <c r="E16" s="2">
        <f>ROUND( $E$15 + $E$8, $E$9 - LOG( $E$10 ))</f>
        <v>11.583</v>
      </c>
      <c r="F16" s="2">
        <f>ROUND( $F$15 + $F$8, $F$9 - LOG( $F$10 ))</f>
        <v>0.83299999999999996</v>
      </c>
      <c r="G16" s="2">
        <f>ROUND( $G$15 + $G$8, $G$9 - LOG( $G$10 ))</f>
        <v>11515.842000000001</v>
      </c>
      <c r="H16" s="2">
        <f>ROUND( $H$15 + $H$8, $H$9 - LOG( $H$10 ))</f>
        <v>6.8</v>
      </c>
      <c r="I16" s="2">
        <f>ROUND( $I$15 + $I$8, $I$9 - LOG( $I$10 ))</f>
        <v>2.8</v>
      </c>
      <c r="J16" s="2">
        <f>ROUND( $J$15 + $J$8, $J$9 - LOG( $J$10 ))</f>
        <v>823</v>
      </c>
      <c r="K16" s="2">
        <f>ROUND( $K$15 + $K$8, $K$9 - LOG( $K$10 ))</f>
        <v>781.8</v>
      </c>
      <c r="L16" s="2">
        <f>ROUND( $L$15 + $L$8, $L$9 - LOG( $L$10 ))</f>
        <v>9.9000000000000005E-2</v>
      </c>
      <c r="M16" s="2">
        <f>ROUND( $M$15 + $M$8, $M$9 - LOG( $M$10 ))</f>
        <v>7341.0659999999998</v>
      </c>
      <c r="N16" s="2">
        <f>ROUND( $N$15 + $N$8, $N$9 - LOG( $N$10 ))</f>
        <v>31166.449000000001</v>
      </c>
      <c r="O16" s="2">
        <f>ROUND( $O$15 + $O$8, $O$9 - LOG( $O$10 ))</f>
        <v>10.467000000000001</v>
      </c>
      <c r="P16" s="2">
        <f>ROUND( $P$15 + $P$8, $P$9 - LOG( $P$10 ))</f>
        <v>316039.45899999997</v>
      </c>
      <c r="Q16" s="2">
        <f>ROUND( $Q$15 + $Q$8, $Q$9 - LOG( $Q$10 ))</f>
        <v>10172.638999999999</v>
      </c>
      <c r="R16" s="2">
        <f>ROUND( $R$15 + $R$8, $R$9 - LOG( $R$10 ))</f>
        <v>0</v>
      </c>
      <c r="S16" s="2">
        <f>ROUND( $S$15 + $S$8, $S$9 - LOG( $S$10 ))</f>
        <v>0</v>
      </c>
      <c r="T16" s="2">
        <f>ROUND( $T$15 + $T$8, $T$9 - LOG( $T$10 ))</f>
        <v>0.30399999999999999</v>
      </c>
      <c r="U16" s="2">
        <f>ROUND( $U$15 + $U$8, $U$9 - LOG( $U$10 ))</f>
        <v>2.4750000000000001</v>
      </c>
      <c r="V16" s="2">
        <f>ROUND( $V$15 + $V$8, $V$9 - LOG( $V$10 ))</f>
        <v>1.272</v>
      </c>
      <c r="W16" s="2">
        <f>ROUND( $W$15 + $W$8, $W$9 - LOG( $W$10 ))</f>
        <v>0</v>
      </c>
      <c r="X16" s="2">
        <f>ROUND( $X$15 + $X$8, $X$9 - LOG( $X$10 ))</f>
        <v>0</v>
      </c>
      <c r="Y16" s="2">
        <f>ROUND( $Y$15 + $Y$8, $Y$9 - LOG( $Y$10 ))</f>
        <v>0</v>
      </c>
      <c r="Z16" s="2">
        <f>ROUND( $Z$15 + $Z$8, $Z$9 - LOG( $Z$10 ))</f>
        <v>0</v>
      </c>
      <c r="AA16" s="2">
        <f>ROUND( $AA$15 + $AA$8, $AA$9 - LOG( $AA$10 ))</f>
        <v>0</v>
      </c>
      <c r="AB16" s="2">
        <f>ROUND( $AB$15 + $AB$8, $AB$9 - LOG( $AB$10 ))</f>
        <v>0</v>
      </c>
      <c r="AC16" s="2" t="e">
        <f>ROUND( $AC$15 + $AC$8, $AC$9 - LOG( $AC$10 ))</f>
        <v>#REF!</v>
      </c>
      <c r="AD16" s="2" t="e">
        <f>ROUND( $AD$15 + $AD$8, $AD$9 - LOG( $AD$10 ))</f>
        <v>#REF!</v>
      </c>
      <c r="AE16" s="2" t="e">
        <f>ROUND( $AE$15 + $AE$8, $AE$9 - LOG( $AE$10 ))</f>
        <v>#REF!</v>
      </c>
      <c r="AF16" s="2" t="e">
        <f>ROUND( $AF$15 + $AF$8, $AF$9 - LOG( $AF$10 ))</f>
        <v>#REF!</v>
      </c>
      <c r="AG16" s="2" t="e">
        <f>ROUND( $AG$15 + $AG$8, $AG$9 - LOG( $AG$10 ))</f>
        <v>#REF!</v>
      </c>
      <c r="AH16" s="2" t="e">
        <f>ROUND( $AH$15 + $AH$8, $AH$9 - LOG( $AH$10 ))</f>
        <v>#REF!</v>
      </c>
      <c r="AI16" s="2" t="e">
        <f>ROUND( $AI$15 + $AI$8, $AI$9 - LOG( $AI$10 ))</f>
        <v>#REF!</v>
      </c>
      <c r="AJ16" s="2" t="e">
        <f>ROUND( $AJ$15 + $AJ$8, $AJ$9 - LOG( $AJ$10 ))</f>
        <v>#REF!</v>
      </c>
      <c r="AK16" s="2" t="e">
        <f>ROUND( $AK$15 + $AK$8, $AK$9 - LOG( $AK$10 ))</f>
        <v>#REF!</v>
      </c>
      <c r="AL16" s="2" t="e">
        <f>ROUND( $AL$15 + $AL$8, $AL$9 - LOG( $AL$10 ))</f>
        <v>#REF!</v>
      </c>
      <c r="AM16" s="2" t="e">
        <f>ROUND( $AM$15 + $AM$8, $AM$9 - LOG( $AM$10 ))</f>
        <v>#REF!</v>
      </c>
      <c r="AN16" s="2">
        <f>ROUND( $AN$15 + $AN$8, $AN$9 - LOG( $AN$10 ))</f>
        <v>0.14399999999999999</v>
      </c>
      <c r="AO16" s="2">
        <f>ROUND( $AO$15 + $AO$8, $AO$9 - LOG( $AO$10 ))</f>
        <v>0.64300000000000002</v>
      </c>
      <c r="AP16" s="2">
        <f>ROUND( $AP$15 + $AP$8, $AP$9 - LOG( $AP$10 ))</f>
        <v>9.8000000000000004E-2</v>
      </c>
    </row>
    <row r="17" spans="1:42" outlineLevel="1" x14ac:dyDescent="0.3">
      <c r="A17" s="4" t="s">
        <v>18</v>
      </c>
      <c r="B17" s="2">
        <f>ROUND( $B$16 + $B$8, $B$9 - LOG( $B$10 ))</f>
        <v>0.16200000000000001</v>
      </c>
      <c r="C17" s="2">
        <f>ROUND( $C$16 + $C$8, $C$9 - LOG( $C$10 ))</f>
        <v>0.66400000000000003</v>
      </c>
      <c r="D17" s="2">
        <f>ROUND( $D$16 + $D$8, $D$9 - LOG( $D$10 ))</f>
        <v>48060.576000000001</v>
      </c>
      <c r="E17" s="2">
        <f>ROUND( $E$16 + $E$8, $E$9 - LOG( $E$10 ))</f>
        <v>14.388</v>
      </c>
      <c r="F17" s="2">
        <f>ROUND( $F$16 + $F$8, $F$9 - LOG( $F$10 ))</f>
        <v>0.84799999999999998</v>
      </c>
      <c r="G17" s="2">
        <f>ROUND( $G$16 + $G$8, $G$9 - LOG( $G$10 ))</f>
        <v>15889.009</v>
      </c>
      <c r="H17" s="2">
        <f>ROUND( $H$16 + $H$8, $H$9 - LOG( $H$10 ))</f>
        <v>8.6999999999999993</v>
      </c>
      <c r="I17" s="2">
        <f>ROUND( $I$16 + $I$8, $I$9 - LOG( $I$10 ))</f>
        <v>4.2</v>
      </c>
      <c r="J17" s="2">
        <f>ROUND( $J$16 + $J$8, $J$9 - LOG( $J$10 ))</f>
        <v>830.5</v>
      </c>
      <c r="K17" s="2">
        <f>ROUND( $K$16 + $K$8, $K$9 - LOG( $K$10 ))</f>
        <v>789.7</v>
      </c>
      <c r="L17" s="2">
        <f>ROUND( $L$16 + $L$8, $L$9 - LOG( $L$10 ))</f>
        <v>0.115</v>
      </c>
      <c r="M17" s="2">
        <f>ROUND( $M$16 + $M$8, $M$9 - LOG( $M$10 ))</f>
        <v>8370.5540000000001</v>
      </c>
      <c r="N17" s="2">
        <f>ROUND( $N$16 + $N$8, $N$9 - LOG( $N$10 ))</f>
        <v>32518.388999999999</v>
      </c>
      <c r="O17" s="2">
        <f>ROUND( $O$16 + $O$8, $O$9 - LOG( $O$10 ))</f>
        <v>13.013999999999999</v>
      </c>
      <c r="P17" s="2">
        <f>ROUND( $P$16 + $P$8, $P$9 - LOG( $P$10 ))</f>
        <v>455110.64600000001</v>
      </c>
      <c r="Q17" s="2">
        <f>ROUND( $Q$16 + $Q$8, $Q$9 - LOG( $Q$10 ))</f>
        <v>14064.433999999999</v>
      </c>
      <c r="R17" s="2">
        <f>ROUND( $R$16 + $R$8, $R$9 - LOG( $R$10 ))</f>
        <v>0</v>
      </c>
      <c r="S17" s="2">
        <f>ROUND( $S$16 + $S$8, $S$9 - LOG( $S$10 ))</f>
        <v>0</v>
      </c>
      <c r="T17" s="2">
        <f>ROUND( $T$16 + $T$8, $T$9 - LOG( $T$10 ))</f>
        <v>0.34599999999999997</v>
      </c>
      <c r="U17" s="2">
        <f>ROUND( $U$16 + $U$8, $U$9 - LOG( $U$10 ))</f>
        <v>3.1539999999999999</v>
      </c>
      <c r="V17" s="2">
        <f>ROUND( $V$16 + $V$8, $V$9 - LOG( $V$10 ))</f>
        <v>1.74</v>
      </c>
      <c r="W17" s="2">
        <f>ROUND( $W$16 + $W$8, $W$9 - LOG( $W$10 ))</f>
        <v>0</v>
      </c>
      <c r="X17" s="2">
        <f>ROUND( $X$16 + $X$8, $X$9 - LOG( $X$10 ))</f>
        <v>0</v>
      </c>
      <c r="Y17" s="2">
        <f>ROUND( $Y$16 + $Y$8, $Y$9 - LOG( $Y$10 ))</f>
        <v>0</v>
      </c>
      <c r="Z17" s="2">
        <f>ROUND( $Z$16 + $Z$8, $Z$9 - LOG( $Z$10 ))</f>
        <v>0</v>
      </c>
      <c r="AA17" s="2">
        <f>ROUND( $AA$16 + $AA$8, $AA$9 - LOG( $AA$10 ))</f>
        <v>0</v>
      </c>
      <c r="AB17" s="2">
        <f>ROUND( $AB$16 + $AB$8, $AB$9 - LOG( $AB$10 ))</f>
        <v>0</v>
      </c>
      <c r="AC17" s="2" t="e">
        <f>ROUND( $AC$16 + $AC$8, $AC$9 - LOG( $AC$10 ))</f>
        <v>#REF!</v>
      </c>
      <c r="AD17" s="2" t="e">
        <f>ROUND( $AD$16 + $AD$8, $AD$9 - LOG( $AD$10 ))</f>
        <v>#REF!</v>
      </c>
      <c r="AE17" s="2" t="e">
        <f>ROUND( $AE$16 + $AE$8, $AE$9 - LOG( $AE$10 ))</f>
        <v>#REF!</v>
      </c>
      <c r="AF17" s="2" t="e">
        <f>ROUND( $AF$16 + $AF$8, $AF$9 - LOG( $AF$10 ))</f>
        <v>#REF!</v>
      </c>
      <c r="AG17" s="2" t="e">
        <f>ROUND( $AG$16 + $AG$8, $AG$9 - LOG( $AG$10 ))</f>
        <v>#REF!</v>
      </c>
      <c r="AH17" s="2" t="e">
        <f>ROUND( $AH$16 + $AH$8, $AH$9 - LOG( $AH$10 ))</f>
        <v>#REF!</v>
      </c>
      <c r="AI17" s="2" t="e">
        <f>ROUND( $AI$16 + $AI$8, $AI$9 - LOG( $AI$10 ))</f>
        <v>#REF!</v>
      </c>
      <c r="AJ17" s="2" t="e">
        <f>ROUND( $AJ$16 + $AJ$8, $AJ$9 - LOG( $AJ$10 ))</f>
        <v>#REF!</v>
      </c>
      <c r="AK17" s="2" t="e">
        <f>ROUND( $AK$16 + $AK$8, $AK$9 - LOG( $AK$10 ))</f>
        <v>#REF!</v>
      </c>
      <c r="AL17" s="2" t="e">
        <f>ROUND( $AL$16 + $AL$8, $AL$9 - LOG( $AL$10 ))</f>
        <v>#REF!</v>
      </c>
      <c r="AM17" s="2" t="e">
        <f>ROUND( $AM$16 + $AM$8, $AM$9 - LOG( $AM$10 ))</f>
        <v>#REF!</v>
      </c>
      <c r="AN17" s="2">
        <f>ROUND( $AN$16 + $AN$8, $AN$9 - LOG( $AN$10 ))</f>
        <v>0.16400000000000001</v>
      </c>
      <c r="AO17" s="2">
        <f>ROUND( $AO$16 + $AO$8, $AO$9 - LOG( $AO$10 ))</f>
        <v>0.66300000000000003</v>
      </c>
      <c r="AP17" s="2">
        <f>ROUND( $AP$16 + $AP$8, $AP$9 - LOG( $AP$10 ))</f>
        <v>0.114</v>
      </c>
    </row>
    <row r="18" spans="1:42" outlineLevel="1" x14ac:dyDescent="0.3">
      <c r="A18" s="5" t="s">
        <v>19</v>
      </c>
      <c r="B18" s="2">
        <f>ROUND( $B$17 + $B$8, $B$9 - LOG( $B$10 ))</f>
        <v>0.18099999999999999</v>
      </c>
      <c r="C18" s="2">
        <f>ROUND( $C$17 + $C$8, $C$9 - LOG( $C$10 ))</f>
        <v>0.68400000000000005</v>
      </c>
      <c r="D18" s="2">
        <f>ROUND( $D$17 + $D$8, $D$9 - LOG( $D$10 ))</f>
        <v>49030.014999999999</v>
      </c>
      <c r="E18" s="2">
        <f>ROUND( $E$17 + $E$8, $E$9 - LOG( $E$10 ))</f>
        <v>17.193000000000001</v>
      </c>
      <c r="F18" s="2">
        <f>ROUND( $F$17 + $F$8, $F$9 - LOG( $F$10 ))</f>
        <v>0.86299999999999999</v>
      </c>
      <c r="G18" s="2">
        <f>ROUND( $G$17 + $G$8, $G$9 - LOG( $G$10 ))</f>
        <v>20262.175999999999</v>
      </c>
      <c r="H18" s="2">
        <f>ROUND( $H$17 + $H$8, $H$9 - LOG( $H$10 ))</f>
        <v>10.6</v>
      </c>
      <c r="I18" s="2">
        <f>ROUND( $I$17 + $I$8, $I$9 - LOG( $I$10 ))</f>
        <v>5.6</v>
      </c>
      <c r="J18" s="2">
        <f>ROUND( $J$17 + $J$8, $J$9 - LOG( $J$10 ))</f>
        <v>838</v>
      </c>
      <c r="K18" s="2">
        <f>ROUND( $K$17 + $K$8, $K$9 - LOG( $K$10 ))</f>
        <v>797.6</v>
      </c>
      <c r="L18" s="2">
        <f>ROUND( $L$17 + $L$8, $L$9 - LOG( $L$10 ))</f>
        <v>0.13100000000000001</v>
      </c>
      <c r="M18" s="2">
        <f>ROUND( $M$17 + $M$8, $M$9 - LOG( $M$10 ))</f>
        <v>9400.0419999999995</v>
      </c>
      <c r="N18" s="2">
        <f>ROUND( $N$17 + $N$8, $N$9 - LOG( $N$10 ))</f>
        <v>33870.328999999998</v>
      </c>
      <c r="O18" s="2">
        <f>ROUND( $O$17 + $O$8, $O$9 - LOG( $O$10 ))</f>
        <v>15.561</v>
      </c>
      <c r="P18" s="2">
        <f>ROUND( $P$17 + $P$8, $P$9 - LOG( $P$10 ))</f>
        <v>594181.83299999998</v>
      </c>
      <c r="Q18" s="2">
        <f>ROUND( $Q$17 + $Q$8, $Q$9 - LOG( $Q$10 ))</f>
        <v>17956.228999999999</v>
      </c>
      <c r="R18" s="2">
        <f>ROUND( $R$17 + $R$8, $R$9 - LOG( $R$10 ))</f>
        <v>0</v>
      </c>
      <c r="S18" s="2">
        <f>ROUND( $S$17 + $S$8, $S$9 - LOG( $S$10 ))</f>
        <v>0</v>
      </c>
      <c r="T18" s="2">
        <f>ROUND( $T$17 + $T$8, $T$9 - LOG( $T$10 ))</f>
        <v>0.38800000000000001</v>
      </c>
      <c r="U18" s="2">
        <f>ROUND( $U$17 + $U$8, $U$9 - LOG( $U$10 ))</f>
        <v>3.8330000000000002</v>
      </c>
      <c r="V18" s="2">
        <f>ROUND( $V$17 + $V$8, $V$9 - LOG( $V$10 ))</f>
        <v>2.2080000000000002</v>
      </c>
      <c r="W18" s="2">
        <f>ROUND( $W$17 + $W$8, $W$9 - LOG( $W$10 ))</f>
        <v>0</v>
      </c>
      <c r="X18" s="2">
        <f>ROUND( $X$17 + $X$8, $X$9 - LOG( $X$10 ))</f>
        <v>0</v>
      </c>
      <c r="Y18" s="2">
        <f>ROUND( $Y$17 + $Y$8, $Y$9 - LOG( $Y$10 ))</f>
        <v>0</v>
      </c>
      <c r="Z18" s="2">
        <f>ROUND( $Z$17 + $Z$8, $Z$9 - LOG( $Z$10 ))</f>
        <v>0</v>
      </c>
      <c r="AA18" s="2">
        <f>ROUND( $AA$17 + $AA$8, $AA$9 - LOG( $AA$10 ))</f>
        <v>0</v>
      </c>
      <c r="AB18" s="2">
        <f>ROUND( $AB$17 + $AB$8, $AB$9 - LOG( $AB$10 ))</f>
        <v>0</v>
      </c>
      <c r="AC18" s="2" t="e">
        <f>ROUND( $AC$17 + $AC$8, $AC$9 - LOG( $AC$10 ))</f>
        <v>#REF!</v>
      </c>
      <c r="AD18" s="2" t="e">
        <f>ROUND( $AD$17 + $AD$8, $AD$9 - LOG( $AD$10 ))</f>
        <v>#REF!</v>
      </c>
      <c r="AE18" s="2" t="e">
        <f>ROUND( $AE$17 + $AE$8, $AE$9 - LOG( $AE$10 ))</f>
        <v>#REF!</v>
      </c>
      <c r="AF18" s="2" t="e">
        <f>ROUND( $AF$17 + $AF$8, $AF$9 - LOG( $AF$10 ))</f>
        <v>#REF!</v>
      </c>
      <c r="AG18" s="2" t="e">
        <f>ROUND( $AG$17 + $AG$8, $AG$9 - LOG( $AG$10 ))</f>
        <v>#REF!</v>
      </c>
      <c r="AH18" s="2" t="e">
        <f>ROUND( $AH$17 + $AH$8, $AH$9 - LOG( $AH$10 ))</f>
        <v>#REF!</v>
      </c>
      <c r="AI18" s="2" t="e">
        <f>ROUND( $AI$17 + $AI$8, $AI$9 - LOG( $AI$10 ))</f>
        <v>#REF!</v>
      </c>
      <c r="AJ18" s="2" t="e">
        <f>ROUND( $AJ$17 + $AJ$8, $AJ$9 - LOG( $AJ$10 ))</f>
        <v>#REF!</v>
      </c>
      <c r="AK18" s="2" t="e">
        <f>ROUND( $AK$17 + $AK$8, $AK$9 - LOG( $AK$10 ))</f>
        <v>#REF!</v>
      </c>
      <c r="AL18" s="2" t="e">
        <f>ROUND( $AL$17 + $AL$8, $AL$9 - LOG( $AL$10 ))</f>
        <v>#REF!</v>
      </c>
      <c r="AM18" s="2" t="e">
        <f>ROUND( $AM$17 + $AM$8, $AM$9 - LOG( $AM$10 ))</f>
        <v>#REF!</v>
      </c>
      <c r="AN18" s="2">
        <f>ROUND( $AN$17 + $AN$8, $AN$9 - LOG( $AN$10 ))</f>
        <v>0.184</v>
      </c>
      <c r="AO18" s="2">
        <f>ROUND( $AO$17 + $AO$8, $AO$9 - LOG( $AO$10 ))</f>
        <v>0.68300000000000005</v>
      </c>
      <c r="AP18" s="2">
        <f>ROUND( $AP$17 + $AP$8, $AP$9 - LOG( $AP$10 ))</f>
        <v>0.13</v>
      </c>
    </row>
    <row r="19" spans="1:42" outlineLevel="1" x14ac:dyDescent="0.3">
      <c r="B19" s="2">
        <f>ROUND( $B$18 + $B$8, $B$9 - LOG( $B$10 ))</f>
        <v>0.2</v>
      </c>
      <c r="C19" s="2">
        <f>ROUND( $C$18 + $C$8, $C$9 - LOG( $C$10 ))</f>
        <v>0.70399999999999996</v>
      </c>
      <c r="D19" s="2">
        <f>ROUND( $D$18 + $D$8, $D$9 - LOG( $D$10 ))</f>
        <v>49999.453999999998</v>
      </c>
      <c r="E19" s="2">
        <f>ROUND( $E$18 + $E$8, $E$9 - LOG( $E$10 ))</f>
        <v>19.998000000000001</v>
      </c>
      <c r="F19" s="2">
        <f>ROUND( $F$18 + $F$8, $F$9 - LOG( $F$10 ))</f>
        <v>0.878</v>
      </c>
      <c r="G19" s="2">
        <f>ROUND( $G$18 + $G$8, $G$9 - LOG( $G$10 ))</f>
        <v>24635.343000000001</v>
      </c>
      <c r="H19" s="2">
        <f>ROUND( $H$18 + $H$8, $H$9 - LOG( $H$10 ))</f>
        <v>12.5</v>
      </c>
      <c r="I19" s="2">
        <f>ROUND( $I$18 + $I$8, $I$9 - LOG( $I$10 ))</f>
        <v>7</v>
      </c>
      <c r="J19" s="2">
        <f>ROUND( $J$18 + $J$8, $J$9 - LOG( $J$10 ))</f>
        <v>845.5</v>
      </c>
      <c r="K19" s="2">
        <f>ROUND( $K$18 + $K$8, $K$9 - LOG( $K$10 ))</f>
        <v>805.5</v>
      </c>
      <c r="L19" s="2">
        <f>ROUND( $L$18 + $L$8, $L$9 - LOG( $L$10 ))</f>
        <v>0.14699999999999999</v>
      </c>
      <c r="M19" s="2">
        <f>ROUND( $M$18 + $M$8, $M$9 - LOG( $M$10 ))</f>
        <v>10429.530000000001</v>
      </c>
      <c r="N19" s="2">
        <f>ROUND( $N$18 + $N$8, $N$9 - LOG( $N$10 ))</f>
        <v>35222.269</v>
      </c>
      <c r="O19" s="2">
        <f>ROUND( $O$18 + $O$8, $O$9 - LOG( $O$10 ))</f>
        <v>18.108000000000001</v>
      </c>
      <c r="P19" s="2">
        <f>ROUND( $P$18 + $P$8, $P$9 - LOG( $P$10 ))</f>
        <v>733253.02</v>
      </c>
      <c r="Q19" s="2">
        <f>ROUND( $Q$18 + $Q$8, $Q$9 - LOG( $Q$10 ))</f>
        <v>21848.024000000001</v>
      </c>
      <c r="R19" s="2">
        <f>ROUND( $R$18 + $R$8, $R$9 - LOG( $R$10 ))</f>
        <v>0</v>
      </c>
      <c r="S19" s="2">
        <f>ROUND( $S$18 + $S$8, $S$9 - LOG( $S$10 ))</f>
        <v>0</v>
      </c>
      <c r="T19" s="2">
        <f>ROUND( $T$18 + $T$8, $T$9 - LOG( $T$10 ))</f>
        <v>0.43</v>
      </c>
      <c r="U19" s="2">
        <f>ROUND( $U$18 + $U$8, $U$9 - LOG( $U$10 ))</f>
        <v>4.5119999999999996</v>
      </c>
      <c r="V19" s="2">
        <f>ROUND( $V$18 + $V$8, $V$9 - LOG( $V$10 ))</f>
        <v>2.6760000000000002</v>
      </c>
      <c r="W19" s="2">
        <f>ROUND( $W$18 + $W$8, $W$9 - LOG( $W$10 ))</f>
        <v>0</v>
      </c>
      <c r="X19" s="2">
        <f>ROUND( $X$18 + $X$8, $X$9 - LOG( $X$10 ))</f>
        <v>0</v>
      </c>
      <c r="Y19" s="2">
        <f>ROUND( $Y$18 + $Y$8, $Y$9 - LOG( $Y$10 ))</f>
        <v>0</v>
      </c>
      <c r="Z19" s="2">
        <f>ROUND( $Z$18 + $Z$8, $Z$9 - LOG( $Z$10 ))</f>
        <v>0</v>
      </c>
      <c r="AA19" s="2">
        <f>ROUND( $AA$18 + $AA$8, $AA$9 - LOG( $AA$10 ))</f>
        <v>0</v>
      </c>
      <c r="AB19" s="2">
        <f>ROUND( $AB$18 + $AB$8, $AB$9 - LOG( $AB$10 ))</f>
        <v>0</v>
      </c>
      <c r="AC19" s="2" t="e">
        <f>ROUND( $AC$18 + $AC$8, $AC$9 - LOG( $AC$10 ))</f>
        <v>#REF!</v>
      </c>
      <c r="AD19" s="2" t="e">
        <f>ROUND( $AD$18 + $AD$8, $AD$9 - LOG( $AD$10 ))</f>
        <v>#REF!</v>
      </c>
      <c r="AE19" s="2" t="e">
        <f>ROUND( $AE$18 + $AE$8, $AE$9 - LOG( $AE$10 ))</f>
        <v>#REF!</v>
      </c>
      <c r="AF19" s="2" t="e">
        <f>ROUND( $AF$18 + $AF$8, $AF$9 - LOG( $AF$10 ))</f>
        <v>#REF!</v>
      </c>
      <c r="AG19" s="2" t="e">
        <f>ROUND( $AG$18 + $AG$8, $AG$9 - LOG( $AG$10 ))</f>
        <v>#REF!</v>
      </c>
      <c r="AH19" s="2" t="e">
        <f>ROUND( $AH$18 + $AH$8, $AH$9 - LOG( $AH$10 ))</f>
        <v>#REF!</v>
      </c>
      <c r="AI19" s="2" t="e">
        <f>ROUND( $AI$18 + $AI$8, $AI$9 - LOG( $AI$10 ))</f>
        <v>#REF!</v>
      </c>
      <c r="AJ19" s="2" t="e">
        <f>ROUND( $AJ$18 + $AJ$8, $AJ$9 - LOG( $AJ$10 ))</f>
        <v>#REF!</v>
      </c>
      <c r="AK19" s="2" t="e">
        <f>ROUND( $AK$18 + $AK$8, $AK$9 - LOG( $AK$10 ))</f>
        <v>#REF!</v>
      </c>
      <c r="AL19" s="2" t="e">
        <f>ROUND( $AL$18 + $AL$8, $AL$9 - LOG( $AL$10 ))</f>
        <v>#REF!</v>
      </c>
      <c r="AM19" s="2" t="e">
        <f>ROUND( $AM$18 + $AM$8, $AM$9 - LOG( $AM$10 ))</f>
        <v>#REF!</v>
      </c>
      <c r="AN19" s="2">
        <f>ROUND( $AN$18 + $AN$8, $AN$9 - LOG( $AN$10 ))</f>
        <v>0.20399999999999999</v>
      </c>
      <c r="AO19" s="2">
        <f>ROUND( $AO$18 + $AO$8, $AO$9 - LOG( $AO$10 ))</f>
        <v>0.70299999999999996</v>
      </c>
      <c r="AP19" s="2">
        <f>ROUND( $AP$18 + $AP$8, $AP$9 - LOG( $AP$10 ))</f>
        <v>0.14599999999999999</v>
      </c>
    </row>
    <row r="20" spans="1:42" outlineLevel="1" x14ac:dyDescent="0.3">
      <c r="B20" s="2">
        <f>ROUND( $B$19 + $B$8, $B$9 - LOG( $B$10 ))</f>
        <v>0.219</v>
      </c>
      <c r="C20" s="2">
        <f>ROUND( $C$19 + $C$8, $C$9 - LOG( $C$10 ))</f>
        <v>0.72399999999999998</v>
      </c>
      <c r="D20" s="2">
        <f>ROUND( $D$19 + $D$8, $D$9 - LOG( $D$10 ))</f>
        <v>50968.892999999996</v>
      </c>
      <c r="E20" s="2">
        <f>ROUND( $E$19 + $E$8, $E$9 - LOG( $E$10 ))</f>
        <v>22.803000000000001</v>
      </c>
      <c r="F20" s="2">
        <f>ROUND( $F$19 + $F$8, $F$9 - LOG( $F$10 ))</f>
        <v>0.89300000000000002</v>
      </c>
      <c r="G20" s="2">
        <f>ROUND( $G$19 + $G$8, $G$9 - LOG( $G$10 ))</f>
        <v>29008.51</v>
      </c>
      <c r="H20" s="2">
        <f>ROUND( $H$19 + $H$8, $H$9 - LOG( $H$10 ))</f>
        <v>14.4</v>
      </c>
      <c r="I20" s="2">
        <f>ROUND( $I$19 + $I$8, $I$9 - LOG( $I$10 ))</f>
        <v>8.4</v>
      </c>
      <c r="J20" s="2">
        <f>ROUND( $J$19 + $J$8, $J$9 - LOG( $J$10 ))</f>
        <v>853</v>
      </c>
      <c r="K20" s="2">
        <f>ROUND( $K$19 + $K$8, $K$9 - LOG( $K$10 ))</f>
        <v>813.4</v>
      </c>
      <c r="L20" s="2">
        <f>ROUND( $L$19 + $L$8, $L$9 - LOG( $L$10 ))</f>
        <v>0.16300000000000001</v>
      </c>
      <c r="M20" s="2">
        <f>ROUND( $M$19 + $M$8, $M$9 - LOG( $M$10 ))</f>
        <v>11459.018</v>
      </c>
      <c r="N20" s="2">
        <f>ROUND( $N$19 + $N$8, $N$9 - LOG( $N$10 ))</f>
        <v>36574.209000000003</v>
      </c>
      <c r="O20" s="2">
        <f>ROUND( $O$19 + $O$8, $O$9 - LOG( $O$10 ))</f>
        <v>20.655000000000001</v>
      </c>
      <c r="P20" s="2">
        <f>ROUND( $P$19 + $P$8, $P$9 - LOG( $P$10 ))</f>
        <v>872324.20700000005</v>
      </c>
      <c r="Q20" s="2">
        <f>ROUND( $Q$19 + $Q$8, $Q$9 - LOG( $Q$10 ))</f>
        <v>25739.819</v>
      </c>
      <c r="R20" s="2">
        <f>ROUND( $R$19 + $R$8, $R$9 - LOG( $R$10 ))</f>
        <v>0</v>
      </c>
      <c r="S20" s="2">
        <f>ROUND( $S$19 + $S$8, $S$9 - LOG( $S$10 ))</f>
        <v>0</v>
      </c>
      <c r="T20" s="2">
        <f>ROUND( $T$19 + $T$8, $T$9 - LOG( $T$10 ))</f>
        <v>0.47199999999999998</v>
      </c>
      <c r="U20" s="2">
        <f>ROUND( $U$19 + $U$8, $U$9 - LOG( $U$10 ))</f>
        <v>5.1909999999999998</v>
      </c>
      <c r="V20" s="2">
        <f>ROUND( $V$19 + $V$8, $V$9 - LOG( $V$10 ))</f>
        <v>3.1440000000000001</v>
      </c>
      <c r="W20" s="2">
        <f>ROUND( $W$19 + $W$8, $W$9 - LOG( $W$10 ))</f>
        <v>0</v>
      </c>
      <c r="X20" s="2">
        <f>ROUND( $X$19 + $X$8, $X$9 - LOG( $X$10 ))</f>
        <v>0</v>
      </c>
      <c r="Y20" s="2">
        <f>ROUND( $Y$19 + $Y$8, $Y$9 - LOG( $Y$10 ))</f>
        <v>0</v>
      </c>
      <c r="Z20" s="2">
        <f>ROUND( $Z$19 + $Z$8, $Z$9 - LOG( $Z$10 ))</f>
        <v>0</v>
      </c>
      <c r="AA20" s="2">
        <f>ROUND( $AA$19 + $AA$8, $AA$9 - LOG( $AA$10 ))</f>
        <v>0</v>
      </c>
      <c r="AB20" s="2">
        <f>ROUND( $AB$19 + $AB$8, $AB$9 - LOG( $AB$10 ))</f>
        <v>0</v>
      </c>
      <c r="AC20" s="2" t="e">
        <f>ROUND( $AC$19 + $AC$8, $AC$9 - LOG( $AC$10 ))</f>
        <v>#REF!</v>
      </c>
      <c r="AD20" s="2" t="e">
        <f>ROUND( $AD$19 + $AD$8, $AD$9 - LOG( $AD$10 ))</f>
        <v>#REF!</v>
      </c>
      <c r="AE20" s="2" t="e">
        <f>ROUND( $AE$19 + $AE$8, $AE$9 - LOG( $AE$10 ))</f>
        <v>#REF!</v>
      </c>
      <c r="AF20" s="2" t="e">
        <f>ROUND( $AF$19 + $AF$8, $AF$9 - LOG( $AF$10 ))</f>
        <v>#REF!</v>
      </c>
      <c r="AG20" s="2" t="e">
        <f>ROUND( $AG$19 + $AG$8, $AG$9 - LOG( $AG$10 ))</f>
        <v>#REF!</v>
      </c>
      <c r="AH20" s="2" t="e">
        <f>ROUND( $AH$19 + $AH$8, $AH$9 - LOG( $AH$10 ))</f>
        <v>#REF!</v>
      </c>
      <c r="AI20" s="2" t="e">
        <f>ROUND( $AI$19 + $AI$8, $AI$9 - LOG( $AI$10 ))</f>
        <v>#REF!</v>
      </c>
      <c r="AJ20" s="2" t="e">
        <f>ROUND( $AJ$19 + $AJ$8, $AJ$9 - LOG( $AJ$10 ))</f>
        <v>#REF!</v>
      </c>
      <c r="AK20" s="2" t="e">
        <f>ROUND( $AK$19 + $AK$8, $AK$9 - LOG( $AK$10 ))</f>
        <v>#REF!</v>
      </c>
      <c r="AL20" s="2" t="e">
        <f>ROUND( $AL$19 + $AL$8, $AL$9 - LOG( $AL$10 ))</f>
        <v>#REF!</v>
      </c>
      <c r="AM20" s="2" t="e">
        <f>ROUND( $AM$19 + $AM$8, $AM$9 - LOG( $AM$10 ))</f>
        <v>#REF!</v>
      </c>
      <c r="AN20" s="2">
        <f>ROUND( $AN$19 + $AN$8, $AN$9 - LOG( $AN$10 ))</f>
        <v>0.224</v>
      </c>
      <c r="AO20" s="2">
        <f>ROUND( $AO$19 + $AO$8, $AO$9 - LOG( $AO$10 ))</f>
        <v>0.72299999999999998</v>
      </c>
      <c r="AP20" s="2">
        <f>ROUND( $AP$19 + $AP$8, $AP$9 - LOG( $AP$10 ))</f>
        <v>0.16200000000000001</v>
      </c>
    </row>
    <row r="21" spans="1:42" outlineLevel="1" x14ac:dyDescent="0.3">
      <c r="B21" s="2">
        <f>ROUND( $B$20 + $B$8, $B$9 - LOG( $B$10 ))</f>
        <v>0.23799999999999999</v>
      </c>
      <c r="C21" s="2">
        <f>ROUND( $C$20 + $C$8, $C$9 - LOG( $C$10 ))</f>
        <v>0.74399999999999999</v>
      </c>
      <c r="D21" s="2">
        <f>ROUND( $D$20 + $D$8, $D$9 - LOG( $D$10 ))</f>
        <v>51938.332000000002</v>
      </c>
      <c r="E21" s="2">
        <f>ROUND( $E$20 + $E$8, $E$9 - LOG( $E$10 ))</f>
        <v>25.608000000000001</v>
      </c>
      <c r="F21" s="2">
        <f>ROUND( $F$20 + $F$8, $F$9 - LOG( $F$10 ))</f>
        <v>0.90800000000000003</v>
      </c>
      <c r="G21" s="2">
        <f>ROUND( $G$20 + $G$8, $G$9 - LOG( $G$10 ))</f>
        <v>33381.677000000003</v>
      </c>
      <c r="H21" s="2">
        <f>ROUND( $H$20 + $H$8, $H$9 - LOG( $H$10 ))</f>
        <v>16.3</v>
      </c>
      <c r="I21" s="2">
        <f>ROUND( $I$20 + $I$8, $I$9 - LOG( $I$10 ))</f>
        <v>9.8000000000000007</v>
      </c>
      <c r="J21" s="2">
        <f>ROUND( $J$20 + $J$8, $J$9 - LOG( $J$10 ))</f>
        <v>860.5</v>
      </c>
      <c r="K21" s="2">
        <f>ROUND( $K$20 + $K$8, $K$9 - LOG( $K$10 ))</f>
        <v>821.3</v>
      </c>
      <c r="L21" s="2">
        <f>ROUND( $L$20 + $L$8, $L$9 - LOG( $L$10 ))</f>
        <v>0.17899999999999999</v>
      </c>
      <c r="M21" s="2">
        <f>ROUND( $M$20 + $M$8, $M$9 - LOG( $M$10 ))</f>
        <v>12488.505999999999</v>
      </c>
      <c r="N21" s="2">
        <f>ROUND( $N$20 + $N$8, $N$9 - LOG( $N$10 ))</f>
        <v>37926.148999999998</v>
      </c>
      <c r="O21" s="2">
        <f>ROUND( $O$20 + $O$8, $O$9 - LOG( $O$10 ))</f>
        <v>23.202000000000002</v>
      </c>
      <c r="P21" s="2">
        <f>ROUND( $P$20 + $P$8, $P$9 - LOG( $P$10 ))</f>
        <v>1011395.394</v>
      </c>
      <c r="Q21" s="2">
        <f>ROUND( $Q$20 + $Q$8, $Q$9 - LOG( $Q$10 ))</f>
        <v>29631.614000000001</v>
      </c>
      <c r="R21" s="2">
        <f>ROUND( $R$20 + $R$8, $R$9 - LOG( $R$10 ))</f>
        <v>0</v>
      </c>
      <c r="S21" s="2">
        <f>ROUND( $S$20 + $S$8, $S$9 - LOG( $S$10 ))</f>
        <v>0</v>
      </c>
      <c r="T21" s="2">
        <f>ROUND( $T$20 + $T$8, $T$9 - LOG( $T$10 ))</f>
        <v>0.51400000000000001</v>
      </c>
      <c r="U21" s="2">
        <f>ROUND( $U$20 + $U$8, $U$9 - LOG( $U$10 ))</f>
        <v>5.87</v>
      </c>
      <c r="V21" s="2">
        <f>ROUND( $V$20 + $V$8, $V$9 - LOG( $V$10 ))</f>
        <v>3.6120000000000001</v>
      </c>
      <c r="W21" s="2">
        <f>ROUND( $W$20 + $W$8, $W$9 - LOG( $W$10 ))</f>
        <v>0</v>
      </c>
      <c r="X21" s="2">
        <f>ROUND( $X$20 + $X$8, $X$9 - LOG( $X$10 ))</f>
        <v>0</v>
      </c>
      <c r="Y21" s="2">
        <f>ROUND( $Y$20 + $Y$8, $Y$9 - LOG( $Y$10 ))</f>
        <v>0</v>
      </c>
      <c r="Z21" s="2">
        <f>ROUND( $Z$20 + $Z$8, $Z$9 - LOG( $Z$10 ))</f>
        <v>0</v>
      </c>
      <c r="AA21" s="2">
        <f>ROUND( $AA$20 + $AA$8, $AA$9 - LOG( $AA$10 ))</f>
        <v>0</v>
      </c>
      <c r="AB21" s="2">
        <f>ROUND( $AB$20 + $AB$8, $AB$9 - LOG( $AB$10 ))</f>
        <v>0</v>
      </c>
      <c r="AC21" s="2" t="e">
        <f>ROUND( $AC$20 + $AC$8, $AC$9 - LOG( $AC$10 ))</f>
        <v>#REF!</v>
      </c>
      <c r="AD21" s="2" t="e">
        <f>ROUND( $AD$20 + $AD$8, $AD$9 - LOG( $AD$10 ))</f>
        <v>#REF!</v>
      </c>
      <c r="AE21" s="2" t="e">
        <f>ROUND( $AE$20 + $AE$8, $AE$9 - LOG( $AE$10 ))</f>
        <v>#REF!</v>
      </c>
      <c r="AF21" s="2" t="e">
        <f>ROUND( $AF$20 + $AF$8, $AF$9 - LOG( $AF$10 ))</f>
        <v>#REF!</v>
      </c>
      <c r="AG21" s="2" t="e">
        <f>ROUND( $AG$20 + $AG$8, $AG$9 - LOG( $AG$10 ))</f>
        <v>#REF!</v>
      </c>
      <c r="AH21" s="2" t="e">
        <f>ROUND( $AH$20 + $AH$8, $AH$9 - LOG( $AH$10 ))</f>
        <v>#REF!</v>
      </c>
      <c r="AI21" s="2" t="e">
        <f>ROUND( $AI$20 + $AI$8, $AI$9 - LOG( $AI$10 ))</f>
        <v>#REF!</v>
      </c>
      <c r="AJ21" s="2" t="e">
        <f>ROUND( $AJ$20 + $AJ$8, $AJ$9 - LOG( $AJ$10 ))</f>
        <v>#REF!</v>
      </c>
      <c r="AK21" s="2" t="e">
        <f>ROUND( $AK$20 + $AK$8, $AK$9 - LOG( $AK$10 ))</f>
        <v>#REF!</v>
      </c>
      <c r="AL21" s="2" t="e">
        <f>ROUND( $AL$20 + $AL$8, $AL$9 - LOG( $AL$10 ))</f>
        <v>#REF!</v>
      </c>
      <c r="AM21" s="2" t="e">
        <f>ROUND( $AM$20 + $AM$8, $AM$9 - LOG( $AM$10 ))</f>
        <v>#REF!</v>
      </c>
      <c r="AN21" s="2">
        <f>ROUND( $AN$20 + $AN$8, $AN$9 - LOG( $AN$10 ))</f>
        <v>0.24399999999999999</v>
      </c>
      <c r="AO21" s="2">
        <f>ROUND( $AO$20 + $AO$8, $AO$9 - LOG( $AO$10 ))</f>
        <v>0.74299999999999999</v>
      </c>
      <c r="AP21" s="2">
        <f>ROUND( $AP$20 + $AP$8, $AP$9 - LOG( $AP$10 ))</f>
        <v>0.17799999999999999</v>
      </c>
    </row>
    <row r="22" spans="1:42" outlineLevel="1" x14ac:dyDescent="0.3">
      <c r="A22" s="6" t="s">
        <v>20</v>
      </c>
      <c r="B22" s="2">
        <f>ROUND( $B$21 + $B$8, $B$9 - LOG( $B$10 ))</f>
        <v>0.25700000000000001</v>
      </c>
      <c r="C22" s="2">
        <f>ROUND( $C$21 + $C$8, $C$9 - LOG( $C$10 ))</f>
        <v>0.76400000000000001</v>
      </c>
      <c r="D22" s="2">
        <f>ROUND( $D$21 + $D$8, $D$9 - LOG( $D$10 ))</f>
        <v>52907.771000000001</v>
      </c>
      <c r="E22" s="2">
        <f>ROUND( $E$21 + $E$8, $E$9 - LOG( $E$10 ))</f>
        <v>28.413</v>
      </c>
      <c r="F22" s="2">
        <f>ROUND( $F$21 + $F$8, $F$9 - LOG( $F$10 ))</f>
        <v>0.92300000000000004</v>
      </c>
      <c r="G22" s="2">
        <f>ROUND( $G$21 + $G$8, $G$9 - LOG( $G$10 ))</f>
        <v>37754.843999999997</v>
      </c>
      <c r="H22" s="2">
        <f>ROUND( $H$21 + $H$8, $H$9 - LOG( $H$10 ))</f>
        <v>18.2</v>
      </c>
      <c r="I22" s="2">
        <f>ROUND( $I$21 + $I$8, $I$9 - LOG( $I$10 ))</f>
        <v>11.2</v>
      </c>
      <c r="J22" s="2">
        <f>ROUND( $J$21 + $J$8, $J$9 - LOG( $J$10 ))</f>
        <v>868</v>
      </c>
      <c r="K22" s="2">
        <f>ROUND( $K$21 + $K$8, $K$9 - LOG( $K$10 ))</f>
        <v>829.2</v>
      </c>
      <c r="L22" s="2">
        <f>ROUND( $L$21 + $L$8, $L$9 - LOG( $L$10 ))</f>
        <v>0.19500000000000001</v>
      </c>
      <c r="M22" s="2">
        <f>ROUND( $M$21 + $M$8, $M$9 - LOG( $M$10 ))</f>
        <v>13517.994000000001</v>
      </c>
      <c r="N22" s="2">
        <f>ROUND( $N$21 + $N$8, $N$9 - LOG( $N$10 ))</f>
        <v>39278.089</v>
      </c>
      <c r="O22" s="2">
        <f>ROUND( $O$21 + $O$8, $O$9 - LOG( $O$10 ))</f>
        <v>25.748999999999999</v>
      </c>
      <c r="P22" s="2">
        <f>ROUND( $P$21 + $P$8, $P$9 - LOG( $P$10 ))</f>
        <v>1150466.581</v>
      </c>
      <c r="Q22" s="2">
        <f>ROUND( $Q$21 + $Q$8, $Q$9 - LOG( $Q$10 ))</f>
        <v>33523.409</v>
      </c>
      <c r="R22" s="2">
        <f>ROUND( $R$21 + $R$8, $R$9 - LOG( $R$10 ))</f>
        <v>0</v>
      </c>
      <c r="S22" s="2">
        <f>ROUND( $S$21 + $S$8, $S$9 - LOG( $S$10 ))</f>
        <v>0</v>
      </c>
      <c r="T22" s="2">
        <f>ROUND( $T$21 + $T$8, $T$9 - LOG( $T$10 ))</f>
        <v>0.55600000000000005</v>
      </c>
      <c r="U22" s="2">
        <f>ROUND( $U$21 + $U$8, $U$9 - LOG( $U$10 ))</f>
        <v>6.5490000000000004</v>
      </c>
      <c r="V22" s="2">
        <f>ROUND( $V$21 + $V$8, $V$9 - LOG( $V$10 ))</f>
        <v>4.08</v>
      </c>
      <c r="W22" s="2">
        <f>ROUND( $W$21 + $W$8, $W$9 - LOG( $W$10 ))</f>
        <v>0</v>
      </c>
      <c r="X22" s="2">
        <f>ROUND( $X$21 + $X$8, $X$9 - LOG( $X$10 ))</f>
        <v>0</v>
      </c>
      <c r="Y22" s="2">
        <f>ROUND( $Y$21 + $Y$8, $Y$9 - LOG( $Y$10 ))</f>
        <v>0</v>
      </c>
      <c r="Z22" s="2">
        <f>ROUND( $Z$21 + $Z$8, $Z$9 - LOG( $Z$10 ))</f>
        <v>0</v>
      </c>
      <c r="AA22" s="2">
        <f>ROUND( $AA$21 + $AA$8, $AA$9 - LOG( $AA$10 ))</f>
        <v>0</v>
      </c>
      <c r="AB22" s="2">
        <f>ROUND( $AB$21 + $AB$8, $AB$9 - LOG( $AB$10 ))</f>
        <v>0</v>
      </c>
      <c r="AC22" s="2" t="e">
        <f>ROUND( $AC$21 + $AC$8, $AC$9 - LOG( $AC$10 ))</f>
        <v>#REF!</v>
      </c>
      <c r="AD22" s="2" t="e">
        <f>ROUND( $AD$21 + $AD$8, $AD$9 - LOG( $AD$10 ))</f>
        <v>#REF!</v>
      </c>
      <c r="AE22" s="2" t="e">
        <f>ROUND( $AE$21 + $AE$8, $AE$9 - LOG( $AE$10 ))</f>
        <v>#REF!</v>
      </c>
      <c r="AF22" s="2" t="e">
        <f>ROUND( $AF$21 + $AF$8, $AF$9 - LOG( $AF$10 ))</f>
        <v>#REF!</v>
      </c>
      <c r="AG22" s="2" t="e">
        <f>ROUND( $AG$21 + $AG$8, $AG$9 - LOG( $AG$10 ))</f>
        <v>#REF!</v>
      </c>
      <c r="AH22" s="2" t="e">
        <f>ROUND( $AH$21 + $AH$8, $AH$9 - LOG( $AH$10 ))</f>
        <v>#REF!</v>
      </c>
      <c r="AI22" s="2" t="e">
        <f>ROUND( $AI$21 + $AI$8, $AI$9 - LOG( $AI$10 ))</f>
        <v>#REF!</v>
      </c>
      <c r="AJ22" s="2" t="e">
        <f>ROUND( $AJ$21 + $AJ$8, $AJ$9 - LOG( $AJ$10 ))</f>
        <v>#REF!</v>
      </c>
      <c r="AK22" s="2" t="e">
        <f>ROUND( $AK$21 + $AK$8, $AK$9 - LOG( $AK$10 ))</f>
        <v>#REF!</v>
      </c>
      <c r="AL22" s="2" t="e">
        <f>ROUND( $AL$21 + $AL$8, $AL$9 - LOG( $AL$10 ))</f>
        <v>#REF!</v>
      </c>
      <c r="AM22" s="2" t="e">
        <f>ROUND( $AM$21 + $AM$8, $AM$9 - LOG( $AM$10 ))</f>
        <v>#REF!</v>
      </c>
      <c r="AN22" s="2">
        <f>ROUND( $AN$21 + $AN$8, $AN$9 - LOG( $AN$10 ))</f>
        <v>0.26400000000000001</v>
      </c>
      <c r="AO22" s="2">
        <f>ROUND( $AO$21 + $AO$8, $AO$9 - LOG( $AO$10 ))</f>
        <v>0.76300000000000001</v>
      </c>
      <c r="AP22" s="2">
        <f>ROUND( $AP$21 + $AP$8, $AP$9 - LOG( $AP$10 ))</f>
        <v>0.19400000000000001</v>
      </c>
    </row>
    <row r="23" spans="1:42" outlineLevel="1" x14ac:dyDescent="0.3">
      <c r="A23" s="6" t="s">
        <v>21</v>
      </c>
      <c r="B23" s="2">
        <f>ROUND( $B$22 + $B$8, $B$9 - LOG( $B$10 ))</f>
        <v>0.27600000000000002</v>
      </c>
      <c r="C23" s="2">
        <f>ROUND( $C$22 + $C$8, $C$9 - LOG( $C$10 ))</f>
        <v>0.78400000000000003</v>
      </c>
      <c r="D23" s="2">
        <f>ROUND( $D$22 + $D$8, $D$9 - LOG( $D$10 ))</f>
        <v>53877.21</v>
      </c>
      <c r="E23" s="2">
        <f>ROUND( $E$22 + $E$8, $E$9 - LOG( $E$10 ))</f>
        <v>31.218</v>
      </c>
      <c r="F23" s="2">
        <f>ROUND( $F$22 + $F$8, $F$9 - LOG( $F$10 ))</f>
        <v>0.93799999999999994</v>
      </c>
      <c r="G23" s="2">
        <f>ROUND( $G$22 + $G$8, $G$9 - LOG( $G$10 ))</f>
        <v>42128.010999999999</v>
      </c>
      <c r="H23" s="2">
        <f>ROUND( $H$22 + $H$8, $H$9 - LOG( $H$10 ))</f>
        <v>20.100000000000001</v>
      </c>
      <c r="I23" s="2">
        <f>ROUND( $I$22 + $I$8, $I$9 - LOG( $I$10 ))</f>
        <v>12.6</v>
      </c>
      <c r="J23" s="2">
        <f>ROUND( $J$22 + $J$8, $J$9 - LOG( $J$10 ))</f>
        <v>875.5</v>
      </c>
      <c r="K23" s="2">
        <f>ROUND( $K$22 + $K$8, $K$9 - LOG( $K$10 ))</f>
        <v>837.1</v>
      </c>
      <c r="L23" s="2">
        <f>ROUND( $L$22 + $L$8, $L$9 - LOG( $L$10 ))</f>
        <v>0.21099999999999999</v>
      </c>
      <c r="M23" s="2">
        <f>ROUND( $M$22 + $M$8, $M$9 - LOG( $M$10 ))</f>
        <v>14547.482</v>
      </c>
      <c r="N23" s="2">
        <f>ROUND( $N$22 + $N$8, $N$9 - LOG( $N$10 ))</f>
        <v>40630.029000000002</v>
      </c>
      <c r="O23" s="2">
        <f>ROUND( $O$22 + $O$8, $O$9 - LOG( $O$10 ))</f>
        <v>28.295999999999999</v>
      </c>
      <c r="P23" s="2">
        <f>ROUND( $P$22 + $P$8, $P$9 - LOG( $P$10 ))</f>
        <v>1289537.7679999999</v>
      </c>
      <c r="Q23" s="2">
        <f>ROUND( $Q$22 + $Q$8, $Q$9 - LOG( $Q$10 ))</f>
        <v>37415.203999999998</v>
      </c>
      <c r="R23" s="2">
        <f>ROUND( $R$22 + $R$8, $R$9 - LOG( $R$10 ))</f>
        <v>0</v>
      </c>
      <c r="S23" s="2">
        <f>ROUND( $S$22 + $S$8, $S$9 - LOG( $S$10 ))</f>
        <v>0</v>
      </c>
      <c r="T23" s="2">
        <f>ROUND( $T$22 + $T$8, $T$9 - LOG( $T$10 ))</f>
        <v>0.59799999999999998</v>
      </c>
      <c r="U23" s="2">
        <f>ROUND( $U$22 + $U$8, $U$9 - LOG( $U$10 ))</f>
        <v>7.2279999999999998</v>
      </c>
      <c r="V23" s="2">
        <f>ROUND( $V$22 + $V$8, $V$9 - LOG( $V$10 ))</f>
        <v>4.548</v>
      </c>
      <c r="W23" s="2">
        <f>ROUND( $W$22 + $W$8, $W$9 - LOG( $W$10 ))</f>
        <v>0</v>
      </c>
      <c r="X23" s="2">
        <f>ROUND( $X$22 + $X$8, $X$9 - LOG( $X$10 ))</f>
        <v>0</v>
      </c>
      <c r="Y23" s="2">
        <f>ROUND( $Y$22 + $Y$8, $Y$9 - LOG( $Y$10 ))</f>
        <v>0</v>
      </c>
      <c r="Z23" s="2">
        <f>ROUND( $Z$22 + $Z$8, $Z$9 - LOG( $Z$10 ))</f>
        <v>0</v>
      </c>
      <c r="AA23" s="2">
        <f>ROUND( $AA$22 + $AA$8, $AA$9 - LOG( $AA$10 ))</f>
        <v>0</v>
      </c>
      <c r="AB23" s="2">
        <f>ROUND( $AB$22 + $AB$8, $AB$9 - LOG( $AB$10 ))</f>
        <v>0</v>
      </c>
      <c r="AC23" s="2" t="e">
        <f>ROUND( $AC$22 + $AC$8, $AC$9 - LOG( $AC$10 ))</f>
        <v>#REF!</v>
      </c>
      <c r="AD23" s="2" t="e">
        <f>ROUND( $AD$22 + $AD$8, $AD$9 - LOG( $AD$10 ))</f>
        <v>#REF!</v>
      </c>
      <c r="AE23" s="2" t="e">
        <f>ROUND( $AE$22 + $AE$8, $AE$9 - LOG( $AE$10 ))</f>
        <v>#REF!</v>
      </c>
      <c r="AF23" s="2" t="e">
        <f>ROUND( $AF$22 + $AF$8, $AF$9 - LOG( $AF$10 ))</f>
        <v>#REF!</v>
      </c>
      <c r="AG23" s="2" t="e">
        <f>ROUND( $AG$22 + $AG$8, $AG$9 - LOG( $AG$10 ))</f>
        <v>#REF!</v>
      </c>
      <c r="AH23" s="2" t="e">
        <f>ROUND( $AH$22 + $AH$8, $AH$9 - LOG( $AH$10 ))</f>
        <v>#REF!</v>
      </c>
      <c r="AI23" s="2" t="e">
        <f>ROUND( $AI$22 + $AI$8, $AI$9 - LOG( $AI$10 ))</f>
        <v>#REF!</v>
      </c>
      <c r="AJ23" s="2" t="e">
        <f>ROUND( $AJ$22 + $AJ$8, $AJ$9 - LOG( $AJ$10 ))</f>
        <v>#REF!</v>
      </c>
      <c r="AK23" s="2" t="e">
        <f>ROUND( $AK$22 + $AK$8, $AK$9 - LOG( $AK$10 ))</f>
        <v>#REF!</v>
      </c>
      <c r="AL23" s="2" t="e">
        <f>ROUND( $AL$22 + $AL$8, $AL$9 - LOG( $AL$10 ))</f>
        <v>#REF!</v>
      </c>
      <c r="AM23" s="2" t="e">
        <f>ROUND( $AM$22 + $AM$8, $AM$9 - LOG( $AM$10 ))</f>
        <v>#REF!</v>
      </c>
      <c r="AN23" s="2">
        <f>ROUND( $AN$22 + $AN$8, $AN$9 - LOG( $AN$10 ))</f>
        <v>0.28399999999999997</v>
      </c>
      <c r="AO23" s="2">
        <f>ROUND( $AO$22 + $AO$8, $AO$9 - LOG( $AO$10 ))</f>
        <v>0.78300000000000003</v>
      </c>
      <c r="AP23" s="2">
        <f>ROUND( $AP$22 + $AP$8, $AP$9 - LOG( $AP$10 ))</f>
        <v>0.21</v>
      </c>
    </row>
    <row r="24" spans="1:42" outlineLevel="1" x14ac:dyDescent="0.3">
      <c r="A24" s="6" t="str">
        <f>"0.00"</f>
        <v>0.00</v>
      </c>
      <c r="B24" s="2">
        <f>ROUND( $B$23 + $B$8, $B$9 - LOG( $B$10 ))</f>
        <v>0.29499999999999998</v>
      </c>
      <c r="C24" s="2">
        <f>ROUND( $C$23 + $C$8, $C$9 - LOG( $C$10 ))</f>
        <v>0.80400000000000005</v>
      </c>
      <c r="D24" s="2">
        <f>ROUND( $D$23 + $D$8, $D$9 - LOG( $D$10 ))</f>
        <v>54846.648999999998</v>
      </c>
      <c r="E24" s="2">
        <f>ROUND( $E$23 + $E$8, $E$9 - LOG( $E$10 ))</f>
        <v>34.023000000000003</v>
      </c>
      <c r="F24" s="2">
        <f>ROUND( $F$23 + $F$8, $F$9 - LOG( $F$10 ))</f>
        <v>0.95299999999999996</v>
      </c>
      <c r="G24" s="2">
        <f>ROUND( $G$23 + $G$8, $G$9 - LOG( $G$10 ))</f>
        <v>46501.178</v>
      </c>
      <c r="H24" s="2">
        <f>ROUND( $H$23 + $H$8, $H$9 - LOG( $H$10 ))</f>
        <v>22</v>
      </c>
      <c r="I24" s="2">
        <f>ROUND( $I$23 + $I$8, $I$9 - LOG( $I$10 ))</f>
        <v>14</v>
      </c>
      <c r="J24" s="2">
        <f>ROUND( $J$23 + $J$8, $J$9 - LOG( $J$10 ))</f>
        <v>883</v>
      </c>
      <c r="K24" s="2">
        <f>ROUND( $K$23 + $K$8, $K$9 - LOG( $K$10 ))</f>
        <v>845</v>
      </c>
      <c r="L24" s="2">
        <f>ROUND( $L$23 + $L$8, $L$9 - LOG( $L$10 ))</f>
        <v>0.22700000000000001</v>
      </c>
      <c r="M24" s="2">
        <f>ROUND( $M$23 + $M$8, $M$9 - LOG( $M$10 ))</f>
        <v>15576.97</v>
      </c>
      <c r="N24" s="2">
        <f>ROUND( $N$23 + $N$8, $N$9 - LOG( $N$10 ))</f>
        <v>41981.968999999997</v>
      </c>
      <c r="O24" s="2">
        <f>ROUND( $O$23 + $O$8, $O$9 - LOG( $O$10 ))</f>
        <v>30.843</v>
      </c>
      <c r="P24" s="2">
        <f>ROUND( $P$23 + $P$8, $P$9 - LOG( $P$10 ))</f>
        <v>1428608.9550000001</v>
      </c>
      <c r="Q24" s="2">
        <f>ROUND( $Q$23 + $Q$8, $Q$9 - LOG( $Q$10 ))</f>
        <v>41306.999000000003</v>
      </c>
      <c r="R24" s="2">
        <f>ROUND( $R$23 + $R$8, $R$9 - LOG( $R$10 ))</f>
        <v>0</v>
      </c>
      <c r="S24" s="2">
        <f>ROUND( $S$23 + $S$8, $S$9 - LOG( $S$10 ))</f>
        <v>0</v>
      </c>
      <c r="T24" s="2">
        <f>ROUND( $T$23 + $T$8, $T$9 - LOG( $T$10 ))</f>
        <v>0.64</v>
      </c>
      <c r="U24" s="2">
        <f>ROUND( $U$23 + $U$8, $U$9 - LOG( $U$10 ))</f>
        <v>7.907</v>
      </c>
      <c r="V24" s="2">
        <f>ROUND( $V$23 + $V$8, $V$9 - LOG( $V$10 ))</f>
        <v>5.016</v>
      </c>
      <c r="W24" s="2">
        <f>ROUND( $W$23 + $W$8, $W$9 - LOG( $W$10 ))</f>
        <v>0</v>
      </c>
      <c r="X24" s="2">
        <f>ROUND( $X$23 + $X$8, $X$9 - LOG( $X$10 ))</f>
        <v>0</v>
      </c>
      <c r="Y24" s="2">
        <f>ROUND( $Y$23 + $Y$8, $Y$9 - LOG( $Y$10 ))</f>
        <v>0</v>
      </c>
      <c r="Z24" s="2">
        <f>ROUND( $Z$23 + $Z$8, $Z$9 - LOG( $Z$10 ))</f>
        <v>0</v>
      </c>
      <c r="AA24" s="2">
        <f>ROUND( $AA$23 + $AA$8, $AA$9 - LOG( $AA$10 ))</f>
        <v>0</v>
      </c>
      <c r="AB24" s="2">
        <f>ROUND( $AB$23 + $AB$8, $AB$9 - LOG( $AB$10 ))</f>
        <v>0</v>
      </c>
      <c r="AC24" s="2" t="e">
        <f>ROUND( $AC$23 + $AC$8, $AC$9 - LOG( $AC$10 ))</f>
        <v>#REF!</v>
      </c>
      <c r="AD24" s="2" t="e">
        <f>ROUND( $AD$23 + $AD$8, $AD$9 - LOG( $AD$10 ))</f>
        <v>#REF!</v>
      </c>
      <c r="AE24" s="2" t="e">
        <f>ROUND( $AE$23 + $AE$8, $AE$9 - LOG( $AE$10 ))</f>
        <v>#REF!</v>
      </c>
      <c r="AF24" s="2" t="e">
        <f>ROUND( $AF$23 + $AF$8, $AF$9 - LOG( $AF$10 ))</f>
        <v>#REF!</v>
      </c>
      <c r="AG24" s="2" t="e">
        <f>ROUND( $AG$23 + $AG$8, $AG$9 - LOG( $AG$10 ))</f>
        <v>#REF!</v>
      </c>
      <c r="AH24" s="2" t="e">
        <f>ROUND( $AH$23 + $AH$8, $AH$9 - LOG( $AH$10 ))</f>
        <v>#REF!</v>
      </c>
      <c r="AI24" s="2" t="e">
        <f>ROUND( $AI$23 + $AI$8, $AI$9 - LOG( $AI$10 ))</f>
        <v>#REF!</v>
      </c>
      <c r="AJ24" s="2" t="e">
        <f>ROUND( $AJ$23 + $AJ$8, $AJ$9 - LOG( $AJ$10 ))</f>
        <v>#REF!</v>
      </c>
      <c r="AK24" s="2" t="e">
        <f>ROUND( $AK$23 + $AK$8, $AK$9 - LOG( $AK$10 ))</f>
        <v>#REF!</v>
      </c>
      <c r="AL24" s="2" t="e">
        <f>ROUND( $AL$23 + $AL$8, $AL$9 - LOG( $AL$10 ))</f>
        <v>#REF!</v>
      </c>
      <c r="AM24" s="2" t="e">
        <f>ROUND( $AM$23 + $AM$8, $AM$9 - LOG( $AM$10 ))</f>
        <v>#REF!</v>
      </c>
      <c r="AN24" s="2">
        <f>ROUND( $AN$23 + $AN$8, $AN$9 - LOG( $AN$10 ))</f>
        <v>0.30399999999999999</v>
      </c>
      <c r="AO24" s="2">
        <f>ROUND( $AO$23 + $AO$8, $AO$9 - LOG( $AO$10 ))</f>
        <v>0.80300000000000005</v>
      </c>
      <c r="AP24" s="2">
        <f>ROUND( $AP$23 + $AP$8, $AP$9 - LOG( $AP$10 ))</f>
        <v>0.22600000000000001</v>
      </c>
    </row>
    <row r="25" spans="1:42" outlineLevel="1" x14ac:dyDescent="0.3">
      <c r="A25" s="6" t="s">
        <v>22</v>
      </c>
      <c r="B25" s="2">
        <f>ROUND( $B$24 + $B$8, $B$9 - LOG( $B$10 ))</f>
        <v>0.314</v>
      </c>
      <c r="C25" s="2">
        <f>ROUND( $C$24 + $C$8, $C$9 - LOG( $C$10 ))</f>
        <v>0.82399999999999995</v>
      </c>
      <c r="D25" s="2">
        <f>ROUND( $D$24 + $D$8, $D$9 - LOG( $D$10 ))</f>
        <v>55816.088000000003</v>
      </c>
      <c r="E25" s="2">
        <f>ROUND( $E$24 + $E$8, $E$9 - LOG( $E$10 ))</f>
        <v>36.828000000000003</v>
      </c>
      <c r="F25" s="2">
        <f>ROUND( $F$24 + $F$8, $F$9 - LOG( $F$10 ))</f>
        <v>0.96799999999999997</v>
      </c>
      <c r="G25" s="2">
        <f>ROUND( $G$24 + $G$8, $G$9 - LOG( $G$10 ))</f>
        <v>50874.345000000001</v>
      </c>
      <c r="H25" s="2">
        <f>ROUND( $H$24 + $H$8, $H$9 - LOG( $H$10 ))</f>
        <v>23.9</v>
      </c>
      <c r="I25" s="2">
        <f>ROUND( $I$24 + $I$8, $I$9 - LOG( $I$10 ))</f>
        <v>15.4</v>
      </c>
      <c r="J25" s="2">
        <f>ROUND( $J$24 + $J$8, $J$9 - LOG( $J$10 ))</f>
        <v>890.5</v>
      </c>
      <c r="K25" s="2">
        <f>ROUND( $K$24 + $K$8, $K$9 - LOG( $K$10 ))</f>
        <v>852.9</v>
      </c>
      <c r="L25" s="2">
        <f>ROUND( $L$24 + $L$8, $L$9 - LOG( $L$10 ))</f>
        <v>0.24299999999999999</v>
      </c>
      <c r="M25" s="2">
        <f>ROUND( $M$24 + $M$8, $M$9 - LOG( $M$10 ))</f>
        <v>16606.457999999999</v>
      </c>
      <c r="N25" s="2">
        <f>ROUND( $N$24 + $N$8, $N$9 - LOG( $N$10 ))</f>
        <v>43333.909</v>
      </c>
      <c r="O25" s="2">
        <f>ROUND( $O$24 + $O$8, $O$9 - LOG( $O$10 ))</f>
        <v>33.39</v>
      </c>
      <c r="P25" s="2">
        <f>ROUND( $P$24 + $P$8, $P$9 - LOG( $P$10 ))</f>
        <v>1567680.142</v>
      </c>
      <c r="Q25" s="2">
        <f>ROUND( $Q$24 + $Q$8, $Q$9 - LOG( $Q$10 ))</f>
        <v>45198.794000000002</v>
      </c>
      <c r="R25" s="2">
        <f>ROUND( $R$24 + $R$8, $R$9 - LOG( $R$10 ))</f>
        <v>0</v>
      </c>
      <c r="S25" s="2">
        <f>ROUND( $S$24 + $S$8, $S$9 - LOG( $S$10 ))</f>
        <v>0</v>
      </c>
      <c r="T25" s="2">
        <f>ROUND( $T$24 + $T$8, $T$9 - LOG( $T$10 ))</f>
        <v>0.68200000000000005</v>
      </c>
      <c r="U25" s="2">
        <f>ROUND( $U$24 + $U$8, $U$9 - LOG( $U$10 ))</f>
        <v>8.5860000000000003</v>
      </c>
      <c r="V25" s="2">
        <f>ROUND( $V$24 + $V$8, $V$9 - LOG( $V$10 ))</f>
        <v>5.484</v>
      </c>
      <c r="W25" s="2">
        <f>ROUND( $W$24 + $W$8, $W$9 - LOG( $W$10 ))</f>
        <v>0</v>
      </c>
      <c r="X25" s="2">
        <f>ROUND( $X$24 + $X$8, $X$9 - LOG( $X$10 ))</f>
        <v>0</v>
      </c>
      <c r="Y25" s="2">
        <f>ROUND( $Y$24 + $Y$8, $Y$9 - LOG( $Y$10 ))</f>
        <v>0</v>
      </c>
      <c r="Z25" s="2">
        <f>ROUND( $Z$24 + $Z$8, $Z$9 - LOG( $Z$10 ))</f>
        <v>0</v>
      </c>
      <c r="AA25" s="2">
        <f>ROUND( $AA$24 + $AA$8, $AA$9 - LOG( $AA$10 ))</f>
        <v>0</v>
      </c>
      <c r="AB25" s="2">
        <f>ROUND( $AB$24 + $AB$8, $AB$9 - LOG( $AB$10 ))</f>
        <v>0</v>
      </c>
      <c r="AC25" s="2" t="e">
        <f>ROUND( $AC$24 + $AC$8, $AC$9 - LOG( $AC$10 ))</f>
        <v>#REF!</v>
      </c>
      <c r="AD25" s="2" t="e">
        <f>ROUND( $AD$24 + $AD$8, $AD$9 - LOG( $AD$10 ))</f>
        <v>#REF!</v>
      </c>
      <c r="AE25" s="2" t="e">
        <f>ROUND( $AE$24 + $AE$8, $AE$9 - LOG( $AE$10 ))</f>
        <v>#REF!</v>
      </c>
      <c r="AF25" s="2" t="e">
        <f>ROUND( $AF$24 + $AF$8, $AF$9 - LOG( $AF$10 ))</f>
        <v>#REF!</v>
      </c>
      <c r="AG25" s="2" t="e">
        <f>ROUND( $AG$24 + $AG$8, $AG$9 - LOG( $AG$10 ))</f>
        <v>#REF!</v>
      </c>
      <c r="AH25" s="2" t="e">
        <f>ROUND( $AH$24 + $AH$8, $AH$9 - LOG( $AH$10 ))</f>
        <v>#REF!</v>
      </c>
      <c r="AI25" s="2" t="e">
        <f>ROUND( $AI$24 + $AI$8, $AI$9 - LOG( $AI$10 ))</f>
        <v>#REF!</v>
      </c>
      <c r="AJ25" s="2" t="e">
        <f>ROUND( $AJ$24 + $AJ$8, $AJ$9 - LOG( $AJ$10 ))</f>
        <v>#REF!</v>
      </c>
      <c r="AK25" s="2" t="e">
        <f>ROUND( $AK$24 + $AK$8, $AK$9 - LOG( $AK$10 ))</f>
        <v>#REF!</v>
      </c>
      <c r="AL25" s="2" t="e">
        <f>ROUND( $AL$24 + $AL$8, $AL$9 - LOG( $AL$10 ))</f>
        <v>#REF!</v>
      </c>
      <c r="AM25" s="2" t="e">
        <f>ROUND( $AM$24 + $AM$8, $AM$9 - LOG( $AM$10 ))</f>
        <v>#REF!</v>
      </c>
      <c r="AN25" s="2">
        <f>ROUND( $AN$24 + $AN$8, $AN$9 - LOG( $AN$10 ))</f>
        <v>0.32400000000000001</v>
      </c>
      <c r="AO25" s="2">
        <f>ROUND( $AO$24 + $AO$8, $AO$9 - LOG( $AO$10 ))</f>
        <v>0.82299999999999995</v>
      </c>
      <c r="AP25" s="2">
        <f>ROUND( $AP$24 + $AP$8, $AP$9 - LOG( $AP$10 ))</f>
        <v>0.24199999999999999</v>
      </c>
    </row>
    <row r="26" spans="1:42" outlineLevel="1" x14ac:dyDescent="0.3">
      <c r="A26" s="6" t="s">
        <v>23</v>
      </c>
      <c r="B26" s="2">
        <f>ROUND( $B$25 + $B$8, $B$9 - LOG( $B$10 ))</f>
        <v>0.33300000000000002</v>
      </c>
      <c r="C26" s="2">
        <f>ROUND( $C$25 + $C$8, $C$9 - LOG( $C$10 ))</f>
        <v>0.84399999999999997</v>
      </c>
      <c r="D26" s="2">
        <f>ROUND( $D$25 + $D$8, $D$9 - LOG( $D$10 ))</f>
        <v>56785.527000000002</v>
      </c>
      <c r="E26" s="2">
        <f>ROUND( $E$25 + $E$8, $E$9 - LOG( $E$10 ))</f>
        <v>39.633000000000003</v>
      </c>
      <c r="F26" s="2">
        <f>ROUND( $F$25 + $F$8, $F$9 - LOG( $F$10 ))</f>
        <v>0.98299999999999998</v>
      </c>
      <c r="G26" s="2">
        <f>ROUND( $G$25 + $G$8, $G$9 - LOG( $G$10 ))</f>
        <v>55247.512000000002</v>
      </c>
      <c r="H26" s="2">
        <f>ROUND( $H$25 + $H$8, $H$9 - LOG( $H$10 ))</f>
        <v>25.8</v>
      </c>
      <c r="I26" s="2">
        <f>ROUND( $I$25 + $I$8, $I$9 - LOG( $I$10 ))</f>
        <v>16.8</v>
      </c>
      <c r="J26" s="2">
        <f>ROUND( $J$25 + $J$8, $J$9 - LOG( $J$10 ))</f>
        <v>898</v>
      </c>
      <c r="K26" s="2">
        <f>ROUND( $K$25 + $K$8, $K$9 - LOG( $K$10 ))</f>
        <v>860.8</v>
      </c>
      <c r="L26" s="2">
        <f>ROUND( $L$25 + $L$8, $L$9 - LOG( $L$10 ))</f>
        <v>0.25900000000000001</v>
      </c>
      <c r="M26" s="2">
        <f>ROUND( $M$25 + $M$8, $M$9 - LOG( $M$10 ))</f>
        <v>17635.946</v>
      </c>
      <c r="N26" s="2">
        <f>ROUND( $N$25 + $N$8, $N$9 - LOG( $N$10 ))</f>
        <v>44685.849000000002</v>
      </c>
      <c r="O26" s="2">
        <f>ROUND( $O$25 + $O$8, $O$9 - LOG( $O$10 ))</f>
        <v>35.936999999999998</v>
      </c>
      <c r="P26" s="2">
        <f>ROUND( $P$25 + $P$8, $P$9 - LOG( $P$10 ))</f>
        <v>1706751.3289999999</v>
      </c>
      <c r="Q26" s="2">
        <f>ROUND( $Q$25 + $Q$8, $Q$9 - LOG( $Q$10 ))</f>
        <v>49090.589</v>
      </c>
      <c r="R26" s="2">
        <f>ROUND( $R$25 + $R$8, $R$9 - LOG( $R$10 ))</f>
        <v>0</v>
      </c>
      <c r="S26" s="2">
        <f>ROUND( $S$25 + $S$8, $S$9 - LOG( $S$10 ))</f>
        <v>0</v>
      </c>
      <c r="T26" s="2">
        <f>ROUND( $T$25 + $T$8, $T$9 - LOG( $T$10 ))</f>
        <v>0.72399999999999998</v>
      </c>
      <c r="U26" s="2">
        <f>ROUND( $U$25 + $U$8, $U$9 - LOG( $U$10 ))</f>
        <v>9.2650000000000006</v>
      </c>
      <c r="V26" s="2">
        <f>ROUND( $V$25 + $V$8, $V$9 - LOG( $V$10 ))</f>
        <v>5.952</v>
      </c>
      <c r="W26" s="2">
        <f>ROUND( $W$25 + $W$8, $W$9 - LOG( $W$10 ))</f>
        <v>0</v>
      </c>
      <c r="X26" s="2">
        <f>ROUND( $X$25 + $X$8, $X$9 - LOG( $X$10 ))</f>
        <v>0</v>
      </c>
      <c r="Y26" s="2">
        <f>ROUND( $Y$25 + $Y$8, $Y$9 - LOG( $Y$10 ))</f>
        <v>0</v>
      </c>
      <c r="Z26" s="2">
        <f>ROUND( $Z$25 + $Z$8, $Z$9 - LOG( $Z$10 ))</f>
        <v>0</v>
      </c>
      <c r="AA26" s="2">
        <f>ROUND( $AA$25 + $AA$8, $AA$9 - LOG( $AA$10 ))</f>
        <v>0</v>
      </c>
      <c r="AB26" s="2">
        <f>ROUND( $AB$25 + $AB$8, $AB$9 - LOG( $AB$10 ))</f>
        <v>0</v>
      </c>
      <c r="AC26" s="2" t="e">
        <f>ROUND( $AC$25 + $AC$8, $AC$9 - LOG( $AC$10 ))</f>
        <v>#REF!</v>
      </c>
      <c r="AD26" s="2" t="e">
        <f>ROUND( $AD$25 + $AD$8, $AD$9 - LOG( $AD$10 ))</f>
        <v>#REF!</v>
      </c>
      <c r="AE26" s="2" t="e">
        <f>ROUND( $AE$25 + $AE$8, $AE$9 - LOG( $AE$10 ))</f>
        <v>#REF!</v>
      </c>
      <c r="AF26" s="2" t="e">
        <f>ROUND( $AF$25 + $AF$8, $AF$9 - LOG( $AF$10 ))</f>
        <v>#REF!</v>
      </c>
      <c r="AG26" s="2" t="e">
        <f>ROUND( $AG$25 + $AG$8, $AG$9 - LOG( $AG$10 ))</f>
        <v>#REF!</v>
      </c>
      <c r="AH26" s="2" t="e">
        <f>ROUND( $AH$25 + $AH$8, $AH$9 - LOG( $AH$10 ))</f>
        <v>#REF!</v>
      </c>
      <c r="AI26" s="2" t="e">
        <f>ROUND( $AI$25 + $AI$8, $AI$9 - LOG( $AI$10 ))</f>
        <v>#REF!</v>
      </c>
      <c r="AJ26" s="2" t="e">
        <f>ROUND( $AJ$25 + $AJ$8, $AJ$9 - LOG( $AJ$10 ))</f>
        <v>#REF!</v>
      </c>
      <c r="AK26" s="2" t="e">
        <f>ROUND( $AK$25 + $AK$8, $AK$9 - LOG( $AK$10 ))</f>
        <v>#REF!</v>
      </c>
      <c r="AL26" s="2" t="e">
        <f>ROUND( $AL$25 + $AL$8, $AL$9 - LOG( $AL$10 ))</f>
        <v>#REF!</v>
      </c>
      <c r="AM26" s="2" t="e">
        <f>ROUND( $AM$25 + $AM$8, $AM$9 - LOG( $AM$10 ))</f>
        <v>#REF!</v>
      </c>
      <c r="AN26" s="2">
        <f>ROUND( $AN$25 + $AN$8, $AN$9 - LOG( $AN$10 ))</f>
        <v>0.34399999999999997</v>
      </c>
      <c r="AO26" s="2">
        <f>ROUND( $AO$25 + $AO$8, $AO$9 - LOG( $AO$10 ))</f>
        <v>0.84299999999999997</v>
      </c>
      <c r="AP26" s="2">
        <f>ROUND( $AP$25 + $AP$8, $AP$9 - LOG( $AP$10 ))</f>
        <v>0.25800000000000001</v>
      </c>
    </row>
    <row r="27" spans="1:42" outlineLevel="1" x14ac:dyDescent="0.3">
      <c r="A27" s="6" t="s">
        <v>24</v>
      </c>
      <c r="B27" s="2">
        <f>ROUND( $B$26 + $B$8, $B$9 - LOG( $B$10 ))</f>
        <v>0.35199999999999998</v>
      </c>
      <c r="C27" s="2">
        <f>ROUND( $C$26 + $C$8, $C$9 - LOG( $C$10 ))</f>
        <v>0.86399999999999999</v>
      </c>
      <c r="D27" s="2">
        <f>ROUND( $D$26 + $D$8, $D$9 - LOG( $D$10 ))</f>
        <v>57754.966</v>
      </c>
      <c r="E27" s="2">
        <f>ROUND( $E$26 + $E$8, $E$9 - LOG( $E$10 ))</f>
        <v>42.438000000000002</v>
      </c>
      <c r="F27" s="2">
        <f>ROUND( $F$26 + $F$8, $F$9 - LOG( $F$10 ))</f>
        <v>0.998</v>
      </c>
      <c r="G27" s="2">
        <f>ROUND( $G$26 + $G$8, $G$9 - LOG( $G$10 ))</f>
        <v>59620.678999999996</v>
      </c>
      <c r="H27" s="2">
        <f>ROUND( $H$26 + $H$8, $H$9 - LOG( $H$10 ))</f>
        <v>27.7</v>
      </c>
      <c r="I27" s="2">
        <f>ROUND( $I$26 + $I$8, $I$9 - LOG( $I$10 ))</f>
        <v>18.2</v>
      </c>
      <c r="J27" s="2">
        <f>ROUND( $J$26 + $J$8, $J$9 - LOG( $J$10 ))</f>
        <v>905.5</v>
      </c>
      <c r="K27" s="2">
        <f>ROUND( $K$26 + $K$8, $K$9 - LOG( $K$10 ))</f>
        <v>868.7</v>
      </c>
      <c r="L27" s="2">
        <f>ROUND( $L$26 + $L$8, $L$9 - LOG( $L$10 ))</f>
        <v>0.27500000000000002</v>
      </c>
      <c r="M27" s="2">
        <f>ROUND( $M$26 + $M$8, $M$9 - LOG( $M$10 ))</f>
        <v>18665.434000000001</v>
      </c>
      <c r="N27" s="2">
        <f>ROUND( $N$26 + $N$8, $N$9 - LOG( $N$10 ))</f>
        <v>46037.788999999997</v>
      </c>
      <c r="O27" s="2">
        <f>ROUND( $O$26 + $O$8, $O$9 - LOG( $O$10 ))</f>
        <v>38.484000000000002</v>
      </c>
      <c r="P27" s="2">
        <f>ROUND( $P$26 + $P$8, $P$9 - LOG( $P$10 ))</f>
        <v>1845822.5160000001</v>
      </c>
      <c r="Q27" s="2">
        <f>ROUND( $Q$26 + $Q$8, $Q$9 - LOG( $Q$10 ))</f>
        <v>52982.383999999998</v>
      </c>
      <c r="R27" s="2">
        <f>ROUND( $R$26 + $R$8, $R$9 - LOG( $R$10 ))</f>
        <v>0</v>
      </c>
      <c r="S27" s="2">
        <f>ROUND( $S$26 + $S$8, $S$9 - LOG( $S$10 ))</f>
        <v>0</v>
      </c>
      <c r="T27" s="2">
        <f>ROUND( $T$26 + $T$8, $T$9 - LOG( $T$10 ))</f>
        <v>0.76600000000000001</v>
      </c>
      <c r="U27" s="2">
        <f>ROUND( $U$26 + $U$8, $U$9 - LOG( $U$10 ))</f>
        <v>9.9440000000000008</v>
      </c>
      <c r="V27" s="2">
        <f>ROUND( $V$26 + $V$8, $V$9 - LOG( $V$10 ))</f>
        <v>6.42</v>
      </c>
      <c r="W27" s="2">
        <f>ROUND( $W$26 + $W$8, $W$9 - LOG( $W$10 ))</f>
        <v>0</v>
      </c>
      <c r="X27" s="2">
        <f>ROUND( $X$26 + $X$8, $X$9 - LOG( $X$10 ))</f>
        <v>0</v>
      </c>
      <c r="Y27" s="2">
        <f>ROUND( $Y$26 + $Y$8, $Y$9 - LOG( $Y$10 ))</f>
        <v>0</v>
      </c>
      <c r="Z27" s="2">
        <f>ROUND( $Z$26 + $Z$8, $Z$9 - LOG( $Z$10 ))</f>
        <v>0</v>
      </c>
      <c r="AA27" s="2">
        <f>ROUND( $AA$26 + $AA$8, $AA$9 - LOG( $AA$10 ))</f>
        <v>0</v>
      </c>
      <c r="AB27" s="2">
        <f>ROUND( $AB$26 + $AB$8, $AB$9 - LOG( $AB$10 ))</f>
        <v>0</v>
      </c>
      <c r="AC27" s="2" t="e">
        <f>ROUND( $AC$26 + $AC$8, $AC$9 - LOG( $AC$10 ))</f>
        <v>#REF!</v>
      </c>
      <c r="AD27" s="2" t="e">
        <f>ROUND( $AD$26 + $AD$8, $AD$9 - LOG( $AD$10 ))</f>
        <v>#REF!</v>
      </c>
      <c r="AE27" s="2" t="e">
        <f>ROUND( $AE$26 + $AE$8, $AE$9 - LOG( $AE$10 ))</f>
        <v>#REF!</v>
      </c>
      <c r="AF27" s="2" t="e">
        <f>ROUND( $AF$26 + $AF$8, $AF$9 - LOG( $AF$10 ))</f>
        <v>#REF!</v>
      </c>
      <c r="AG27" s="2" t="e">
        <f>ROUND( $AG$26 + $AG$8, $AG$9 - LOG( $AG$10 ))</f>
        <v>#REF!</v>
      </c>
      <c r="AH27" s="2" t="e">
        <f>ROUND( $AH$26 + $AH$8, $AH$9 - LOG( $AH$10 ))</f>
        <v>#REF!</v>
      </c>
      <c r="AI27" s="2" t="e">
        <f>ROUND( $AI$26 + $AI$8, $AI$9 - LOG( $AI$10 ))</f>
        <v>#REF!</v>
      </c>
      <c r="AJ27" s="2" t="e">
        <f>ROUND( $AJ$26 + $AJ$8, $AJ$9 - LOG( $AJ$10 ))</f>
        <v>#REF!</v>
      </c>
      <c r="AK27" s="2" t="e">
        <f>ROUND( $AK$26 + $AK$8, $AK$9 - LOG( $AK$10 ))</f>
        <v>#REF!</v>
      </c>
      <c r="AL27" s="2" t="e">
        <f>ROUND( $AL$26 + $AL$8, $AL$9 - LOG( $AL$10 ))</f>
        <v>#REF!</v>
      </c>
      <c r="AM27" s="2" t="e">
        <f>ROUND( $AM$26 + $AM$8, $AM$9 - LOG( $AM$10 ))</f>
        <v>#REF!</v>
      </c>
      <c r="AN27" s="2">
        <f>ROUND( $AN$26 + $AN$8, $AN$9 - LOG( $AN$10 ))</f>
        <v>0.36399999999999999</v>
      </c>
      <c r="AO27" s="2">
        <f>ROUND( $AO$26 + $AO$8, $AO$9 - LOG( $AO$10 ))</f>
        <v>0.86299999999999999</v>
      </c>
      <c r="AP27" s="2">
        <f>ROUND( $AP$26 + $AP$8, $AP$9 - LOG( $AP$10 ))</f>
        <v>0.27400000000000002</v>
      </c>
    </row>
    <row r="28" spans="1:42" outlineLevel="1" x14ac:dyDescent="0.3">
      <c r="A28" s="6" t="s">
        <v>25</v>
      </c>
      <c r="B28" s="2">
        <f>ROUND( $B$27 + $B$8, $B$9 - LOG( $B$10 ))</f>
        <v>0.371</v>
      </c>
      <c r="C28" s="2">
        <f>ROUND( $C$27 + $C$8, $C$9 - LOG( $C$10 ))</f>
        <v>0.88400000000000001</v>
      </c>
      <c r="D28" s="2">
        <f>ROUND( $D$27 + $D$8, $D$9 - LOG( $D$10 ))</f>
        <v>58724.404999999999</v>
      </c>
      <c r="E28" s="2">
        <f>ROUND( $E$27 + $E$8, $E$9 - LOG( $E$10 ))</f>
        <v>45.243000000000002</v>
      </c>
      <c r="F28" s="2">
        <f>ROUND( $F$27 + $F$8, $F$9 - LOG( $F$10 ))</f>
        <v>1.0129999999999999</v>
      </c>
      <c r="G28" s="2">
        <f>ROUND( $G$27 + $G$8, $G$9 - LOG( $G$10 ))</f>
        <v>63993.845999999998</v>
      </c>
      <c r="H28" s="2">
        <f>ROUND( $H$27 + $H$8, $H$9 - LOG( $H$10 ))</f>
        <v>29.6</v>
      </c>
      <c r="I28" s="2">
        <f>ROUND( $I$27 + $I$8, $I$9 - LOG( $I$10 ))</f>
        <v>19.600000000000001</v>
      </c>
      <c r="J28" s="2">
        <f>ROUND( $J$27 + $J$8, $J$9 - LOG( $J$10 ))</f>
        <v>913</v>
      </c>
      <c r="K28" s="2">
        <f>ROUND( $K$27 + $K$8, $K$9 - LOG( $K$10 ))</f>
        <v>876.6</v>
      </c>
      <c r="L28" s="2">
        <f>ROUND( $L$27 + $L$8, $L$9 - LOG( $L$10 ))</f>
        <v>0.29099999999999998</v>
      </c>
      <c r="M28" s="2">
        <f>ROUND( $M$27 + $M$8, $M$9 - LOG( $M$10 ))</f>
        <v>19694.921999999999</v>
      </c>
      <c r="N28" s="2">
        <f>ROUND( $N$27 + $N$8, $N$9 - LOG( $N$10 ))</f>
        <v>47389.728999999999</v>
      </c>
      <c r="O28" s="2">
        <f>ROUND( $O$27 + $O$8, $O$9 - LOG( $O$10 ))</f>
        <v>41.030999999999999</v>
      </c>
      <c r="P28" s="2">
        <f>ROUND( $P$27 + $P$8, $P$9 - LOG( $P$10 ))</f>
        <v>1984893.703</v>
      </c>
      <c r="Q28" s="2">
        <f>ROUND( $Q$27 + $Q$8, $Q$9 - LOG( $Q$10 ))</f>
        <v>56874.178999999996</v>
      </c>
      <c r="R28" s="2">
        <f>ROUND( $R$27 + $R$8, $R$9 - LOG( $R$10 ))</f>
        <v>0</v>
      </c>
      <c r="S28" s="2">
        <f>ROUND( $S$27 + $S$8, $S$9 - LOG( $S$10 ))</f>
        <v>0</v>
      </c>
      <c r="T28" s="2">
        <f>ROUND( $T$27 + $T$8, $T$9 - LOG( $T$10 ))</f>
        <v>0.80800000000000005</v>
      </c>
      <c r="U28" s="2">
        <f>ROUND( $U$27 + $U$8, $U$9 - LOG( $U$10 ))</f>
        <v>10.622999999999999</v>
      </c>
      <c r="V28" s="2">
        <f>ROUND( $V$27 + $V$8, $V$9 - LOG( $V$10 ))</f>
        <v>6.8879999999999999</v>
      </c>
      <c r="W28" s="2">
        <f>ROUND( $W$27 + $W$8, $W$9 - LOG( $W$10 ))</f>
        <v>0</v>
      </c>
      <c r="X28" s="2">
        <f>ROUND( $X$27 + $X$8, $X$9 - LOG( $X$10 ))</f>
        <v>0</v>
      </c>
      <c r="Y28" s="2">
        <f>ROUND( $Y$27 + $Y$8, $Y$9 - LOG( $Y$10 ))</f>
        <v>0</v>
      </c>
      <c r="Z28" s="2">
        <f>ROUND( $Z$27 + $Z$8, $Z$9 - LOG( $Z$10 ))</f>
        <v>0</v>
      </c>
      <c r="AA28" s="2">
        <f>ROUND( $AA$27 + $AA$8, $AA$9 - LOG( $AA$10 ))</f>
        <v>0</v>
      </c>
      <c r="AB28" s="2">
        <f>ROUND( $AB$27 + $AB$8, $AB$9 - LOG( $AB$10 ))</f>
        <v>0</v>
      </c>
      <c r="AC28" s="2" t="e">
        <f>ROUND( $AC$27 + $AC$8, $AC$9 - LOG( $AC$10 ))</f>
        <v>#REF!</v>
      </c>
      <c r="AD28" s="2" t="e">
        <f>ROUND( $AD$27 + $AD$8, $AD$9 - LOG( $AD$10 ))</f>
        <v>#REF!</v>
      </c>
      <c r="AE28" s="2" t="e">
        <f>ROUND( $AE$27 + $AE$8, $AE$9 - LOG( $AE$10 ))</f>
        <v>#REF!</v>
      </c>
      <c r="AF28" s="2" t="e">
        <f>ROUND( $AF$27 + $AF$8, $AF$9 - LOG( $AF$10 ))</f>
        <v>#REF!</v>
      </c>
      <c r="AG28" s="2" t="e">
        <f>ROUND( $AG$27 + $AG$8, $AG$9 - LOG( $AG$10 ))</f>
        <v>#REF!</v>
      </c>
      <c r="AH28" s="2" t="e">
        <f>ROUND( $AH$27 + $AH$8, $AH$9 - LOG( $AH$10 ))</f>
        <v>#REF!</v>
      </c>
      <c r="AI28" s="2" t="e">
        <f>ROUND( $AI$27 + $AI$8, $AI$9 - LOG( $AI$10 ))</f>
        <v>#REF!</v>
      </c>
      <c r="AJ28" s="2" t="e">
        <f>ROUND( $AJ$27 + $AJ$8, $AJ$9 - LOG( $AJ$10 ))</f>
        <v>#REF!</v>
      </c>
      <c r="AK28" s="2" t="e">
        <f>ROUND( $AK$27 + $AK$8, $AK$9 - LOG( $AK$10 ))</f>
        <v>#REF!</v>
      </c>
      <c r="AL28" s="2" t="e">
        <f>ROUND( $AL$27 + $AL$8, $AL$9 - LOG( $AL$10 ))</f>
        <v>#REF!</v>
      </c>
      <c r="AM28" s="2" t="e">
        <f>ROUND( $AM$27 + $AM$8, $AM$9 - LOG( $AM$10 ))</f>
        <v>#REF!</v>
      </c>
      <c r="AN28" s="2">
        <f>ROUND( $AN$27 + $AN$8, $AN$9 - LOG( $AN$10 ))</f>
        <v>0.38400000000000001</v>
      </c>
      <c r="AO28" s="2">
        <f>ROUND( $AO$27 + $AO$8, $AO$9 - LOG( $AO$10 ))</f>
        <v>0.88300000000000001</v>
      </c>
      <c r="AP28" s="2">
        <f>ROUND( $AP$27 + $AP$8, $AP$9 - LOG( $AP$10 ))</f>
        <v>0.28999999999999998</v>
      </c>
    </row>
    <row r="29" spans="1:42" outlineLevel="1" x14ac:dyDescent="0.3">
      <c r="A29" s="6" t="str">
        <f>"0.00%"</f>
        <v>0.00%</v>
      </c>
      <c r="B29" s="2">
        <f>ROUND( $B$28 + $B$8, $B$9 - LOG( $B$10 ))</f>
        <v>0.39</v>
      </c>
      <c r="C29" s="2">
        <f>ROUND( $C$28 + $C$8, $C$9 - LOG( $C$10 ))</f>
        <v>0.90400000000000003</v>
      </c>
      <c r="D29" s="2">
        <f>ROUND( $D$28 + $D$8, $D$9 - LOG( $D$10 ))</f>
        <v>59693.843999999997</v>
      </c>
      <c r="E29" s="2">
        <f>ROUND( $E$28 + $E$8, $E$9 - LOG( $E$10 ))</f>
        <v>48.048000000000002</v>
      </c>
      <c r="F29" s="2">
        <f>ROUND( $F$28 + $F$8, $F$9 - LOG( $F$10 ))</f>
        <v>1.028</v>
      </c>
      <c r="G29" s="2">
        <f>ROUND( $G$28 + $G$8, $G$9 - LOG( $G$10 ))</f>
        <v>68367.013000000006</v>
      </c>
      <c r="H29" s="2">
        <f>ROUND( $H$28 + $H$8, $H$9 - LOG( $H$10 ))</f>
        <v>31.5</v>
      </c>
      <c r="I29" s="2">
        <f>ROUND( $I$28 + $I$8, $I$9 - LOG( $I$10 ))</f>
        <v>21</v>
      </c>
      <c r="J29" s="2">
        <f>ROUND( $J$28 + $J$8, $J$9 - LOG( $J$10 ))</f>
        <v>920.5</v>
      </c>
      <c r="K29" s="2">
        <f>ROUND( $K$28 + $K$8, $K$9 - LOG( $K$10 ))</f>
        <v>884.5</v>
      </c>
      <c r="L29" s="2">
        <f>ROUND( $L$28 + $L$8, $L$9 - LOG( $L$10 ))</f>
        <v>0.307</v>
      </c>
      <c r="M29" s="2">
        <f>ROUND( $M$28 + $M$8, $M$9 - LOG( $M$10 ))</f>
        <v>20724.41</v>
      </c>
      <c r="N29" s="2">
        <f>ROUND( $N$28 + $N$8, $N$9 - LOG( $N$10 ))</f>
        <v>48741.669000000002</v>
      </c>
      <c r="O29" s="2">
        <f>ROUND( $O$28 + $O$8, $O$9 - LOG( $O$10 ))</f>
        <v>43.578000000000003</v>
      </c>
      <c r="P29" s="2">
        <f>ROUND( $P$28 + $P$8, $P$9 - LOG( $P$10 ))</f>
        <v>2123964.89</v>
      </c>
      <c r="Q29" s="2">
        <f>ROUND( $Q$28 + $Q$8, $Q$9 - LOG( $Q$10 ))</f>
        <v>60765.974000000002</v>
      </c>
      <c r="R29" s="2">
        <f>ROUND( $R$28 + $R$8, $R$9 - LOG( $R$10 ))</f>
        <v>0</v>
      </c>
      <c r="S29" s="2">
        <f>ROUND( $S$28 + $S$8, $S$9 - LOG( $S$10 ))</f>
        <v>0</v>
      </c>
      <c r="T29" s="2">
        <f>ROUND( $T$28 + $T$8, $T$9 - LOG( $T$10 ))</f>
        <v>0.85</v>
      </c>
      <c r="U29" s="2">
        <f>ROUND( $U$28 + $U$8, $U$9 - LOG( $U$10 ))</f>
        <v>11.302</v>
      </c>
      <c r="V29" s="2">
        <f>ROUND( $V$28 + $V$8, $V$9 - LOG( $V$10 ))</f>
        <v>7.3559999999999999</v>
      </c>
      <c r="W29" s="2">
        <f>ROUND( $W$28 + $W$8, $W$9 - LOG( $W$10 ))</f>
        <v>0</v>
      </c>
      <c r="X29" s="2">
        <f>ROUND( $X$28 + $X$8, $X$9 - LOG( $X$10 ))</f>
        <v>0</v>
      </c>
      <c r="Y29" s="2">
        <f>ROUND( $Y$28 + $Y$8, $Y$9 - LOG( $Y$10 ))</f>
        <v>0</v>
      </c>
      <c r="Z29" s="2">
        <f>ROUND( $Z$28 + $Z$8, $Z$9 - LOG( $Z$10 ))</f>
        <v>0</v>
      </c>
      <c r="AA29" s="2">
        <f>ROUND( $AA$28 + $AA$8, $AA$9 - LOG( $AA$10 ))</f>
        <v>0</v>
      </c>
      <c r="AB29" s="2">
        <f>ROUND( $AB$28 + $AB$8, $AB$9 - LOG( $AB$10 ))</f>
        <v>0</v>
      </c>
      <c r="AC29" s="2" t="e">
        <f>ROUND( $AC$28 + $AC$8, $AC$9 - LOG( $AC$10 ))</f>
        <v>#REF!</v>
      </c>
      <c r="AD29" s="2" t="e">
        <f>ROUND( $AD$28 + $AD$8, $AD$9 - LOG( $AD$10 ))</f>
        <v>#REF!</v>
      </c>
      <c r="AE29" s="2" t="e">
        <f>ROUND( $AE$28 + $AE$8, $AE$9 - LOG( $AE$10 ))</f>
        <v>#REF!</v>
      </c>
      <c r="AF29" s="2" t="e">
        <f>ROUND( $AF$28 + $AF$8, $AF$9 - LOG( $AF$10 ))</f>
        <v>#REF!</v>
      </c>
      <c r="AG29" s="2" t="e">
        <f>ROUND( $AG$28 + $AG$8, $AG$9 - LOG( $AG$10 ))</f>
        <v>#REF!</v>
      </c>
      <c r="AH29" s="2" t="e">
        <f>ROUND( $AH$28 + $AH$8, $AH$9 - LOG( $AH$10 ))</f>
        <v>#REF!</v>
      </c>
      <c r="AI29" s="2" t="e">
        <f>ROUND( $AI$28 + $AI$8, $AI$9 - LOG( $AI$10 ))</f>
        <v>#REF!</v>
      </c>
      <c r="AJ29" s="2" t="e">
        <f>ROUND( $AJ$28 + $AJ$8, $AJ$9 - LOG( $AJ$10 ))</f>
        <v>#REF!</v>
      </c>
      <c r="AK29" s="2" t="e">
        <f>ROUND( $AK$28 + $AK$8, $AK$9 - LOG( $AK$10 ))</f>
        <v>#REF!</v>
      </c>
      <c r="AL29" s="2" t="e">
        <f>ROUND( $AL$28 + $AL$8, $AL$9 - LOG( $AL$10 ))</f>
        <v>#REF!</v>
      </c>
      <c r="AM29" s="2" t="e">
        <f>ROUND( $AM$28 + $AM$8, $AM$9 - LOG( $AM$10 ))</f>
        <v>#REF!</v>
      </c>
      <c r="AN29" s="2">
        <f>ROUND( $AN$28 + $AN$8, $AN$9 - LOG( $AN$10 ))</f>
        <v>0.40400000000000003</v>
      </c>
      <c r="AO29" s="2">
        <f>ROUND( $AO$28 + $AO$8, $AO$9 - LOG( $AO$10 ))</f>
        <v>0.90300000000000002</v>
      </c>
      <c r="AP29" s="2">
        <f>ROUND( $AP$28 + $AP$8, $AP$9 - LOG( $AP$10 ))</f>
        <v>0.30599999999999999</v>
      </c>
    </row>
    <row r="30" spans="1:42" outlineLevel="1" x14ac:dyDescent="0.3">
      <c r="A30" s="6" t="s">
        <v>26</v>
      </c>
      <c r="B30" s="2">
        <f>ROUND( $B$29 + $B$8, $B$9 - LOG( $B$10 ))</f>
        <v>0.40899999999999997</v>
      </c>
      <c r="C30" s="2">
        <f>ROUND( $C$29 + $C$8, $C$9 - LOG( $C$10 ))</f>
        <v>0.92400000000000004</v>
      </c>
      <c r="D30" s="2">
        <f>ROUND( $D$29 + $D$8, $D$9 - LOG( $D$10 ))</f>
        <v>60663.283000000003</v>
      </c>
      <c r="E30" s="2">
        <f>ROUND( $E$29 + $E$8, $E$9 - LOG( $E$10 ))</f>
        <v>50.853000000000002</v>
      </c>
      <c r="F30" s="2">
        <f>ROUND( $F$29 + $F$8, $F$9 - LOG( $F$10 ))</f>
        <v>1.0429999999999999</v>
      </c>
      <c r="G30" s="2">
        <f>ROUND( $G$29 + $G$8, $G$9 - LOG( $G$10 ))</f>
        <v>72740.179999999993</v>
      </c>
      <c r="H30" s="2">
        <f>ROUND( $H$29 + $H$8, $H$9 - LOG( $H$10 ))</f>
        <v>33.4</v>
      </c>
      <c r="I30" s="2">
        <f>ROUND( $I$29 + $I$8, $I$9 - LOG( $I$10 ))</f>
        <v>22.4</v>
      </c>
      <c r="J30" s="2">
        <f>ROUND( $J$29 + $J$8, $J$9 - LOG( $J$10 ))</f>
        <v>928</v>
      </c>
      <c r="K30" s="2">
        <f>ROUND( $K$29 + $K$8, $K$9 - LOG( $K$10 ))</f>
        <v>892.4</v>
      </c>
      <c r="L30" s="2">
        <f>ROUND( $L$29 + $L$8, $L$9 - LOG( $L$10 ))</f>
        <v>0.32300000000000001</v>
      </c>
      <c r="M30" s="2">
        <f>ROUND( $M$29 + $M$8, $M$9 - LOG( $M$10 ))</f>
        <v>21753.898000000001</v>
      </c>
      <c r="N30" s="2">
        <f>ROUND( $N$29 + $N$8, $N$9 - LOG( $N$10 ))</f>
        <v>50093.608999999997</v>
      </c>
      <c r="O30" s="2">
        <f>ROUND( $O$29 + $O$8, $O$9 - LOG( $O$10 ))</f>
        <v>46.125</v>
      </c>
      <c r="P30" s="2">
        <f>ROUND( $P$29 + $P$8, $P$9 - LOG( $P$10 ))</f>
        <v>2263036.077</v>
      </c>
      <c r="Q30" s="2">
        <f>ROUND( $Q$29 + $Q$8, $Q$9 - LOG( $Q$10 ))</f>
        <v>64657.769</v>
      </c>
      <c r="R30" s="2">
        <f>ROUND( $R$29 + $R$8, $R$9 - LOG( $R$10 ))</f>
        <v>0</v>
      </c>
      <c r="S30" s="2">
        <f>ROUND( $S$29 + $S$8, $S$9 - LOG( $S$10 ))</f>
        <v>0</v>
      </c>
      <c r="T30" s="2">
        <f>ROUND( $T$29 + $T$8, $T$9 - LOG( $T$10 ))</f>
        <v>0.89200000000000002</v>
      </c>
      <c r="U30" s="2">
        <f>ROUND( $U$29 + $U$8, $U$9 - LOG( $U$10 ))</f>
        <v>11.981</v>
      </c>
      <c r="V30" s="2">
        <f>ROUND( $V$29 + $V$8, $V$9 - LOG( $V$10 ))</f>
        <v>7.8239999999999998</v>
      </c>
      <c r="W30" s="2">
        <f>ROUND( $W$29 + $W$8, $W$9 - LOG( $W$10 ))</f>
        <v>0</v>
      </c>
      <c r="X30" s="2">
        <f>ROUND( $X$29 + $X$8, $X$9 - LOG( $X$10 ))</f>
        <v>0</v>
      </c>
      <c r="Y30" s="2">
        <f>ROUND( $Y$29 + $Y$8, $Y$9 - LOG( $Y$10 ))</f>
        <v>0</v>
      </c>
      <c r="Z30" s="2">
        <f>ROUND( $Z$29 + $Z$8, $Z$9 - LOG( $Z$10 ))</f>
        <v>0</v>
      </c>
      <c r="AA30" s="2">
        <f>ROUND( $AA$29 + $AA$8, $AA$9 - LOG( $AA$10 ))</f>
        <v>0</v>
      </c>
      <c r="AB30" s="2">
        <f>ROUND( $AB$29 + $AB$8, $AB$9 - LOG( $AB$10 ))</f>
        <v>0</v>
      </c>
      <c r="AC30" s="2" t="e">
        <f>ROUND( $AC$29 + $AC$8, $AC$9 - LOG( $AC$10 ))</f>
        <v>#REF!</v>
      </c>
      <c r="AD30" s="2" t="e">
        <f>ROUND( $AD$29 + $AD$8, $AD$9 - LOG( $AD$10 ))</f>
        <v>#REF!</v>
      </c>
      <c r="AE30" s="2" t="e">
        <f>ROUND( $AE$29 + $AE$8, $AE$9 - LOG( $AE$10 ))</f>
        <v>#REF!</v>
      </c>
      <c r="AF30" s="2" t="e">
        <f>ROUND( $AF$29 + $AF$8, $AF$9 - LOG( $AF$10 ))</f>
        <v>#REF!</v>
      </c>
      <c r="AG30" s="2" t="e">
        <f>ROUND( $AG$29 + $AG$8, $AG$9 - LOG( $AG$10 ))</f>
        <v>#REF!</v>
      </c>
      <c r="AH30" s="2" t="e">
        <f>ROUND( $AH$29 + $AH$8, $AH$9 - LOG( $AH$10 ))</f>
        <v>#REF!</v>
      </c>
      <c r="AI30" s="2" t="e">
        <f>ROUND( $AI$29 + $AI$8, $AI$9 - LOG( $AI$10 ))</f>
        <v>#REF!</v>
      </c>
      <c r="AJ30" s="2" t="e">
        <f>ROUND( $AJ$29 + $AJ$8, $AJ$9 - LOG( $AJ$10 ))</f>
        <v>#REF!</v>
      </c>
      <c r="AK30" s="2" t="e">
        <f>ROUND( $AK$29 + $AK$8, $AK$9 - LOG( $AK$10 ))</f>
        <v>#REF!</v>
      </c>
      <c r="AL30" s="2" t="e">
        <f>ROUND( $AL$29 + $AL$8, $AL$9 - LOG( $AL$10 ))</f>
        <v>#REF!</v>
      </c>
      <c r="AM30" s="2" t="e">
        <f>ROUND( $AM$29 + $AM$8, $AM$9 - LOG( $AM$10 ))</f>
        <v>#REF!</v>
      </c>
      <c r="AN30" s="2">
        <f>ROUND( $AN$29 + $AN$8, $AN$9 - LOG( $AN$10 ))</f>
        <v>0.42399999999999999</v>
      </c>
      <c r="AO30" s="2">
        <f>ROUND( $AO$29 + $AO$8, $AO$9 - LOG( $AO$10 ))</f>
        <v>0.92300000000000004</v>
      </c>
      <c r="AP30" s="2">
        <f>ROUND( $AP$29 + $AP$8, $AP$9 - LOG( $AP$10 ))</f>
        <v>0.32200000000000001</v>
      </c>
    </row>
    <row r="31" spans="1:42" outlineLevel="1" x14ac:dyDescent="0.3">
      <c r="A31" s="6" t="str">
        <f>"0.00E+00"</f>
        <v>0.00E+00</v>
      </c>
      <c r="B31" s="2">
        <f>ROUND( $B$30 + $B$8, $B$9 - LOG( $B$10 ))</f>
        <v>0.42799999999999999</v>
      </c>
      <c r="C31" s="2">
        <f>ROUND( $C$30 + $C$8, $C$9 - LOG( $C$10 ))</f>
        <v>0.94399999999999995</v>
      </c>
      <c r="D31" s="2">
        <f>ROUND( $D$30 + $D$8, $D$9 - LOG( $D$10 ))</f>
        <v>61632.722000000002</v>
      </c>
      <c r="E31" s="2">
        <f>ROUND( $E$30 + $E$8, $E$9 - LOG( $E$10 ))</f>
        <v>53.658000000000001</v>
      </c>
      <c r="F31" s="2">
        <f>ROUND( $F$30 + $F$8, $F$9 - LOG( $F$10 ))</f>
        <v>1.0580000000000001</v>
      </c>
      <c r="G31" s="2">
        <f>ROUND( $G$30 + $G$8, $G$9 - LOG( $G$10 ))</f>
        <v>77113.346999999994</v>
      </c>
      <c r="H31" s="2">
        <f>ROUND( $H$30 + $H$8, $H$9 - LOG( $H$10 ))</f>
        <v>35.299999999999997</v>
      </c>
      <c r="I31" s="2">
        <f>ROUND( $I$30 + $I$8, $I$9 - LOG( $I$10 ))</f>
        <v>23.8</v>
      </c>
      <c r="J31" s="2">
        <f>ROUND( $J$30 + $J$8, $J$9 - LOG( $J$10 ))</f>
        <v>935.5</v>
      </c>
      <c r="K31" s="2">
        <f>ROUND( $K$30 + $K$8, $K$9 - LOG( $K$10 ))</f>
        <v>900.3</v>
      </c>
      <c r="L31" s="2">
        <f>ROUND( $L$30 + $L$8, $L$9 - LOG( $L$10 ))</f>
        <v>0.33900000000000002</v>
      </c>
      <c r="M31" s="2">
        <f>ROUND( $M$30 + $M$8, $M$9 - LOG( $M$10 ))</f>
        <v>22783.385999999999</v>
      </c>
      <c r="N31" s="2">
        <f>ROUND( $N$30 + $N$8, $N$9 - LOG( $N$10 ))</f>
        <v>51445.548999999999</v>
      </c>
      <c r="O31" s="2">
        <f>ROUND( $O$30 + $O$8, $O$9 - LOG( $O$10 ))</f>
        <v>48.671999999999997</v>
      </c>
      <c r="P31" s="2">
        <f>ROUND( $P$30 + $P$8, $P$9 - LOG( $P$10 ))</f>
        <v>2402107.264</v>
      </c>
      <c r="Q31" s="2">
        <f>ROUND( $Q$30 + $Q$8, $Q$9 - LOG( $Q$10 ))</f>
        <v>68549.563999999998</v>
      </c>
      <c r="R31" s="2">
        <f>ROUND( $R$30 + $R$8, $R$9 - LOG( $R$10 ))</f>
        <v>0</v>
      </c>
      <c r="S31" s="2">
        <f>ROUND( $S$30 + $S$8, $S$9 - LOG( $S$10 ))</f>
        <v>0</v>
      </c>
      <c r="T31" s="2">
        <f>ROUND( $T$30 + $T$8, $T$9 - LOG( $T$10 ))</f>
        <v>0.93400000000000005</v>
      </c>
      <c r="U31" s="2">
        <f>ROUND( $U$30 + $U$8, $U$9 - LOG( $U$10 ))</f>
        <v>12.66</v>
      </c>
      <c r="V31" s="2">
        <f>ROUND( $V$30 + $V$8, $V$9 - LOG( $V$10 ))</f>
        <v>8.2919999999999998</v>
      </c>
      <c r="W31" s="2">
        <f>ROUND( $W$30 + $W$8, $W$9 - LOG( $W$10 ))</f>
        <v>0</v>
      </c>
      <c r="X31" s="2">
        <f>ROUND( $X$30 + $X$8, $X$9 - LOG( $X$10 ))</f>
        <v>0</v>
      </c>
      <c r="Y31" s="2">
        <f>ROUND( $Y$30 + $Y$8, $Y$9 - LOG( $Y$10 ))</f>
        <v>0</v>
      </c>
      <c r="Z31" s="2">
        <f>ROUND( $Z$30 + $Z$8, $Z$9 - LOG( $Z$10 ))</f>
        <v>0</v>
      </c>
      <c r="AA31" s="2">
        <f>ROUND( $AA$30 + $AA$8, $AA$9 - LOG( $AA$10 ))</f>
        <v>0</v>
      </c>
      <c r="AB31" s="2">
        <f>ROUND( $AB$30 + $AB$8, $AB$9 - LOG( $AB$10 ))</f>
        <v>0</v>
      </c>
      <c r="AC31" s="2" t="e">
        <f>ROUND( $AC$30 + $AC$8, $AC$9 - LOG( $AC$10 ))</f>
        <v>#REF!</v>
      </c>
      <c r="AD31" s="2" t="e">
        <f>ROUND( $AD$30 + $AD$8, $AD$9 - LOG( $AD$10 ))</f>
        <v>#REF!</v>
      </c>
      <c r="AE31" s="2" t="e">
        <f>ROUND( $AE$30 + $AE$8, $AE$9 - LOG( $AE$10 ))</f>
        <v>#REF!</v>
      </c>
      <c r="AF31" s="2" t="e">
        <f>ROUND( $AF$30 + $AF$8, $AF$9 - LOG( $AF$10 ))</f>
        <v>#REF!</v>
      </c>
      <c r="AG31" s="2" t="e">
        <f>ROUND( $AG$30 + $AG$8, $AG$9 - LOG( $AG$10 ))</f>
        <v>#REF!</v>
      </c>
      <c r="AH31" s="2" t="e">
        <f>ROUND( $AH$30 + $AH$8, $AH$9 - LOG( $AH$10 ))</f>
        <v>#REF!</v>
      </c>
      <c r="AI31" s="2" t="e">
        <f>ROUND( $AI$30 + $AI$8, $AI$9 - LOG( $AI$10 ))</f>
        <v>#REF!</v>
      </c>
      <c r="AJ31" s="2" t="e">
        <f>ROUND( $AJ$30 + $AJ$8, $AJ$9 - LOG( $AJ$10 ))</f>
        <v>#REF!</v>
      </c>
      <c r="AK31" s="2" t="e">
        <f>ROUND( $AK$30 + $AK$8, $AK$9 - LOG( $AK$10 ))</f>
        <v>#REF!</v>
      </c>
      <c r="AL31" s="2" t="e">
        <f>ROUND( $AL$30 + $AL$8, $AL$9 - LOG( $AL$10 ))</f>
        <v>#REF!</v>
      </c>
      <c r="AM31" s="2" t="e">
        <f>ROUND( $AM$30 + $AM$8, $AM$9 - LOG( $AM$10 ))</f>
        <v>#REF!</v>
      </c>
      <c r="AN31" s="2">
        <f>ROUND( $AN$30 + $AN$8, $AN$9 - LOG( $AN$10 ))</f>
        <v>0.44400000000000001</v>
      </c>
      <c r="AO31" s="2">
        <f>ROUND( $AO$30 + $AO$8, $AO$9 - LOG( $AO$10 ))</f>
        <v>0.94299999999999995</v>
      </c>
      <c r="AP31" s="2">
        <f>ROUND( $AP$30 + $AP$8, $AP$9 - LOG( $AP$10 ))</f>
        <v>0.33800000000000002</v>
      </c>
    </row>
    <row r="32" spans="1:42" outlineLevel="1" x14ac:dyDescent="0.3">
      <c r="A32" s="6" t="s">
        <v>27</v>
      </c>
      <c r="B32" s="2">
        <f>ROUND( $B$31 + $B$8, $B$9 - LOG( $B$10 ))</f>
        <v>0.44700000000000001</v>
      </c>
      <c r="C32" s="2">
        <f>ROUND( $C$31 + $C$8, $C$9 - LOG( $C$10 ))</f>
        <v>0.96399999999999997</v>
      </c>
      <c r="D32" s="2">
        <f>ROUND( $D$31 + $D$8, $D$9 - LOG( $D$10 ))</f>
        <v>62602.161</v>
      </c>
      <c r="E32" s="2">
        <f>ROUND( $E$31 + $E$8, $E$9 - LOG( $E$10 ))</f>
        <v>56.463000000000001</v>
      </c>
      <c r="F32" s="2">
        <f>ROUND( $F$31 + $F$8, $F$9 - LOG( $F$10 ))</f>
        <v>1.073</v>
      </c>
      <c r="G32" s="2">
        <f>ROUND( $G$31 + $G$8, $G$9 - LOG( $G$10 ))</f>
        <v>81486.513999999996</v>
      </c>
      <c r="H32" s="2">
        <f>ROUND( $H$31 + $H$8, $H$9 - LOG( $H$10 ))</f>
        <v>37.200000000000003</v>
      </c>
      <c r="I32" s="2">
        <f>ROUND( $I$31 + $I$8, $I$9 - LOG( $I$10 ))</f>
        <v>25.2</v>
      </c>
      <c r="J32" s="2">
        <f>ROUND( $J$31 + $J$8, $J$9 - LOG( $J$10 ))</f>
        <v>943</v>
      </c>
      <c r="K32" s="2">
        <f>ROUND( $K$31 + $K$8, $K$9 - LOG( $K$10 ))</f>
        <v>908.2</v>
      </c>
      <c r="L32" s="2">
        <f>ROUND( $L$31 + $L$8, $L$9 - LOG( $L$10 ))</f>
        <v>0.35499999999999998</v>
      </c>
      <c r="M32" s="2">
        <f>ROUND( $M$31 + $M$8, $M$9 - LOG( $M$10 ))</f>
        <v>23812.874</v>
      </c>
      <c r="N32" s="2">
        <f>ROUND( $N$31 + $N$8, $N$9 - LOG( $N$10 ))</f>
        <v>52797.489000000001</v>
      </c>
      <c r="O32" s="2">
        <f>ROUND( $O$31 + $O$8, $O$9 - LOG( $O$10 ))</f>
        <v>51.219000000000001</v>
      </c>
      <c r="P32" s="2">
        <f>ROUND( $P$31 + $P$8, $P$9 - LOG( $P$10 ))</f>
        <v>2541178.4509999999</v>
      </c>
      <c r="Q32" s="2">
        <f>ROUND( $Q$31 + $Q$8, $Q$9 - LOG( $Q$10 ))</f>
        <v>72441.358999999997</v>
      </c>
      <c r="R32" s="2">
        <f>ROUND( $R$31 + $R$8, $R$9 - LOG( $R$10 ))</f>
        <v>0</v>
      </c>
      <c r="S32" s="2">
        <f>ROUND( $S$31 + $S$8, $S$9 - LOG( $S$10 ))</f>
        <v>0</v>
      </c>
      <c r="T32" s="2">
        <f>ROUND( $T$31 + $T$8, $T$9 - LOG( $T$10 ))</f>
        <v>0.97599999999999998</v>
      </c>
      <c r="U32" s="2">
        <f>ROUND( $U$31 + $U$8, $U$9 - LOG( $U$10 ))</f>
        <v>13.339</v>
      </c>
      <c r="V32" s="2">
        <f>ROUND( $V$31 + $V$8, $V$9 - LOG( $V$10 ))</f>
        <v>8.76</v>
      </c>
      <c r="W32" s="2">
        <f>ROUND( $W$31 + $W$8, $W$9 - LOG( $W$10 ))</f>
        <v>0</v>
      </c>
      <c r="X32" s="2">
        <f>ROUND( $X$31 + $X$8, $X$9 - LOG( $X$10 ))</f>
        <v>0</v>
      </c>
      <c r="Y32" s="2">
        <f>ROUND( $Y$31 + $Y$8, $Y$9 - LOG( $Y$10 ))</f>
        <v>0</v>
      </c>
      <c r="Z32" s="2">
        <f>ROUND( $Z$31 + $Z$8, $Z$9 - LOG( $Z$10 ))</f>
        <v>0</v>
      </c>
      <c r="AA32" s="2">
        <f>ROUND( $AA$31 + $AA$8, $AA$9 - LOG( $AA$10 ))</f>
        <v>0</v>
      </c>
      <c r="AB32" s="2">
        <f>ROUND( $AB$31 + $AB$8, $AB$9 - LOG( $AB$10 ))</f>
        <v>0</v>
      </c>
      <c r="AC32" s="2" t="e">
        <f>ROUND( $AC$31 + $AC$8, $AC$9 - LOG( $AC$10 ))</f>
        <v>#REF!</v>
      </c>
      <c r="AD32" s="2" t="e">
        <f>ROUND( $AD$31 + $AD$8, $AD$9 - LOG( $AD$10 ))</f>
        <v>#REF!</v>
      </c>
      <c r="AE32" s="2" t="e">
        <f>ROUND( $AE$31 + $AE$8, $AE$9 - LOG( $AE$10 ))</f>
        <v>#REF!</v>
      </c>
      <c r="AF32" s="2" t="e">
        <f>ROUND( $AF$31 + $AF$8, $AF$9 - LOG( $AF$10 ))</f>
        <v>#REF!</v>
      </c>
      <c r="AG32" s="2" t="e">
        <f>ROUND( $AG$31 + $AG$8, $AG$9 - LOG( $AG$10 ))</f>
        <v>#REF!</v>
      </c>
      <c r="AH32" s="2" t="e">
        <f>ROUND( $AH$31 + $AH$8, $AH$9 - LOG( $AH$10 ))</f>
        <v>#REF!</v>
      </c>
      <c r="AI32" s="2" t="e">
        <f>ROUND( $AI$31 + $AI$8, $AI$9 - LOG( $AI$10 ))</f>
        <v>#REF!</v>
      </c>
      <c r="AJ32" s="2" t="e">
        <f>ROUND( $AJ$31 + $AJ$8, $AJ$9 - LOG( $AJ$10 ))</f>
        <v>#REF!</v>
      </c>
      <c r="AK32" s="2" t="e">
        <f>ROUND( $AK$31 + $AK$8, $AK$9 - LOG( $AK$10 ))</f>
        <v>#REF!</v>
      </c>
      <c r="AL32" s="2" t="e">
        <f>ROUND( $AL$31 + $AL$8, $AL$9 - LOG( $AL$10 ))</f>
        <v>#REF!</v>
      </c>
      <c r="AM32" s="2" t="e">
        <f>ROUND( $AM$31 + $AM$8, $AM$9 - LOG( $AM$10 ))</f>
        <v>#REF!</v>
      </c>
      <c r="AN32" s="2">
        <f>ROUND( $AN$31 + $AN$8, $AN$9 - LOG( $AN$10 ))</f>
        <v>0.46400000000000002</v>
      </c>
      <c r="AO32" s="2">
        <f>ROUND( $AO$31 + $AO$8, $AO$9 - LOG( $AO$10 ))</f>
        <v>0.96299999999999997</v>
      </c>
      <c r="AP32" s="2">
        <f>ROUND( $AP$31 + $AP$8, $AP$9 - LOG( $AP$10 ))</f>
        <v>0.35399999999999998</v>
      </c>
    </row>
    <row r="33" spans="1:42" outlineLevel="1" x14ac:dyDescent="0.3">
      <c r="A33" s="6" t="s">
        <v>28</v>
      </c>
      <c r="B33" s="2">
        <f>ROUND( $B$32 + $B$8, $B$9 - LOG( $B$10 ))</f>
        <v>0.46600000000000003</v>
      </c>
      <c r="C33" s="2">
        <f>ROUND( $C$32 + $C$8, $C$9 - LOG( $C$10 ))</f>
        <v>0.98399999999999999</v>
      </c>
      <c r="D33" s="2">
        <f>ROUND( $D$32 + $D$8, $D$9 - LOG( $D$10 ))</f>
        <v>63571.6</v>
      </c>
      <c r="E33" s="2">
        <f>ROUND( $E$32 + $E$8, $E$9 - LOG( $E$10 ))</f>
        <v>59.268000000000001</v>
      </c>
      <c r="F33" s="2">
        <f>ROUND( $F$32 + $F$8, $F$9 - LOG( $F$10 ))</f>
        <v>1.0880000000000001</v>
      </c>
      <c r="G33" s="2">
        <f>ROUND( $G$32 + $G$8, $G$9 - LOG( $G$10 ))</f>
        <v>85859.680999999997</v>
      </c>
      <c r="H33" s="2">
        <f>ROUND( $H$32 + $H$8, $H$9 - LOG( $H$10 ))</f>
        <v>39.1</v>
      </c>
      <c r="I33" s="2">
        <f>ROUND( $I$32 + $I$8, $I$9 - LOG( $I$10 ))</f>
        <v>26.6</v>
      </c>
      <c r="J33" s="2">
        <f>ROUND( $J$32 + $J$8, $J$9 - LOG( $J$10 ))</f>
        <v>950.5</v>
      </c>
      <c r="K33" s="2">
        <f>ROUND( $K$32 + $K$8, $K$9 - LOG( $K$10 ))</f>
        <v>916.1</v>
      </c>
      <c r="L33" s="2">
        <f>ROUND( $L$32 + $L$8, $L$9 - LOG( $L$10 ))</f>
        <v>0.371</v>
      </c>
      <c r="M33" s="2">
        <f>ROUND( $M$32 + $M$8, $M$9 - LOG( $M$10 ))</f>
        <v>24842.362000000001</v>
      </c>
      <c r="N33" s="2">
        <f>ROUND( $N$32 + $N$8, $N$9 - LOG( $N$10 ))</f>
        <v>54149.428999999996</v>
      </c>
      <c r="O33" s="2">
        <f>ROUND( $O$32 + $O$8, $O$9 - LOG( $O$10 ))</f>
        <v>53.765999999999998</v>
      </c>
      <c r="P33" s="2">
        <f>ROUND( $P$32 + $P$8, $P$9 - LOG( $P$10 ))</f>
        <v>2680249.6379999998</v>
      </c>
      <c r="Q33" s="2">
        <f>ROUND( $Q$32 + $Q$8, $Q$9 - LOG( $Q$10 ))</f>
        <v>76333.153999999995</v>
      </c>
      <c r="R33" s="2">
        <f>ROUND( $R$32 + $R$8, $R$9 - LOG( $R$10 ))</f>
        <v>0</v>
      </c>
      <c r="S33" s="2">
        <f>ROUND( $S$32 + $S$8, $S$9 - LOG( $S$10 ))</f>
        <v>0</v>
      </c>
      <c r="T33" s="2">
        <f>ROUND( $T$32 + $T$8, $T$9 - LOG( $T$10 ))</f>
        <v>1.018</v>
      </c>
      <c r="U33" s="2">
        <f>ROUND( $U$32 + $U$8, $U$9 - LOG( $U$10 ))</f>
        <v>14.018000000000001</v>
      </c>
      <c r="V33" s="2">
        <f>ROUND( $V$32 + $V$8, $V$9 - LOG( $V$10 ))</f>
        <v>9.2279999999999998</v>
      </c>
      <c r="W33" s="2">
        <f>ROUND( $W$32 + $W$8, $W$9 - LOG( $W$10 ))</f>
        <v>0</v>
      </c>
      <c r="X33" s="2">
        <f>ROUND( $X$32 + $X$8, $X$9 - LOG( $X$10 ))</f>
        <v>0</v>
      </c>
      <c r="Y33" s="2">
        <f>ROUND( $Y$32 + $Y$8, $Y$9 - LOG( $Y$10 ))</f>
        <v>0</v>
      </c>
      <c r="Z33" s="2">
        <f>ROUND( $Z$32 + $Z$8, $Z$9 - LOG( $Z$10 ))</f>
        <v>0</v>
      </c>
      <c r="AA33" s="2">
        <f>ROUND( $AA$32 + $AA$8, $AA$9 - LOG( $AA$10 ))</f>
        <v>0</v>
      </c>
      <c r="AB33" s="2">
        <f>ROUND( $AB$32 + $AB$8, $AB$9 - LOG( $AB$10 ))</f>
        <v>0</v>
      </c>
      <c r="AC33" s="2" t="e">
        <f>ROUND( $AC$32 + $AC$8, $AC$9 - LOG( $AC$10 ))</f>
        <v>#REF!</v>
      </c>
      <c r="AD33" s="2" t="e">
        <f>ROUND( $AD$32 + $AD$8, $AD$9 - LOG( $AD$10 ))</f>
        <v>#REF!</v>
      </c>
      <c r="AE33" s="2" t="e">
        <f>ROUND( $AE$32 + $AE$8, $AE$9 - LOG( $AE$10 ))</f>
        <v>#REF!</v>
      </c>
      <c r="AF33" s="2" t="e">
        <f>ROUND( $AF$32 + $AF$8, $AF$9 - LOG( $AF$10 ))</f>
        <v>#REF!</v>
      </c>
      <c r="AG33" s="2" t="e">
        <f>ROUND( $AG$32 + $AG$8, $AG$9 - LOG( $AG$10 ))</f>
        <v>#REF!</v>
      </c>
      <c r="AH33" s="2" t="e">
        <f>ROUND( $AH$32 + $AH$8, $AH$9 - LOG( $AH$10 ))</f>
        <v>#REF!</v>
      </c>
      <c r="AI33" s="2" t="e">
        <f>ROUND( $AI$32 + $AI$8, $AI$9 - LOG( $AI$10 ))</f>
        <v>#REF!</v>
      </c>
      <c r="AJ33" s="2" t="e">
        <f>ROUND( $AJ$32 + $AJ$8, $AJ$9 - LOG( $AJ$10 ))</f>
        <v>#REF!</v>
      </c>
      <c r="AK33" s="2" t="e">
        <f>ROUND( $AK$32 + $AK$8, $AK$9 - LOG( $AK$10 ))</f>
        <v>#REF!</v>
      </c>
      <c r="AL33" s="2" t="e">
        <f>ROUND( $AL$32 + $AL$8, $AL$9 - LOG( $AL$10 ))</f>
        <v>#REF!</v>
      </c>
      <c r="AM33" s="2" t="e">
        <f>ROUND( $AM$32 + $AM$8, $AM$9 - LOG( $AM$10 ))</f>
        <v>#REF!</v>
      </c>
      <c r="AN33" s="2">
        <f>ROUND( $AN$32 + $AN$8, $AN$9 - LOG( $AN$10 ))</f>
        <v>0.48399999999999999</v>
      </c>
      <c r="AO33" s="2">
        <f>ROUND( $AO$32 + $AO$8, $AO$9 - LOG( $AO$10 ))</f>
        <v>0.98299999999999998</v>
      </c>
      <c r="AP33" s="2">
        <f>ROUND( $AP$32 + $AP$8, $AP$9 - LOG( $AP$10 ))</f>
        <v>0.37</v>
      </c>
    </row>
    <row r="34" spans="1:42" outlineLevel="1" x14ac:dyDescent="0.3">
      <c r="A34" s="6"/>
      <c r="B34" s="2">
        <f>ROUND( $B$33 + $B$8, $B$9 - LOG( $B$10 ))</f>
        <v>0.48499999999999999</v>
      </c>
      <c r="C34" s="2">
        <f>ROUND( $C$33 + $C$8, $C$9 - LOG( $C$10 ))</f>
        <v>1.004</v>
      </c>
      <c r="D34" s="2">
        <f>ROUND( $D$33 + $D$8, $D$9 - LOG( $D$10 ))</f>
        <v>64541.038999999997</v>
      </c>
      <c r="E34" s="2">
        <f>ROUND( $E$33 + $E$8, $E$9 - LOG( $E$10 ))</f>
        <v>62.073</v>
      </c>
      <c r="F34" s="2">
        <f>ROUND( $F$33 + $F$8, $F$9 - LOG( $F$10 ))</f>
        <v>1.103</v>
      </c>
      <c r="G34" s="2">
        <f>ROUND( $G$33 + $G$8, $G$9 - LOG( $G$10 ))</f>
        <v>90232.847999999998</v>
      </c>
      <c r="H34" s="2">
        <f>ROUND( $H$33 + $H$8, $H$9 - LOG( $H$10 ))</f>
        <v>41</v>
      </c>
      <c r="I34" s="2">
        <f>ROUND( $I$33 + $I$8, $I$9 - LOG( $I$10 ))</f>
        <v>28</v>
      </c>
      <c r="J34" s="2">
        <f>ROUND( $J$33 + $J$8, $J$9 - LOG( $J$10 ))</f>
        <v>958</v>
      </c>
      <c r="K34" s="2">
        <f>ROUND( $K$33 + $K$8, $K$9 - LOG( $K$10 ))</f>
        <v>924</v>
      </c>
      <c r="L34" s="2">
        <f>ROUND( $L$33 + $L$8, $L$9 - LOG( $L$10 ))</f>
        <v>0.38700000000000001</v>
      </c>
      <c r="M34" s="2">
        <f>ROUND( $M$33 + $M$8, $M$9 - LOG( $M$10 ))</f>
        <v>25871.85</v>
      </c>
      <c r="N34" s="2">
        <f>ROUND( $N$33 + $N$8, $N$9 - LOG( $N$10 ))</f>
        <v>55501.368999999999</v>
      </c>
      <c r="O34" s="2">
        <f>ROUND( $O$33 + $O$8, $O$9 - LOG( $O$10 ))</f>
        <v>56.313000000000002</v>
      </c>
      <c r="P34" s="2">
        <f>ROUND( $P$33 + $P$8, $P$9 - LOG( $P$10 ))</f>
        <v>2819320.8250000002</v>
      </c>
      <c r="Q34" s="2">
        <f>ROUND( $Q$33 + $Q$8, $Q$9 - LOG( $Q$10 ))</f>
        <v>80224.948999999993</v>
      </c>
      <c r="R34" s="2">
        <f>ROUND( $R$33 + $R$8, $R$9 - LOG( $R$10 ))</f>
        <v>0</v>
      </c>
      <c r="S34" s="2">
        <f>ROUND( $S$33 + $S$8, $S$9 - LOG( $S$10 ))</f>
        <v>0</v>
      </c>
      <c r="T34" s="2">
        <f>ROUND( $T$33 + $T$8, $T$9 - LOG( $T$10 ))</f>
        <v>1.06</v>
      </c>
      <c r="U34" s="2">
        <f>ROUND( $U$33 + $U$8, $U$9 - LOG( $U$10 ))</f>
        <v>14.696999999999999</v>
      </c>
      <c r="V34" s="2">
        <f>ROUND( $V$33 + $V$8, $V$9 - LOG( $V$10 ))</f>
        <v>9.6959999999999997</v>
      </c>
      <c r="W34" s="2">
        <f>ROUND( $W$33 + $W$8, $W$9 - LOG( $W$10 ))</f>
        <v>0</v>
      </c>
      <c r="X34" s="2">
        <f>ROUND( $X$33 + $X$8, $X$9 - LOG( $X$10 ))</f>
        <v>0</v>
      </c>
      <c r="Y34" s="2">
        <f>ROUND( $Y$33 + $Y$8, $Y$9 - LOG( $Y$10 ))</f>
        <v>0</v>
      </c>
      <c r="Z34" s="2">
        <f>ROUND( $Z$33 + $Z$8, $Z$9 - LOG( $Z$10 ))</f>
        <v>0</v>
      </c>
      <c r="AA34" s="2">
        <f>ROUND( $AA$33 + $AA$8, $AA$9 - LOG( $AA$10 ))</f>
        <v>0</v>
      </c>
      <c r="AB34" s="2">
        <f>ROUND( $AB$33 + $AB$8, $AB$9 - LOG( $AB$10 ))</f>
        <v>0</v>
      </c>
      <c r="AC34" s="2" t="e">
        <f>ROUND( $AC$33 + $AC$8, $AC$9 - LOG( $AC$10 ))</f>
        <v>#REF!</v>
      </c>
      <c r="AD34" s="2" t="e">
        <f>ROUND( $AD$33 + $AD$8, $AD$9 - LOG( $AD$10 ))</f>
        <v>#REF!</v>
      </c>
      <c r="AE34" s="2" t="e">
        <f>ROUND( $AE$33 + $AE$8, $AE$9 - LOG( $AE$10 ))</f>
        <v>#REF!</v>
      </c>
      <c r="AF34" s="2" t="e">
        <f>ROUND( $AF$33 + $AF$8, $AF$9 - LOG( $AF$10 ))</f>
        <v>#REF!</v>
      </c>
      <c r="AG34" s="2" t="e">
        <f>ROUND( $AG$33 + $AG$8, $AG$9 - LOG( $AG$10 ))</f>
        <v>#REF!</v>
      </c>
      <c r="AH34" s="2" t="e">
        <f>ROUND( $AH$33 + $AH$8, $AH$9 - LOG( $AH$10 ))</f>
        <v>#REF!</v>
      </c>
      <c r="AI34" s="2" t="e">
        <f>ROUND( $AI$33 + $AI$8, $AI$9 - LOG( $AI$10 ))</f>
        <v>#REF!</v>
      </c>
      <c r="AJ34" s="2" t="e">
        <f>ROUND( $AJ$33 + $AJ$8, $AJ$9 - LOG( $AJ$10 ))</f>
        <v>#REF!</v>
      </c>
      <c r="AK34" s="2" t="e">
        <f>ROUND( $AK$33 + $AK$8, $AK$9 - LOG( $AK$10 ))</f>
        <v>#REF!</v>
      </c>
      <c r="AL34" s="2" t="e">
        <f>ROUND( $AL$33 + $AL$8, $AL$9 - LOG( $AL$10 ))</f>
        <v>#REF!</v>
      </c>
      <c r="AM34" s="2" t="e">
        <f>ROUND( $AM$33 + $AM$8, $AM$9 - LOG( $AM$10 ))</f>
        <v>#REF!</v>
      </c>
      <c r="AN34" s="2">
        <f>ROUND( $AN$33 + $AN$8, $AN$9 - LOG( $AN$10 ))</f>
        <v>0.504</v>
      </c>
      <c r="AO34" s="2">
        <f>ROUND( $AO$33 + $AO$8, $AO$9 - LOG( $AO$10 ))</f>
        <v>1.0029999999999999</v>
      </c>
      <c r="AP34" s="2">
        <f>ROUND( $AP$33 + $AP$8, $AP$9 - LOG( $AP$10 ))</f>
        <v>0.38600000000000001</v>
      </c>
    </row>
    <row r="35" spans="1:42" outlineLevel="1" x14ac:dyDescent="0.3">
      <c r="B35" s="2">
        <f>ROUND( $B$34 + $B$8, $B$9 - LOG( $B$10 ))</f>
        <v>0.504</v>
      </c>
      <c r="C35" s="2">
        <f>ROUND( $C$34 + $C$8, $C$9 - LOG( $C$10 ))</f>
        <v>1.024</v>
      </c>
      <c r="D35" s="2">
        <f>ROUND( $D$34 + $D$8, $D$9 - LOG( $D$10 ))</f>
        <v>65510.478000000003</v>
      </c>
      <c r="E35" s="2">
        <f>ROUND( $E$34 + $E$8, $E$9 - LOG( $E$10 ))</f>
        <v>64.878</v>
      </c>
      <c r="F35" s="2">
        <f>ROUND( $F$34 + $F$8, $F$9 - LOG( $F$10 ))</f>
        <v>1.1180000000000001</v>
      </c>
      <c r="G35" s="2">
        <f>ROUND( $G$34 + $G$8, $G$9 - LOG( $G$10 ))</f>
        <v>94606.014999999999</v>
      </c>
      <c r="H35" s="2">
        <f>ROUND( $H$34 + $H$8, $H$9 - LOG( $H$10 ))</f>
        <v>42.9</v>
      </c>
      <c r="I35" s="2">
        <f>ROUND( $I$34 + $I$8, $I$9 - LOG( $I$10 ))</f>
        <v>29.4</v>
      </c>
      <c r="J35" s="2">
        <f>ROUND( $J$34 + $J$8, $J$9 - LOG( $J$10 ))</f>
        <v>965.5</v>
      </c>
      <c r="K35" s="2">
        <f>ROUND( $K$34 + $K$8, $K$9 - LOG( $K$10 ))</f>
        <v>931.9</v>
      </c>
      <c r="L35" s="2">
        <f>ROUND( $L$34 + $L$8, $L$9 - LOG( $L$10 ))</f>
        <v>0.40300000000000002</v>
      </c>
      <c r="M35" s="2">
        <f>ROUND( $M$34 + $M$8, $M$9 - LOG( $M$10 ))</f>
        <v>26901.338</v>
      </c>
      <c r="N35" s="2">
        <f>ROUND( $N$34 + $N$8, $N$9 - LOG( $N$10 ))</f>
        <v>56853.309000000001</v>
      </c>
      <c r="O35" s="2">
        <f>ROUND( $O$34 + $O$8, $O$9 - LOG( $O$10 ))</f>
        <v>58.86</v>
      </c>
      <c r="P35" s="2">
        <f>ROUND( $P$34 + $P$8, $P$9 - LOG( $P$10 ))</f>
        <v>2958392.0120000001</v>
      </c>
      <c r="Q35" s="2">
        <f>ROUND( $Q$34 + $Q$8, $Q$9 - LOG( $Q$10 ))</f>
        <v>84116.744000000006</v>
      </c>
      <c r="R35" s="2">
        <f>ROUND( $R$34 + $R$8, $R$9 - LOG( $R$10 ))</f>
        <v>0</v>
      </c>
      <c r="S35" s="2">
        <f>ROUND( $S$34 + $S$8, $S$9 - LOG( $S$10 ))</f>
        <v>0</v>
      </c>
      <c r="T35" s="2">
        <f>ROUND( $T$34 + $T$8, $T$9 - LOG( $T$10 ))</f>
        <v>1.1020000000000001</v>
      </c>
      <c r="U35" s="2">
        <f>ROUND( $U$34 + $U$8, $U$9 - LOG( $U$10 ))</f>
        <v>15.375999999999999</v>
      </c>
      <c r="V35" s="2">
        <f>ROUND( $V$34 + $V$8, $V$9 - LOG( $V$10 ))</f>
        <v>10.164</v>
      </c>
      <c r="W35" s="2">
        <f>ROUND( $W$34 + $W$8, $W$9 - LOG( $W$10 ))</f>
        <v>0</v>
      </c>
      <c r="X35" s="2">
        <f>ROUND( $X$34 + $X$8, $X$9 - LOG( $X$10 ))</f>
        <v>0</v>
      </c>
      <c r="Y35" s="2">
        <f>ROUND( $Y$34 + $Y$8, $Y$9 - LOG( $Y$10 ))</f>
        <v>0</v>
      </c>
      <c r="Z35" s="2">
        <f>ROUND( $Z$34 + $Z$8, $Z$9 - LOG( $Z$10 ))</f>
        <v>0</v>
      </c>
      <c r="AA35" s="2">
        <f>ROUND( $AA$34 + $AA$8, $AA$9 - LOG( $AA$10 ))</f>
        <v>0</v>
      </c>
      <c r="AB35" s="2">
        <f>ROUND( $AB$34 + $AB$8, $AB$9 - LOG( $AB$10 ))</f>
        <v>0</v>
      </c>
      <c r="AC35" s="2" t="e">
        <f>ROUND( $AC$34 + $AC$8, $AC$9 - LOG( $AC$10 ))</f>
        <v>#REF!</v>
      </c>
      <c r="AD35" s="2" t="e">
        <f>ROUND( $AD$34 + $AD$8, $AD$9 - LOG( $AD$10 ))</f>
        <v>#REF!</v>
      </c>
      <c r="AE35" s="2" t="e">
        <f>ROUND( $AE$34 + $AE$8, $AE$9 - LOG( $AE$10 ))</f>
        <v>#REF!</v>
      </c>
      <c r="AF35" s="2" t="e">
        <f>ROUND( $AF$34 + $AF$8, $AF$9 - LOG( $AF$10 ))</f>
        <v>#REF!</v>
      </c>
      <c r="AG35" s="2" t="e">
        <f>ROUND( $AG$34 + $AG$8, $AG$9 - LOG( $AG$10 ))</f>
        <v>#REF!</v>
      </c>
      <c r="AH35" s="2" t="e">
        <f>ROUND( $AH$34 + $AH$8, $AH$9 - LOG( $AH$10 ))</f>
        <v>#REF!</v>
      </c>
      <c r="AI35" s="2" t="e">
        <f>ROUND( $AI$34 + $AI$8, $AI$9 - LOG( $AI$10 ))</f>
        <v>#REF!</v>
      </c>
      <c r="AJ35" s="2" t="e">
        <f>ROUND( $AJ$34 + $AJ$8, $AJ$9 - LOG( $AJ$10 ))</f>
        <v>#REF!</v>
      </c>
      <c r="AK35" s="2" t="e">
        <f>ROUND( $AK$34 + $AK$8, $AK$9 - LOG( $AK$10 ))</f>
        <v>#REF!</v>
      </c>
      <c r="AL35" s="2" t="e">
        <f>ROUND( $AL$34 + $AL$8, $AL$9 - LOG( $AL$10 ))</f>
        <v>#REF!</v>
      </c>
      <c r="AM35" s="2" t="e">
        <f>ROUND( $AM$34 + $AM$8, $AM$9 - LOG( $AM$10 ))</f>
        <v>#REF!</v>
      </c>
      <c r="AN35" s="2">
        <f>ROUND( $AN$34 + $AN$8, $AN$9 - LOG( $AN$10 ))</f>
        <v>0.52400000000000002</v>
      </c>
      <c r="AO35" s="2">
        <f>ROUND( $AO$34 + $AO$8, $AO$9 - LOG( $AO$10 ))</f>
        <v>1.0229999999999999</v>
      </c>
      <c r="AP35" s="2">
        <f>ROUND( $AP$34 + $AP$8, $AP$9 - LOG( $AP$10 ))</f>
        <v>0.40200000000000002</v>
      </c>
    </row>
    <row r="36" spans="1:42" outlineLevel="1" x14ac:dyDescent="0.3">
      <c r="A36" s="6" t="s">
        <v>29</v>
      </c>
      <c r="B36" s="2">
        <f>ROUND( $B$35 + $B$8, $B$9 - LOG( $B$10 ))</f>
        <v>0.52300000000000002</v>
      </c>
      <c r="C36" s="2">
        <f>ROUND( $C$35 + $C$8, $C$9 - LOG( $C$10 ))</f>
        <v>1.044</v>
      </c>
      <c r="D36" s="2">
        <f>ROUND( $D$35 + $D$8, $D$9 - LOG( $D$10 ))</f>
        <v>66479.917000000001</v>
      </c>
      <c r="E36" s="2">
        <f>ROUND( $E$35 + $E$8, $E$9 - LOG( $E$10 ))</f>
        <v>67.683000000000007</v>
      </c>
      <c r="F36" s="2">
        <f>ROUND( $F$35 + $F$8, $F$9 - LOG( $F$10 ))</f>
        <v>1.133</v>
      </c>
      <c r="G36" s="2">
        <f>ROUND( $G$35 + $G$8, $G$9 - LOG( $G$10 ))</f>
        <v>98979.182000000001</v>
      </c>
      <c r="H36" s="2">
        <f>ROUND( $H$35 + $H$8, $H$9 - LOG( $H$10 ))</f>
        <v>44.8</v>
      </c>
      <c r="I36" s="2">
        <f>ROUND( $I$35 + $I$8, $I$9 - LOG( $I$10 ))</f>
        <v>30.8</v>
      </c>
      <c r="J36" s="2">
        <f>ROUND( $J$35 + $J$8, $J$9 - LOG( $J$10 ))</f>
        <v>973</v>
      </c>
      <c r="K36" s="2">
        <f>ROUND( $K$35 + $K$8, $K$9 - LOG( $K$10 ))</f>
        <v>939.8</v>
      </c>
      <c r="L36" s="2">
        <f>ROUND( $L$35 + $L$8, $L$9 - LOG( $L$10 ))</f>
        <v>0.41899999999999998</v>
      </c>
      <c r="M36" s="2">
        <f>ROUND( $M$35 + $M$8, $M$9 - LOG( $M$10 ))</f>
        <v>27930.826000000001</v>
      </c>
      <c r="N36" s="2">
        <f>ROUND( $N$35 + $N$8, $N$9 - LOG( $N$10 ))</f>
        <v>58205.249000000003</v>
      </c>
      <c r="O36" s="2">
        <f>ROUND( $O$35 + $O$8, $O$9 - LOG( $O$10 ))</f>
        <v>61.406999999999996</v>
      </c>
      <c r="P36" s="2">
        <f>ROUND( $P$35 + $P$8, $P$9 - LOG( $P$10 ))</f>
        <v>3097463.199</v>
      </c>
      <c r="Q36" s="2">
        <f>ROUND( $Q$35 + $Q$8, $Q$9 - LOG( $Q$10 ))</f>
        <v>88008.539000000004</v>
      </c>
      <c r="R36" s="2">
        <f>ROUND( $R$35 + $R$8, $R$9 - LOG( $R$10 ))</f>
        <v>0</v>
      </c>
      <c r="S36" s="2">
        <f>ROUND( $S$35 + $S$8, $S$9 - LOG( $S$10 ))</f>
        <v>0</v>
      </c>
      <c r="T36" s="2">
        <f>ROUND( $T$35 + $T$8, $T$9 - LOG( $T$10 ))</f>
        <v>1.1439999999999999</v>
      </c>
      <c r="U36" s="2">
        <f>ROUND( $U$35 + $U$8, $U$9 - LOG( $U$10 ))</f>
        <v>16.055</v>
      </c>
      <c r="V36" s="2">
        <f>ROUND( $V$35 + $V$8, $V$9 - LOG( $V$10 ))</f>
        <v>10.632</v>
      </c>
      <c r="W36" s="2">
        <f>ROUND( $W$35 + $W$8, $W$9 - LOG( $W$10 ))</f>
        <v>0</v>
      </c>
      <c r="X36" s="2">
        <f>ROUND( $X$35 + $X$8, $X$9 - LOG( $X$10 ))</f>
        <v>0</v>
      </c>
      <c r="Y36" s="2">
        <f>ROUND( $Y$35 + $Y$8, $Y$9 - LOG( $Y$10 ))</f>
        <v>0</v>
      </c>
      <c r="Z36" s="2">
        <f>ROUND( $Z$35 + $Z$8, $Z$9 - LOG( $Z$10 ))</f>
        <v>0</v>
      </c>
      <c r="AA36" s="2">
        <f>ROUND( $AA$35 + $AA$8, $AA$9 - LOG( $AA$10 ))</f>
        <v>0</v>
      </c>
      <c r="AB36" s="2">
        <f>ROUND( $AB$35 + $AB$8, $AB$9 - LOG( $AB$10 ))</f>
        <v>0</v>
      </c>
      <c r="AC36" s="2" t="e">
        <f>ROUND( $AC$35 + $AC$8, $AC$9 - LOG( $AC$10 ))</f>
        <v>#REF!</v>
      </c>
      <c r="AD36" s="2" t="e">
        <f>ROUND( $AD$35 + $AD$8, $AD$9 - LOG( $AD$10 ))</f>
        <v>#REF!</v>
      </c>
      <c r="AE36" s="2" t="e">
        <f>ROUND( $AE$35 + $AE$8, $AE$9 - LOG( $AE$10 ))</f>
        <v>#REF!</v>
      </c>
      <c r="AF36" s="2" t="e">
        <f>ROUND( $AF$35 + $AF$8, $AF$9 - LOG( $AF$10 ))</f>
        <v>#REF!</v>
      </c>
      <c r="AG36" s="2" t="e">
        <f>ROUND( $AG$35 + $AG$8, $AG$9 - LOG( $AG$10 ))</f>
        <v>#REF!</v>
      </c>
      <c r="AH36" s="2" t="e">
        <f>ROUND( $AH$35 + $AH$8, $AH$9 - LOG( $AH$10 ))</f>
        <v>#REF!</v>
      </c>
      <c r="AI36" s="2" t="e">
        <f>ROUND( $AI$35 + $AI$8, $AI$9 - LOG( $AI$10 ))</f>
        <v>#REF!</v>
      </c>
      <c r="AJ36" s="2" t="e">
        <f>ROUND( $AJ$35 + $AJ$8, $AJ$9 - LOG( $AJ$10 ))</f>
        <v>#REF!</v>
      </c>
      <c r="AK36" s="2" t="e">
        <f>ROUND( $AK$35 + $AK$8, $AK$9 - LOG( $AK$10 ))</f>
        <v>#REF!</v>
      </c>
      <c r="AL36" s="2" t="e">
        <f>ROUND( $AL$35 + $AL$8, $AL$9 - LOG( $AL$10 ))</f>
        <v>#REF!</v>
      </c>
      <c r="AM36" s="2" t="e">
        <f>ROUND( $AM$35 + $AM$8, $AM$9 - LOG( $AM$10 ))</f>
        <v>#REF!</v>
      </c>
      <c r="AN36" s="2">
        <f>ROUND( $AN$35 + $AN$8, $AN$9 - LOG( $AN$10 ))</f>
        <v>0.54400000000000004</v>
      </c>
      <c r="AO36" s="2">
        <f>ROUND( $AO$35 + $AO$8, $AO$9 - LOG( $AO$10 ))</f>
        <v>1.0429999999999999</v>
      </c>
      <c r="AP36" s="2">
        <f>ROUND( $AP$35 + $AP$8, $AP$9 - LOG( $AP$10 ))</f>
        <v>0.41799999999999998</v>
      </c>
    </row>
    <row r="37" spans="1:42" outlineLevel="1" x14ac:dyDescent="0.3">
      <c r="A37" s="6" t="s">
        <v>21</v>
      </c>
      <c r="B37" s="2">
        <f>ROUND( $B$36 + $B$8, $B$9 - LOG( $B$10 ))</f>
        <v>0.54200000000000004</v>
      </c>
      <c r="C37" s="2">
        <f>ROUND( $C$36 + $C$8, $C$9 - LOG( $C$10 ))</f>
        <v>1.0640000000000001</v>
      </c>
      <c r="D37" s="2">
        <f>ROUND( $D$36 + $D$8, $D$9 - LOG( $D$10 ))</f>
        <v>67449.356</v>
      </c>
      <c r="E37" s="2">
        <f>ROUND( $E$36 + $E$8, $E$9 - LOG( $E$10 ))</f>
        <v>70.488</v>
      </c>
      <c r="F37" s="2">
        <f>ROUND( $F$36 + $F$8, $F$9 - LOG( $F$10 ))</f>
        <v>1.1479999999999999</v>
      </c>
      <c r="G37" s="2">
        <f>ROUND( $G$36 + $G$8, $G$9 - LOG( $G$10 ))</f>
        <v>103352.349</v>
      </c>
      <c r="H37" s="2">
        <f>ROUND( $H$36 + $H$8, $H$9 - LOG( $H$10 ))</f>
        <v>46.7</v>
      </c>
      <c r="I37" s="2">
        <f>ROUND( $I$36 + $I$8, $I$9 - LOG( $I$10 ))</f>
        <v>32.200000000000003</v>
      </c>
      <c r="J37" s="2">
        <f>ROUND( $J$36 + $J$8, $J$9 - LOG( $J$10 ))</f>
        <v>980.5</v>
      </c>
      <c r="K37" s="2">
        <f>ROUND( $K$36 + $K$8, $K$9 - LOG( $K$10 ))</f>
        <v>947.7</v>
      </c>
      <c r="L37" s="2">
        <f>ROUND( $L$36 + $L$8, $L$9 - LOG( $L$10 ))</f>
        <v>0.435</v>
      </c>
      <c r="M37" s="2">
        <f>ROUND( $M$36 + $M$8, $M$9 - LOG( $M$10 ))</f>
        <v>28960.313999999998</v>
      </c>
      <c r="N37" s="2">
        <f>ROUND( $N$36 + $N$8, $N$9 - LOG( $N$10 ))</f>
        <v>59557.188999999998</v>
      </c>
      <c r="O37" s="2">
        <f>ROUND( $O$36 + $O$8, $O$9 - LOG( $O$10 ))</f>
        <v>63.954000000000001</v>
      </c>
      <c r="P37" s="2">
        <f>ROUND( $P$36 + $P$8, $P$9 - LOG( $P$10 ))</f>
        <v>3236534.3859999999</v>
      </c>
      <c r="Q37" s="2">
        <f>ROUND( $Q$36 + $Q$8, $Q$9 - LOG( $Q$10 ))</f>
        <v>91900.334000000003</v>
      </c>
      <c r="R37" s="2">
        <f>ROUND( $R$36 + $R$8, $R$9 - LOG( $R$10 ))</f>
        <v>0</v>
      </c>
      <c r="S37" s="2">
        <f>ROUND( $S$36 + $S$8, $S$9 - LOG( $S$10 ))</f>
        <v>0</v>
      </c>
      <c r="T37" s="2">
        <f>ROUND( $T$36 + $T$8, $T$9 - LOG( $T$10 ))</f>
        <v>1.1859999999999999</v>
      </c>
      <c r="U37" s="2">
        <f>ROUND( $U$36 + $U$8, $U$9 - LOG( $U$10 ))</f>
        <v>16.734000000000002</v>
      </c>
      <c r="V37" s="2">
        <f>ROUND( $V$36 + $V$8, $V$9 - LOG( $V$10 ))</f>
        <v>11.1</v>
      </c>
      <c r="W37" s="2">
        <f>ROUND( $W$36 + $W$8, $W$9 - LOG( $W$10 ))</f>
        <v>0</v>
      </c>
      <c r="X37" s="2">
        <f>ROUND( $X$36 + $X$8, $X$9 - LOG( $X$10 ))</f>
        <v>0</v>
      </c>
      <c r="Y37" s="2">
        <f>ROUND( $Y$36 + $Y$8, $Y$9 - LOG( $Y$10 ))</f>
        <v>0</v>
      </c>
      <c r="Z37" s="2">
        <f>ROUND( $Z$36 + $Z$8, $Z$9 - LOG( $Z$10 ))</f>
        <v>0</v>
      </c>
      <c r="AA37" s="2">
        <f>ROUND( $AA$36 + $AA$8, $AA$9 - LOG( $AA$10 ))</f>
        <v>0</v>
      </c>
      <c r="AB37" s="2">
        <f>ROUND( $AB$36 + $AB$8, $AB$9 - LOG( $AB$10 ))</f>
        <v>0</v>
      </c>
      <c r="AC37" s="2" t="e">
        <f>ROUND( $AC$36 + $AC$8, $AC$9 - LOG( $AC$10 ))</f>
        <v>#REF!</v>
      </c>
      <c r="AD37" s="2" t="e">
        <f>ROUND( $AD$36 + $AD$8, $AD$9 - LOG( $AD$10 ))</f>
        <v>#REF!</v>
      </c>
      <c r="AE37" s="2" t="e">
        <f>ROUND( $AE$36 + $AE$8, $AE$9 - LOG( $AE$10 ))</f>
        <v>#REF!</v>
      </c>
      <c r="AF37" s="2" t="e">
        <f>ROUND( $AF$36 + $AF$8, $AF$9 - LOG( $AF$10 ))</f>
        <v>#REF!</v>
      </c>
      <c r="AG37" s="2" t="e">
        <f>ROUND( $AG$36 + $AG$8, $AG$9 - LOG( $AG$10 ))</f>
        <v>#REF!</v>
      </c>
      <c r="AH37" s="2" t="e">
        <f>ROUND( $AH$36 + $AH$8, $AH$9 - LOG( $AH$10 ))</f>
        <v>#REF!</v>
      </c>
      <c r="AI37" s="2" t="e">
        <f>ROUND( $AI$36 + $AI$8, $AI$9 - LOG( $AI$10 ))</f>
        <v>#REF!</v>
      </c>
      <c r="AJ37" s="2" t="e">
        <f>ROUND( $AJ$36 + $AJ$8, $AJ$9 - LOG( $AJ$10 ))</f>
        <v>#REF!</v>
      </c>
      <c r="AK37" s="2" t="e">
        <f>ROUND( $AK$36 + $AK$8, $AK$9 - LOG( $AK$10 ))</f>
        <v>#REF!</v>
      </c>
      <c r="AL37" s="2" t="e">
        <f>ROUND( $AL$36 + $AL$8, $AL$9 - LOG( $AL$10 ))</f>
        <v>#REF!</v>
      </c>
      <c r="AM37" s="2" t="e">
        <f>ROUND( $AM$36 + $AM$8, $AM$9 - LOG( $AM$10 ))</f>
        <v>#REF!</v>
      </c>
      <c r="AN37" s="2">
        <f>ROUND( $AN$36 + $AN$8, $AN$9 - LOG( $AN$10 ))</f>
        <v>0.56399999999999995</v>
      </c>
      <c r="AO37" s="2">
        <f>ROUND( $AO$36 + $AO$8, $AO$9 - LOG( $AO$10 ))</f>
        <v>1.0629999999999999</v>
      </c>
      <c r="AP37" s="2">
        <f>ROUND( $AP$36 + $AP$8, $AP$9 - LOG( $AP$10 ))</f>
        <v>0.434</v>
      </c>
    </row>
    <row r="38" spans="1:42" outlineLevel="1" x14ac:dyDescent="0.3">
      <c r="A38" s="6" t="s">
        <v>30</v>
      </c>
      <c r="B38" s="2">
        <f>ROUND( $B$37 + $B$8, $B$9 - LOG( $B$10 ))</f>
        <v>0.56100000000000005</v>
      </c>
      <c r="C38" s="2">
        <f>ROUND( $C$37 + $C$8, $C$9 - LOG( $C$10 ))</f>
        <v>1.0840000000000001</v>
      </c>
      <c r="D38" s="2">
        <f>ROUND( $D$37 + $D$8, $D$9 - LOG( $D$10 ))</f>
        <v>68418.794999999998</v>
      </c>
      <c r="E38" s="2">
        <f>ROUND( $E$37 + $E$8, $E$9 - LOG( $E$10 ))</f>
        <v>73.293000000000006</v>
      </c>
      <c r="F38" s="2">
        <f>ROUND( $F$37 + $F$8, $F$9 - LOG( $F$10 ))</f>
        <v>1.163</v>
      </c>
      <c r="G38" s="2">
        <f>ROUND( $G$37 + $G$8, $G$9 - LOG( $G$10 ))</f>
        <v>107725.516</v>
      </c>
      <c r="H38" s="2">
        <f>ROUND( $H$37 + $H$8, $H$9 - LOG( $H$10 ))</f>
        <v>48.6</v>
      </c>
      <c r="I38" s="2">
        <f>ROUND( $I$37 + $I$8, $I$9 - LOG( $I$10 ))</f>
        <v>33.6</v>
      </c>
      <c r="J38" s="2">
        <f>ROUND( $J$37 + $J$8, $J$9 - LOG( $J$10 ))</f>
        <v>988</v>
      </c>
      <c r="K38" s="2">
        <f>ROUND( $K$37 + $K$8, $K$9 - LOG( $K$10 ))</f>
        <v>955.6</v>
      </c>
      <c r="L38" s="2">
        <f>ROUND( $L$37 + $L$8, $L$9 - LOG( $L$10 ))</f>
        <v>0.45100000000000001</v>
      </c>
      <c r="M38" s="2">
        <f>ROUND( $M$37 + $M$8, $M$9 - LOG( $M$10 ))</f>
        <v>29989.802</v>
      </c>
      <c r="N38" s="2">
        <f>ROUND( $N$37 + $N$8, $N$9 - LOG( $N$10 ))</f>
        <v>60909.129000000001</v>
      </c>
      <c r="O38" s="2">
        <f>ROUND( $O$37 + $O$8, $O$9 - LOG( $O$10 ))</f>
        <v>66.501000000000005</v>
      </c>
      <c r="P38" s="2">
        <f>ROUND( $P$37 + $P$8, $P$9 - LOG( $P$10 ))</f>
        <v>3375605.5729999999</v>
      </c>
      <c r="Q38" s="2">
        <f>ROUND( $Q$37 + $Q$8, $Q$9 - LOG( $Q$10 ))</f>
        <v>95792.129000000001</v>
      </c>
      <c r="R38" s="2">
        <f>ROUND( $R$37 + $R$8, $R$9 - LOG( $R$10 ))</f>
        <v>0</v>
      </c>
      <c r="S38" s="2">
        <f>ROUND( $S$37 + $S$8, $S$9 - LOG( $S$10 ))</f>
        <v>0</v>
      </c>
      <c r="T38" s="2">
        <f>ROUND( $T$37 + $T$8, $T$9 - LOG( $T$10 ))</f>
        <v>1.228</v>
      </c>
      <c r="U38" s="2">
        <f>ROUND( $U$37 + $U$8, $U$9 - LOG( $U$10 ))</f>
        <v>17.413</v>
      </c>
      <c r="V38" s="2">
        <f>ROUND( $V$37 + $V$8, $V$9 - LOG( $V$10 ))</f>
        <v>11.568</v>
      </c>
      <c r="W38" s="2">
        <f>ROUND( $W$37 + $W$8, $W$9 - LOG( $W$10 ))</f>
        <v>0</v>
      </c>
      <c r="X38" s="2">
        <f>ROUND( $X$37 + $X$8, $X$9 - LOG( $X$10 ))</f>
        <v>0</v>
      </c>
      <c r="Y38" s="2">
        <f>ROUND( $Y$37 + $Y$8, $Y$9 - LOG( $Y$10 ))</f>
        <v>0</v>
      </c>
      <c r="Z38" s="2">
        <f>ROUND( $Z$37 + $Z$8, $Z$9 - LOG( $Z$10 ))</f>
        <v>0</v>
      </c>
      <c r="AA38" s="2">
        <f>ROUND( $AA$37 + $AA$8, $AA$9 - LOG( $AA$10 ))</f>
        <v>0</v>
      </c>
      <c r="AB38" s="2">
        <f>ROUND( $AB$37 + $AB$8, $AB$9 - LOG( $AB$10 ))</f>
        <v>0</v>
      </c>
      <c r="AC38" s="2" t="e">
        <f>ROUND( $AC$37 + $AC$8, $AC$9 - LOG( $AC$10 ))</f>
        <v>#REF!</v>
      </c>
      <c r="AD38" s="2" t="e">
        <f>ROUND( $AD$37 + $AD$8, $AD$9 - LOG( $AD$10 ))</f>
        <v>#REF!</v>
      </c>
      <c r="AE38" s="2" t="e">
        <f>ROUND( $AE$37 + $AE$8, $AE$9 - LOG( $AE$10 ))</f>
        <v>#REF!</v>
      </c>
      <c r="AF38" s="2" t="e">
        <f>ROUND( $AF$37 + $AF$8, $AF$9 - LOG( $AF$10 ))</f>
        <v>#REF!</v>
      </c>
      <c r="AG38" s="2" t="e">
        <f>ROUND( $AG$37 + $AG$8, $AG$9 - LOG( $AG$10 ))</f>
        <v>#REF!</v>
      </c>
      <c r="AH38" s="2" t="e">
        <f>ROUND( $AH$37 + $AH$8, $AH$9 - LOG( $AH$10 ))</f>
        <v>#REF!</v>
      </c>
      <c r="AI38" s="2" t="e">
        <f>ROUND( $AI$37 + $AI$8, $AI$9 - LOG( $AI$10 ))</f>
        <v>#REF!</v>
      </c>
      <c r="AJ38" s="2" t="e">
        <f>ROUND( $AJ$37 + $AJ$8, $AJ$9 - LOG( $AJ$10 ))</f>
        <v>#REF!</v>
      </c>
      <c r="AK38" s="2" t="e">
        <f>ROUND( $AK$37 + $AK$8, $AK$9 - LOG( $AK$10 ))</f>
        <v>#REF!</v>
      </c>
      <c r="AL38" s="2" t="e">
        <f>ROUND( $AL$37 + $AL$8, $AL$9 - LOG( $AL$10 ))</f>
        <v>#REF!</v>
      </c>
      <c r="AM38" s="2" t="e">
        <f>ROUND( $AM$37 + $AM$8, $AM$9 - LOG( $AM$10 ))</f>
        <v>#REF!</v>
      </c>
      <c r="AN38" s="2">
        <f>ROUND( $AN$37 + $AN$8, $AN$9 - LOG( $AN$10 ))</f>
        <v>0.58399999999999996</v>
      </c>
      <c r="AO38" s="2">
        <f>ROUND( $AO$37 + $AO$8, $AO$9 - LOG( $AO$10 ))</f>
        <v>1.083</v>
      </c>
      <c r="AP38" s="2">
        <f>ROUND( $AP$37 + $AP$8, $AP$9 - LOG( $AP$10 ))</f>
        <v>0.45</v>
      </c>
    </row>
    <row r="39" spans="1:42" outlineLevel="1" x14ac:dyDescent="0.3">
      <c r="A39" s="6" t="s">
        <v>31</v>
      </c>
      <c r="B39" s="2">
        <f>ROUND( $B$38 + $B$8, $B$9 - LOG( $B$10 ))</f>
        <v>0.57999999999999996</v>
      </c>
      <c r="C39" s="2">
        <f>ROUND( $C$38 + $C$8, $C$9 - LOG( $C$10 ))</f>
        <v>1.1040000000000001</v>
      </c>
      <c r="D39" s="2">
        <f>ROUND( $D$38 + $D$8, $D$9 - LOG( $D$10 ))</f>
        <v>69388.233999999997</v>
      </c>
      <c r="E39" s="2">
        <f>ROUND( $E$38 + $E$8, $E$9 - LOG( $E$10 ))</f>
        <v>76.097999999999999</v>
      </c>
      <c r="F39" s="2">
        <f>ROUND( $F$38 + $F$8, $F$9 - LOG( $F$10 ))</f>
        <v>1.1779999999999999</v>
      </c>
      <c r="G39" s="2">
        <f>ROUND( $G$38 + $G$8, $G$9 - LOG( $G$10 ))</f>
        <v>112098.683</v>
      </c>
      <c r="H39" s="2">
        <f>ROUND( $H$38 + $H$8, $H$9 - LOG( $H$10 ))</f>
        <v>50.5</v>
      </c>
      <c r="I39" s="2">
        <f>ROUND( $I$38 + $I$8, $I$9 - LOG( $I$10 ))</f>
        <v>35</v>
      </c>
      <c r="J39" s="2">
        <f>ROUND( $J$38 + $J$8, $J$9 - LOG( $J$10 ))</f>
        <v>995.5</v>
      </c>
      <c r="K39" s="2">
        <f>ROUND( $K$38 + $K$8, $K$9 - LOG( $K$10 ))</f>
        <v>963.5</v>
      </c>
      <c r="L39" s="2">
        <f>ROUND( $L$38 + $L$8, $L$9 - LOG( $L$10 ))</f>
        <v>0.46700000000000003</v>
      </c>
      <c r="M39" s="2">
        <f>ROUND( $M$38 + $M$8, $M$9 - LOG( $M$10 ))</f>
        <v>31019.29</v>
      </c>
      <c r="N39" s="2">
        <f>ROUND( $N$38 + $N$8, $N$9 - LOG( $N$10 ))</f>
        <v>62261.069000000003</v>
      </c>
      <c r="O39" s="2">
        <f>ROUND( $O$38 + $O$8, $O$9 - LOG( $O$10 ))</f>
        <v>69.048000000000002</v>
      </c>
      <c r="P39" s="2">
        <f>ROUND( $P$38 + $P$8, $P$9 - LOG( $P$10 ))</f>
        <v>3514676.76</v>
      </c>
      <c r="Q39" s="2">
        <f>ROUND( $Q$38 + $Q$8, $Q$9 - LOG( $Q$10 ))</f>
        <v>99683.923999999999</v>
      </c>
      <c r="R39" s="2">
        <f>ROUND( $R$38 + $R$8, $R$9 - LOG( $R$10 ))</f>
        <v>0</v>
      </c>
      <c r="S39" s="2">
        <f>ROUND( $S$38 + $S$8, $S$9 - LOG( $S$10 ))</f>
        <v>0</v>
      </c>
      <c r="T39" s="2">
        <f>ROUND( $T$38 + $T$8, $T$9 - LOG( $T$10 ))</f>
        <v>1.27</v>
      </c>
      <c r="U39" s="2">
        <f>ROUND( $U$38 + $U$8, $U$9 - LOG( $U$10 ))</f>
        <v>18.091999999999999</v>
      </c>
      <c r="V39" s="2">
        <f>ROUND( $V$38 + $V$8, $V$9 - LOG( $V$10 ))</f>
        <v>12.036</v>
      </c>
      <c r="W39" s="2">
        <f>ROUND( $W$38 + $W$8, $W$9 - LOG( $W$10 ))</f>
        <v>0</v>
      </c>
      <c r="X39" s="2">
        <f>ROUND( $X$38 + $X$8, $X$9 - LOG( $X$10 ))</f>
        <v>0</v>
      </c>
      <c r="Y39" s="2">
        <f>ROUND( $Y$38 + $Y$8, $Y$9 - LOG( $Y$10 ))</f>
        <v>0</v>
      </c>
      <c r="Z39" s="2">
        <f>ROUND( $Z$38 + $Z$8, $Z$9 - LOG( $Z$10 ))</f>
        <v>0</v>
      </c>
      <c r="AA39" s="2">
        <f>ROUND( $AA$38 + $AA$8, $AA$9 - LOG( $AA$10 ))</f>
        <v>0</v>
      </c>
      <c r="AB39" s="2">
        <f>ROUND( $AB$38 + $AB$8, $AB$9 - LOG( $AB$10 ))</f>
        <v>0</v>
      </c>
      <c r="AC39" s="2" t="e">
        <f>ROUND( $AC$38 + $AC$8, $AC$9 - LOG( $AC$10 ))</f>
        <v>#REF!</v>
      </c>
      <c r="AD39" s="2" t="e">
        <f>ROUND( $AD$38 + $AD$8, $AD$9 - LOG( $AD$10 ))</f>
        <v>#REF!</v>
      </c>
      <c r="AE39" s="2" t="e">
        <f>ROUND( $AE$38 + $AE$8, $AE$9 - LOG( $AE$10 ))</f>
        <v>#REF!</v>
      </c>
      <c r="AF39" s="2" t="e">
        <f>ROUND( $AF$38 + $AF$8, $AF$9 - LOG( $AF$10 ))</f>
        <v>#REF!</v>
      </c>
      <c r="AG39" s="2" t="e">
        <f>ROUND( $AG$38 + $AG$8, $AG$9 - LOG( $AG$10 ))</f>
        <v>#REF!</v>
      </c>
      <c r="AH39" s="2" t="e">
        <f>ROUND( $AH$38 + $AH$8, $AH$9 - LOG( $AH$10 ))</f>
        <v>#REF!</v>
      </c>
      <c r="AI39" s="2" t="e">
        <f>ROUND( $AI$38 + $AI$8, $AI$9 - LOG( $AI$10 ))</f>
        <v>#REF!</v>
      </c>
      <c r="AJ39" s="2" t="e">
        <f>ROUND( $AJ$38 + $AJ$8, $AJ$9 - LOG( $AJ$10 ))</f>
        <v>#REF!</v>
      </c>
      <c r="AK39" s="2" t="e">
        <f>ROUND( $AK$38 + $AK$8, $AK$9 - LOG( $AK$10 ))</f>
        <v>#REF!</v>
      </c>
      <c r="AL39" s="2" t="e">
        <f>ROUND( $AL$38 + $AL$8, $AL$9 - LOG( $AL$10 ))</f>
        <v>#REF!</v>
      </c>
      <c r="AM39" s="2" t="e">
        <f>ROUND( $AM$38 + $AM$8, $AM$9 - LOG( $AM$10 ))</f>
        <v>#REF!</v>
      </c>
      <c r="AN39" s="2">
        <f>ROUND( $AN$38 + $AN$8, $AN$9 - LOG( $AN$10 ))</f>
        <v>0.60399999999999998</v>
      </c>
      <c r="AO39" s="2">
        <f>ROUND( $AO$38 + $AO$8, $AO$9 - LOG( $AO$10 ))</f>
        <v>1.103</v>
      </c>
      <c r="AP39" s="2">
        <f>ROUND( $AP$38 + $AP$8, $AP$9 - LOG( $AP$10 ))</f>
        <v>0.46600000000000003</v>
      </c>
    </row>
    <row r="40" spans="1:42" outlineLevel="1" x14ac:dyDescent="0.3">
      <c r="A40" s="6" t="s">
        <v>32</v>
      </c>
      <c r="B40" s="2">
        <f>ROUND( $B$39 + $B$8, $B$9 - LOG( $B$10 ))</f>
        <v>0.59899999999999998</v>
      </c>
      <c r="C40" s="2">
        <f>ROUND( $C$39 + $C$8, $C$9 - LOG( $C$10 ))</f>
        <v>1.1240000000000001</v>
      </c>
      <c r="D40" s="2">
        <f>ROUND( $D$39 + $D$8, $D$9 - LOG( $D$10 ))</f>
        <v>70357.672999999995</v>
      </c>
      <c r="E40" s="2">
        <f>ROUND( $E$39 + $E$8, $E$9 - LOG( $E$10 ))</f>
        <v>78.903000000000006</v>
      </c>
      <c r="F40" s="2">
        <f>ROUND( $F$39 + $F$8, $F$9 - LOG( $F$10 ))</f>
        <v>1.1930000000000001</v>
      </c>
      <c r="G40" s="2">
        <f>ROUND( $G$39 + $G$8, $G$9 - LOG( $G$10 ))</f>
        <v>116471.85</v>
      </c>
      <c r="H40" s="2">
        <f>ROUND( $H$39 + $H$8, $H$9 - LOG( $H$10 ))</f>
        <v>52.4</v>
      </c>
      <c r="I40" s="2">
        <f>ROUND( $I$39 + $I$8, $I$9 - LOG( $I$10 ))</f>
        <v>36.4</v>
      </c>
      <c r="J40" s="2">
        <f>ROUND( $J$39 + $J$8, $J$9 - LOG( $J$10 ))</f>
        <v>1003</v>
      </c>
      <c r="K40" s="2">
        <f>ROUND( $K$39 + $K$8, $K$9 - LOG( $K$10 ))</f>
        <v>971.4</v>
      </c>
      <c r="L40" s="2">
        <f>ROUND( $L$39 + $L$8, $L$9 - LOG( $L$10 ))</f>
        <v>0.48299999999999998</v>
      </c>
      <c r="M40" s="2">
        <f>ROUND( $M$39 + $M$8, $M$9 - LOG( $M$10 ))</f>
        <v>32048.777999999998</v>
      </c>
      <c r="N40" s="2">
        <f>ROUND( $N$39 + $N$8, $N$9 - LOG( $N$10 ))</f>
        <v>63613.008999999998</v>
      </c>
      <c r="O40" s="2">
        <f>ROUND( $O$39 + $O$8, $O$9 - LOG( $O$10 ))</f>
        <v>71.594999999999999</v>
      </c>
      <c r="P40" s="2">
        <f>ROUND( $P$39 + $P$8, $P$9 - LOG( $P$10 ))</f>
        <v>3653747.9470000002</v>
      </c>
      <c r="Q40" s="2">
        <f>ROUND( $Q$39 + $Q$8, $Q$9 - LOG( $Q$10 ))</f>
        <v>103575.719</v>
      </c>
      <c r="R40" s="2">
        <f>ROUND( $R$39 + $R$8, $R$9 - LOG( $R$10 ))</f>
        <v>0</v>
      </c>
      <c r="S40" s="2">
        <f>ROUND( $S$39 + $S$8, $S$9 - LOG( $S$10 ))</f>
        <v>0</v>
      </c>
      <c r="T40" s="2">
        <f>ROUND( $T$39 + $T$8, $T$9 - LOG( $T$10 ))</f>
        <v>1.3120000000000001</v>
      </c>
      <c r="U40" s="2">
        <f>ROUND( $U$39 + $U$8, $U$9 - LOG( $U$10 ))</f>
        <v>18.771000000000001</v>
      </c>
      <c r="V40" s="2">
        <f>ROUND( $V$39 + $V$8, $V$9 - LOG( $V$10 ))</f>
        <v>12.504</v>
      </c>
      <c r="W40" s="2">
        <f>ROUND( $W$39 + $W$8, $W$9 - LOG( $W$10 ))</f>
        <v>0</v>
      </c>
      <c r="X40" s="2">
        <f>ROUND( $X$39 + $X$8, $X$9 - LOG( $X$10 ))</f>
        <v>0</v>
      </c>
      <c r="Y40" s="2">
        <f>ROUND( $Y$39 + $Y$8, $Y$9 - LOG( $Y$10 ))</f>
        <v>0</v>
      </c>
      <c r="Z40" s="2">
        <f>ROUND( $Z$39 + $Z$8, $Z$9 - LOG( $Z$10 ))</f>
        <v>0</v>
      </c>
      <c r="AA40" s="2">
        <f>ROUND( $AA$39 + $AA$8, $AA$9 - LOG( $AA$10 ))</f>
        <v>0</v>
      </c>
      <c r="AB40" s="2">
        <f>ROUND( $AB$39 + $AB$8, $AB$9 - LOG( $AB$10 ))</f>
        <v>0</v>
      </c>
      <c r="AC40" s="2" t="e">
        <f>ROUND( $AC$39 + $AC$8, $AC$9 - LOG( $AC$10 ))</f>
        <v>#REF!</v>
      </c>
      <c r="AD40" s="2" t="e">
        <f>ROUND( $AD$39 + $AD$8, $AD$9 - LOG( $AD$10 ))</f>
        <v>#REF!</v>
      </c>
      <c r="AE40" s="2" t="e">
        <f>ROUND( $AE$39 + $AE$8, $AE$9 - LOG( $AE$10 ))</f>
        <v>#REF!</v>
      </c>
      <c r="AF40" s="2" t="e">
        <f>ROUND( $AF$39 + $AF$8, $AF$9 - LOG( $AF$10 ))</f>
        <v>#REF!</v>
      </c>
      <c r="AG40" s="2" t="e">
        <f>ROUND( $AG$39 + $AG$8, $AG$9 - LOG( $AG$10 ))</f>
        <v>#REF!</v>
      </c>
      <c r="AH40" s="2" t="e">
        <f>ROUND( $AH$39 + $AH$8, $AH$9 - LOG( $AH$10 ))</f>
        <v>#REF!</v>
      </c>
      <c r="AI40" s="2" t="e">
        <f>ROUND( $AI$39 + $AI$8, $AI$9 - LOG( $AI$10 ))</f>
        <v>#REF!</v>
      </c>
      <c r="AJ40" s="2" t="e">
        <f>ROUND( $AJ$39 + $AJ$8, $AJ$9 - LOG( $AJ$10 ))</f>
        <v>#REF!</v>
      </c>
      <c r="AK40" s="2" t="e">
        <f>ROUND( $AK$39 + $AK$8, $AK$9 - LOG( $AK$10 ))</f>
        <v>#REF!</v>
      </c>
      <c r="AL40" s="2" t="e">
        <f>ROUND( $AL$39 + $AL$8, $AL$9 - LOG( $AL$10 ))</f>
        <v>#REF!</v>
      </c>
      <c r="AM40" s="2" t="e">
        <f>ROUND( $AM$39 + $AM$8, $AM$9 - LOG( $AM$10 ))</f>
        <v>#REF!</v>
      </c>
      <c r="AN40" s="2">
        <f>ROUND( $AN$39 + $AN$8, $AN$9 - LOG( $AN$10 ))</f>
        <v>0.624</v>
      </c>
      <c r="AO40" s="2">
        <f>ROUND( $AO$39 + $AO$8, $AO$9 - LOG( $AO$10 ))</f>
        <v>1.123</v>
      </c>
      <c r="AP40" s="2">
        <f>ROUND( $AP$39 + $AP$8, $AP$9 - LOG( $AP$10 ))</f>
        <v>0.48199999999999998</v>
      </c>
    </row>
    <row r="41" spans="1:42" outlineLevel="1" x14ac:dyDescent="0.3">
      <c r="A41" s="6" t="s">
        <v>33</v>
      </c>
      <c r="B41" s="2">
        <f>ROUND( $B$40 + $B$8, $B$9 - LOG( $B$10 ))</f>
        <v>0.61799999999999999</v>
      </c>
      <c r="C41" s="2">
        <f>ROUND( $C$40 + $C$8, $C$9 - LOG( $C$10 ))</f>
        <v>1.1439999999999999</v>
      </c>
      <c r="D41" s="2">
        <f>ROUND( $D$40 + $D$8, $D$9 - LOG( $D$10 ))</f>
        <v>71327.111999999994</v>
      </c>
      <c r="E41" s="2">
        <f>ROUND( $E$40 + $E$8, $E$9 - LOG( $E$10 ))</f>
        <v>81.707999999999998</v>
      </c>
      <c r="F41" s="2">
        <f>ROUND( $F$40 + $F$8, $F$9 - LOG( $F$10 ))</f>
        <v>1.208</v>
      </c>
      <c r="G41" s="2">
        <f>ROUND( $G$40 + $G$8, $G$9 - LOG( $G$10 ))</f>
        <v>120845.01700000001</v>
      </c>
      <c r="H41" s="2">
        <f>ROUND( $H$40 + $H$8, $H$9 - LOG( $H$10 ))</f>
        <v>54.3</v>
      </c>
      <c r="I41" s="2">
        <f>ROUND( $I$40 + $I$8, $I$9 - LOG( $I$10 ))</f>
        <v>37.799999999999997</v>
      </c>
      <c r="J41" s="2">
        <f>ROUND( $J$40 + $J$8, $J$9 - LOG( $J$10 ))</f>
        <v>1010.5</v>
      </c>
      <c r="K41" s="2">
        <f>ROUND( $K$40 + $K$8, $K$9 - LOG( $K$10 ))</f>
        <v>979.3</v>
      </c>
      <c r="L41" s="2">
        <f>ROUND( $L$40 + $L$8, $L$9 - LOG( $L$10 ))</f>
        <v>0.499</v>
      </c>
      <c r="M41" s="2">
        <f>ROUND( $M$40 + $M$8, $M$9 - LOG( $M$10 ))</f>
        <v>33078.266000000003</v>
      </c>
      <c r="N41" s="2">
        <f>ROUND( $N$40 + $N$8, $N$9 - LOG( $N$10 ))</f>
        <v>64964.949000000001</v>
      </c>
      <c r="O41" s="2">
        <f>ROUND( $O$40 + $O$8, $O$9 - LOG( $O$10 ))</f>
        <v>74.141999999999996</v>
      </c>
      <c r="P41" s="2">
        <f>ROUND( $P$40 + $P$8, $P$9 - LOG( $P$10 ))</f>
        <v>3792819.1340000001</v>
      </c>
      <c r="Q41" s="2">
        <f>ROUND( $Q$40 + $Q$8, $Q$9 - LOG( $Q$10 ))</f>
        <v>107467.514</v>
      </c>
      <c r="R41" s="2">
        <f>ROUND( $R$40 + $R$8, $R$9 - LOG( $R$10 ))</f>
        <v>0</v>
      </c>
      <c r="S41" s="2">
        <f>ROUND( $S$40 + $S$8, $S$9 - LOG( $S$10 ))</f>
        <v>0</v>
      </c>
      <c r="T41" s="2">
        <f>ROUND( $T$40 + $T$8, $T$9 - LOG( $T$10 ))</f>
        <v>1.3540000000000001</v>
      </c>
      <c r="U41" s="2">
        <f>ROUND( $U$40 + $U$8, $U$9 - LOG( $U$10 ))</f>
        <v>19.45</v>
      </c>
      <c r="V41" s="2">
        <f>ROUND( $V$40 + $V$8, $V$9 - LOG( $V$10 ))</f>
        <v>12.972</v>
      </c>
      <c r="W41" s="2">
        <f>ROUND( $W$40 + $W$8, $W$9 - LOG( $W$10 ))</f>
        <v>0</v>
      </c>
      <c r="X41" s="2">
        <f>ROUND( $X$40 + $X$8, $X$9 - LOG( $X$10 ))</f>
        <v>0</v>
      </c>
      <c r="Y41" s="2">
        <f>ROUND( $Y$40 + $Y$8, $Y$9 - LOG( $Y$10 ))</f>
        <v>0</v>
      </c>
      <c r="Z41" s="2">
        <f>ROUND( $Z$40 + $Z$8, $Z$9 - LOG( $Z$10 ))</f>
        <v>0</v>
      </c>
      <c r="AA41" s="2">
        <f>ROUND( $AA$40 + $AA$8, $AA$9 - LOG( $AA$10 ))</f>
        <v>0</v>
      </c>
      <c r="AB41" s="2">
        <f>ROUND( $AB$40 + $AB$8, $AB$9 - LOG( $AB$10 ))</f>
        <v>0</v>
      </c>
      <c r="AC41" s="2" t="e">
        <f>ROUND( $AC$40 + $AC$8, $AC$9 - LOG( $AC$10 ))</f>
        <v>#REF!</v>
      </c>
      <c r="AD41" s="2" t="e">
        <f>ROUND( $AD$40 + $AD$8, $AD$9 - LOG( $AD$10 ))</f>
        <v>#REF!</v>
      </c>
      <c r="AE41" s="2" t="e">
        <f>ROUND( $AE$40 + $AE$8, $AE$9 - LOG( $AE$10 ))</f>
        <v>#REF!</v>
      </c>
      <c r="AF41" s="2" t="e">
        <f>ROUND( $AF$40 + $AF$8, $AF$9 - LOG( $AF$10 ))</f>
        <v>#REF!</v>
      </c>
      <c r="AG41" s="2" t="e">
        <f>ROUND( $AG$40 + $AG$8, $AG$9 - LOG( $AG$10 ))</f>
        <v>#REF!</v>
      </c>
      <c r="AH41" s="2" t="e">
        <f>ROUND( $AH$40 + $AH$8, $AH$9 - LOG( $AH$10 ))</f>
        <v>#REF!</v>
      </c>
      <c r="AI41" s="2" t="e">
        <f>ROUND( $AI$40 + $AI$8, $AI$9 - LOG( $AI$10 ))</f>
        <v>#REF!</v>
      </c>
      <c r="AJ41" s="2" t="e">
        <f>ROUND( $AJ$40 + $AJ$8, $AJ$9 - LOG( $AJ$10 ))</f>
        <v>#REF!</v>
      </c>
      <c r="AK41" s="2" t="e">
        <f>ROUND( $AK$40 + $AK$8, $AK$9 - LOG( $AK$10 ))</f>
        <v>#REF!</v>
      </c>
      <c r="AL41" s="2" t="e">
        <f>ROUND( $AL$40 + $AL$8, $AL$9 - LOG( $AL$10 ))</f>
        <v>#REF!</v>
      </c>
      <c r="AM41" s="2" t="e">
        <f>ROUND( $AM$40 + $AM$8, $AM$9 - LOG( $AM$10 ))</f>
        <v>#REF!</v>
      </c>
      <c r="AN41" s="2">
        <f>ROUND( $AN$40 + $AN$8, $AN$9 - LOG( $AN$10 ))</f>
        <v>0.64400000000000002</v>
      </c>
      <c r="AO41" s="2">
        <f>ROUND( $AO$40 + $AO$8, $AO$9 - LOG( $AO$10 ))</f>
        <v>1.143</v>
      </c>
      <c r="AP41" s="2">
        <f>ROUND( $AP$40 + $AP$8, $AP$9 - LOG( $AP$10 ))</f>
        <v>0.498</v>
      </c>
    </row>
    <row r="42" spans="1:42" outlineLevel="1" x14ac:dyDescent="0.3">
      <c r="A42" s="6" t="s">
        <v>34</v>
      </c>
      <c r="B42" s="2">
        <f>ROUND( $B$41 + $B$8, $B$9 - LOG( $B$10 ))</f>
        <v>0.63700000000000001</v>
      </c>
      <c r="C42" s="2">
        <f>ROUND( $C$41 + $C$8, $C$9 - LOG( $C$10 ))</f>
        <v>1.1639999999999999</v>
      </c>
      <c r="D42" s="2">
        <f>ROUND( $D$41 + $D$8, $D$9 - LOG( $D$10 ))</f>
        <v>72296.551000000007</v>
      </c>
      <c r="E42" s="2">
        <f>ROUND( $E$41 + $E$8, $E$9 - LOG( $E$10 ))</f>
        <v>84.513000000000005</v>
      </c>
      <c r="F42" s="2">
        <f>ROUND( $F$41 + $F$8, $F$9 - LOG( $F$10 ))</f>
        <v>1.2230000000000001</v>
      </c>
      <c r="G42" s="2">
        <f>ROUND( $G$41 + $G$8, $G$9 - LOG( $G$10 ))</f>
        <v>125218.18399999999</v>
      </c>
      <c r="H42" s="2">
        <f>ROUND( $H$41 + $H$8, $H$9 - LOG( $H$10 ))</f>
        <v>56.2</v>
      </c>
      <c r="I42" s="2">
        <f>ROUND( $I$41 + $I$8, $I$9 - LOG( $I$10 ))</f>
        <v>39.200000000000003</v>
      </c>
      <c r="J42" s="2">
        <f>ROUND( $J$41 + $J$8, $J$9 - LOG( $J$10 ))</f>
        <v>1018</v>
      </c>
      <c r="K42" s="2">
        <f>ROUND( $K$41 + $K$8, $K$9 - LOG( $K$10 ))</f>
        <v>987.2</v>
      </c>
      <c r="L42" s="2">
        <f>ROUND( $L$41 + $L$8, $L$9 - LOG( $L$10 ))</f>
        <v>0.51500000000000001</v>
      </c>
      <c r="M42" s="2">
        <f>ROUND( $M$41 + $M$8, $M$9 - LOG( $M$10 ))</f>
        <v>34107.754000000001</v>
      </c>
      <c r="N42" s="2">
        <f>ROUND( $N$41 + $N$8, $N$9 - LOG( $N$10 ))</f>
        <v>66316.888999999996</v>
      </c>
      <c r="O42" s="2">
        <f>ROUND( $O$41 + $O$8, $O$9 - LOG( $O$10 ))</f>
        <v>76.688999999999993</v>
      </c>
      <c r="P42" s="2">
        <f>ROUND( $P$41 + $P$8, $P$9 - LOG( $P$10 ))</f>
        <v>3931890.321</v>
      </c>
      <c r="Q42" s="2">
        <f>ROUND( $Q$41 + $Q$8, $Q$9 - LOG( $Q$10 ))</f>
        <v>111359.30899999999</v>
      </c>
      <c r="R42" s="2">
        <f>ROUND( $R$41 + $R$8, $R$9 - LOG( $R$10 ))</f>
        <v>0</v>
      </c>
      <c r="S42" s="2">
        <f>ROUND( $S$41 + $S$8, $S$9 - LOG( $S$10 ))</f>
        <v>0</v>
      </c>
      <c r="T42" s="2">
        <f>ROUND( $T$41 + $T$8, $T$9 - LOG( $T$10 ))</f>
        <v>1.3959999999999999</v>
      </c>
      <c r="U42" s="2">
        <f>ROUND( $U$41 + $U$8, $U$9 - LOG( $U$10 ))</f>
        <v>20.129000000000001</v>
      </c>
      <c r="V42" s="2">
        <f>ROUND( $V$41 + $V$8, $V$9 - LOG( $V$10 ))</f>
        <v>13.44</v>
      </c>
      <c r="W42" s="2">
        <f>ROUND( $W$41 + $W$8, $W$9 - LOG( $W$10 ))</f>
        <v>0</v>
      </c>
      <c r="X42" s="2">
        <f>ROUND( $X$41 + $X$8, $X$9 - LOG( $X$10 ))</f>
        <v>0</v>
      </c>
      <c r="Y42" s="2">
        <f>ROUND( $Y$41 + $Y$8, $Y$9 - LOG( $Y$10 ))</f>
        <v>0</v>
      </c>
      <c r="Z42" s="2">
        <f>ROUND( $Z$41 + $Z$8, $Z$9 - LOG( $Z$10 ))</f>
        <v>0</v>
      </c>
      <c r="AA42" s="2">
        <f>ROUND( $AA$41 + $AA$8, $AA$9 - LOG( $AA$10 ))</f>
        <v>0</v>
      </c>
      <c r="AB42" s="2">
        <f>ROUND( $AB$41 + $AB$8, $AB$9 - LOG( $AB$10 ))</f>
        <v>0</v>
      </c>
      <c r="AC42" s="2" t="e">
        <f>ROUND( $AC$41 + $AC$8, $AC$9 - LOG( $AC$10 ))</f>
        <v>#REF!</v>
      </c>
      <c r="AD42" s="2" t="e">
        <f>ROUND( $AD$41 + $AD$8, $AD$9 - LOG( $AD$10 ))</f>
        <v>#REF!</v>
      </c>
      <c r="AE42" s="2" t="e">
        <f>ROUND( $AE$41 + $AE$8, $AE$9 - LOG( $AE$10 ))</f>
        <v>#REF!</v>
      </c>
      <c r="AF42" s="2" t="e">
        <f>ROUND( $AF$41 + $AF$8, $AF$9 - LOG( $AF$10 ))</f>
        <v>#REF!</v>
      </c>
      <c r="AG42" s="2" t="e">
        <f>ROUND( $AG$41 + $AG$8, $AG$9 - LOG( $AG$10 ))</f>
        <v>#REF!</v>
      </c>
      <c r="AH42" s="2" t="e">
        <f>ROUND( $AH$41 + $AH$8, $AH$9 - LOG( $AH$10 ))</f>
        <v>#REF!</v>
      </c>
      <c r="AI42" s="2" t="e">
        <f>ROUND( $AI$41 + $AI$8, $AI$9 - LOG( $AI$10 ))</f>
        <v>#REF!</v>
      </c>
      <c r="AJ42" s="2" t="e">
        <f>ROUND( $AJ$41 + $AJ$8, $AJ$9 - LOG( $AJ$10 ))</f>
        <v>#REF!</v>
      </c>
      <c r="AK42" s="2" t="e">
        <f>ROUND( $AK$41 + $AK$8, $AK$9 - LOG( $AK$10 ))</f>
        <v>#REF!</v>
      </c>
      <c r="AL42" s="2" t="e">
        <f>ROUND( $AL$41 + $AL$8, $AL$9 - LOG( $AL$10 ))</f>
        <v>#REF!</v>
      </c>
      <c r="AM42" s="2" t="e">
        <f>ROUND( $AM$41 + $AM$8, $AM$9 - LOG( $AM$10 ))</f>
        <v>#REF!</v>
      </c>
      <c r="AN42" s="2">
        <f>ROUND( $AN$41 + $AN$8, $AN$9 - LOG( $AN$10 ))</f>
        <v>0.66400000000000003</v>
      </c>
      <c r="AO42" s="2">
        <f>ROUND( $AO$41 + $AO$8, $AO$9 - LOG( $AO$10 ))</f>
        <v>1.163</v>
      </c>
      <c r="AP42" s="2">
        <f>ROUND( $AP$41 + $AP$8, $AP$9 - LOG( $AP$10 ))</f>
        <v>0.51400000000000001</v>
      </c>
    </row>
    <row r="43" spans="1:42" outlineLevel="1" x14ac:dyDescent="0.3">
      <c r="A43" s="6" t="s">
        <v>35</v>
      </c>
      <c r="B43" s="2">
        <f>ROUND( $B$42 + $B$8, $B$9 - LOG( $B$10 ))</f>
        <v>0.65600000000000003</v>
      </c>
      <c r="C43" s="2">
        <f>ROUND( $C$42 + $C$8, $C$9 - LOG( $C$10 ))</f>
        <v>1.1839999999999999</v>
      </c>
      <c r="D43" s="2">
        <f>ROUND( $D$42 + $D$8, $D$9 - LOG( $D$10 ))</f>
        <v>73265.990000000005</v>
      </c>
      <c r="E43" s="2">
        <f>ROUND( $E$42 + $E$8, $E$9 - LOG( $E$10 ))</f>
        <v>87.317999999999998</v>
      </c>
      <c r="F43" s="2">
        <f>ROUND( $F$42 + $F$8, $F$9 - LOG( $F$10 ))</f>
        <v>1.238</v>
      </c>
      <c r="G43" s="2">
        <f>ROUND( $G$42 + $G$8, $G$9 - LOG( $G$10 ))</f>
        <v>129591.351</v>
      </c>
      <c r="H43" s="2">
        <f>ROUND( $H$42 + $H$8, $H$9 - LOG( $H$10 ))</f>
        <v>58.1</v>
      </c>
      <c r="I43" s="2">
        <f>ROUND( $I$42 + $I$8, $I$9 - LOG( $I$10 ))</f>
        <v>40.6</v>
      </c>
      <c r="J43" s="2">
        <f>ROUND( $J$42 + $J$8, $J$9 - LOG( $J$10 ))</f>
        <v>1025.5</v>
      </c>
      <c r="K43" s="2">
        <f>ROUND( $K$42 + $K$8, $K$9 - LOG( $K$10 ))</f>
        <v>995.1</v>
      </c>
      <c r="L43" s="2">
        <f>ROUND( $L$42 + $L$8, $L$9 - LOG( $L$10 ))</f>
        <v>0.53100000000000003</v>
      </c>
      <c r="M43" s="2">
        <f>ROUND( $M$42 + $M$8, $M$9 - LOG( $M$10 ))</f>
        <v>35137.241999999998</v>
      </c>
      <c r="N43" s="2">
        <f>ROUND( $N$42 + $N$8, $N$9 - LOG( $N$10 ))</f>
        <v>67668.828999999998</v>
      </c>
      <c r="O43" s="2">
        <f>ROUND( $O$42 + $O$8, $O$9 - LOG( $O$10 ))</f>
        <v>79.236000000000004</v>
      </c>
      <c r="P43" s="2">
        <f>ROUND( $P$42 + $P$8, $P$9 - LOG( $P$10 ))</f>
        <v>4070961.5079999999</v>
      </c>
      <c r="Q43" s="2">
        <f>ROUND( $Q$42 + $Q$8, $Q$9 - LOG( $Q$10 ))</f>
        <v>115251.10400000001</v>
      </c>
      <c r="R43" s="2">
        <f>ROUND( $R$42 + $R$8, $R$9 - LOG( $R$10 ))</f>
        <v>0</v>
      </c>
      <c r="S43" s="2">
        <f>ROUND( $S$42 + $S$8, $S$9 - LOG( $S$10 ))</f>
        <v>0</v>
      </c>
      <c r="T43" s="2">
        <f>ROUND( $T$42 + $T$8, $T$9 - LOG( $T$10 ))</f>
        <v>1.4379999999999999</v>
      </c>
      <c r="U43" s="2">
        <f>ROUND( $U$42 + $U$8, $U$9 - LOG( $U$10 ))</f>
        <v>20.808</v>
      </c>
      <c r="V43" s="2">
        <f>ROUND( $V$42 + $V$8, $V$9 - LOG( $V$10 ))</f>
        <v>13.907999999999999</v>
      </c>
      <c r="W43" s="2">
        <f>ROUND( $W$42 + $W$8, $W$9 - LOG( $W$10 ))</f>
        <v>0</v>
      </c>
      <c r="X43" s="2">
        <f>ROUND( $X$42 + $X$8, $X$9 - LOG( $X$10 ))</f>
        <v>0</v>
      </c>
      <c r="Y43" s="2">
        <f>ROUND( $Y$42 + $Y$8, $Y$9 - LOG( $Y$10 ))</f>
        <v>0</v>
      </c>
      <c r="Z43" s="2">
        <f>ROUND( $Z$42 + $Z$8, $Z$9 - LOG( $Z$10 ))</f>
        <v>0</v>
      </c>
      <c r="AA43" s="2">
        <f>ROUND( $AA$42 + $AA$8, $AA$9 - LOG( $AA$10 ))</f>
        <v>0</v>
      </c>
      <c r="AB43" s="2">
        <f>ROUND( $AB$42 + $AB$8, $AB$9 - LOG( $AB$10 ))</f>
        <v>0</v>
      </c>
      <c r="AC43" s="2" t="e">
        <f>ROUND( $AC$42 + $AC$8, $AC$9 - LOG( $AC$10 ))</f>
        <v>#REF!</v>
      </c>
      <c r="AD43" s="2" t="e">
        <f>ROUND( $AD$42 + $AD$8, $AD$9 - LOG( $AD$10 ))</f>
        <v>#REF!</v>
      </c>
      <c r="AE43" s="2" t="e">
        <f>ROUND( $AE$42 + $AE$8, $AE$9 - LOG( $AE$10 ))</f>
        <v>#REF!</v>
      </c>
      <c r="AF43" s="2" t="e">
        <f>ROUND( $AF$42 + $AF$8, $AF$9 - LOG( $AF$10 ))</f>
        <v>#REF!</v>
      </c>
      <c r="AG43" s="2" t="e">
        <f>ROUND( $AG$42 + $AG$8, $AG$9 - LOG( $AG$10 ))</f>
        <v>#REF!</v>
      </c>
      <c r="AH43" s="2" t="e">
        <f>ROUND( $AH$42 + $AH$8, $AH$9 - LOG( $AH$10 ))</f>
        <v>#REF!</v>
      </c>
      <c r="AI43" s="2" t="e">
        <f>ROUND( $AI$42 + $AI$8, $AI$9 - LOG( $AI$10 ))</f>
        <v>#REF!</v>
      </c>
      <c r="AJ43" s="2" t="e">
        <f>ROUND( $AJ$42 + $AJ$8, $AJ$9 - LOG( $AJ$10 ))</f>
        <v>#REF!</v>
      </c>
      <c r="AK43" s="2" t="e">
        <f>ROUND( $AK$42 + $AK$8, $AK$9 - LOG( $AK$10 ))</f>
        <v>#REF!</v>
      </c>
      <c r="AL43" s="2" t="e">
        <f>ROUND( $AL$42 + $AL$8, $AL$9 - LOG( $AL$10 ))</f>
        <v>#REF!</v>
      </c>
      <c r="AM43" s="2" t="e">
        <f>ROUND( $AM$42 + $AM$8, $AM$9 - LOG( $AM$10 ))</f>
        <v>#REF!</v>
      </c>
      <c r="AN43" s="2">
        <f>ROUND( $AN$42 + $AN$8, $AN$9 - LOG( $AN$10 ))</f>
        <v>0.68400000000000005</v>
      </c>
      <c r="AO43" s="2">
        <f>ROUND( $AO$42 + $AO$8, $AO$9 - LOG( $AO$10 ))</f>
        <v>1.1830000000000001</v>
      </c>
      <c r="AP43" s="2">
        <f>ROUND( $AP$42 + $AP$8, $AP$9 - LOG( $AP$10 ))</f>
        <v>0.53</v>
      </c>
    </row>
    <row r="44" spans="1:42" outlineLevel="1" x14ac:dyDescent="0.3">
      <c r="A44" s="6" t="s">
        <v>36</v>
      </c>
      <c r="B44" s="2">
        <f>ROUND( $B$43 + $B$8, $B$9 - LOG( $B$10 ))</f>
        <v>0.67500000000000004</v>
      </c>
      <c r="C44" s="2">
        <f>ROUND( $C$43 + $C$8, $C$9 - LOG( $C$10 ))</f>
        <v>1.204</v>
      </c>
      <c r="D44" s="2">
        <f>ROUND( $D$43 + $D$8, $D$9 - LOG( $D$10 ))</f>
        <v>74235.429000000004</v>
      </c>
      <c r="E44" s="2">
        <f>ROUND( $E$43 + $E$8, $E$9 - LOG( $E$10 ))</f>
        <v>90.123000000000005</v>
      </c>
      <c r="F44" s="2">
        <f>ROUND( $F$43 + $F$8, $F$9 - LOG( $F$10 ))</f>
        <v>1.2529999999999999</v>
      </c>
      <c r="G44" s="2">
        <f>ROUND( $G$43 + $G$8, $G$9 - LOG( $G$10 ))</f>
        <v>133964.51800000001</v>
      </c>
      <c r="H44" s="2">
        <f>ROUND( $H$43 + $H$8, $H$9 - LOG( $H$10 ))</f>
        <v>60</v>
      </c>
      <c r="I44" s="2">
        <f>ROUND( $I$43 + $I$8, $I$9 - LOG( $I$10 ))</f>
        <v>42</v>
      </c>
      <c r="J44" s="2">
        <f>ROUND( $J$43 + $J$8, $J$9 - LOG( $J$10 ))</f>
        <v>1033</v>
      </c>
      <c r="K44" s="2">
        <f>ROUND( $K$43 + $K$8, $K$9 - LOG( $K$10 ))</f>
        <v>1003</v>
      </c>
      <c r="L44" s="2">
        <f>ROUND( $L$43 + $L$8, $L$9 - LOG( $L$10 ))</f>
        <v>0.54700000000000004</v>
      </c>
      <c r="M44" s="2">
        <f>ROUND( $M$43 + $M$8, $M$9 - LOG( $M$10 ))</f>
        <v>36166.730000000003</v>
      </c>
      <c r="N44" s="2">
        <f>ROUND( $N$43 + $N$8, $N$9 - LOG( $N$10 ))</f>
        <v>69020.769</v>
      </c>
      <c r="O44" s="2">
        <f>ROUND( $O$43 + $O$8, $O$9 - LOG( $O$10 ))</f>
        <v>81.783000000000001</v>
      </c>
      <c r="P44" s="2">
        <f>ROUND( $P$43 + $P$8, $P$9 - LOG( $P$10 ))</f>
        <v>4210032.6950000003</v>
      </c>
      <c r="Q44" s="2">
        <f>ROUND( $Q$43 + $Q$8, $Q$9 - LOG( $Q$10 ))</f>
        <v>119142.899</v>
      </c>
      <c r="R44" s="2">
        <f>ROUND( $R$43 + $R$8, $R$9 - LOG( $R$10 ))</f>
        <v>0</v>
      </c>
      <c r="S44" s="2">
        <f>ROUND( $S$43 + $S$8, $S$9 - LOG( $S$10 ))</f>
        <v>0</v>
      </c>
      <c r="T44" s="2">
        <f>ROUND( $T$43 + $T$8, $T$9 - LOG( $T$10 ))</f>
        <v>1.48</v>
      </c>
      <c r="U44" s="2">
        <f>ROUND( $U$43 + $U$8, $U$9 - LOG( $U$10 ))</f>
        <v>21.486999999999998</v>
      </c>
      <c r="V44" s="2">
        <f>ROUND( $V$43 + $V$8, $V$9 - LOG( $V$10 ))</f>
        <v>14.375999999999999</v>
      </c>
      <c r="W44" s="2">
        <f>ROUND( $W$43 + $W$8, $W$9 - LOG( $W$10 ))</f>
        <v>0</v>
      </c>
      <c r="X44" s="2">
        <f>ROUND( $X$43 + $X$8, $X$9 - LOG( $X$10 ))</f>
        <v>0</v>
      </c>
      <c r="Y44" s="2">
        <f>ROUND( $Y$43 + $Y$8, $Y$9 - LOG( $Y$10 ))</f>
        <v>0</v>
      </c>
      <c r="Z44" s="2">
        <f>ROUND( $Z$43 + $Z$8, $Z$9 - LOG( $Z$10 ))</f>
        <v>0</v>
      </c>
      <c r="AA44" s="2">
        <f>ROUND( $AA$43 + $AA$8, $AA$9 - LOG( $AA$10 ))</f>
        <v>0</v>
      </c>
      <c r="AB44" s="2">
        <f>ROUND( $AB$43 + $AB$8, $AB$9 - LOG( $AB$10 ))</f>
        <v>0</v>
      </c>
      <c r="AC44" s="2" t="e">
        <f>ROUND( $AC$43 + $AC$8, $AC$9 - LOG( $AC$10 ))</f>
        <v>#REF!</v>
      </c>
      <c r="AD44" s="2" t="e">
        <f>ROUND( $AD$43 + $AD$8, $AD$9 - LOG( $AD$10 ))</f>
        <v>#REF!</v>
      </c>
      <c r="AE44" s="2" t="e">
        <f>ROUND( $AE$43 + $AE$8, $AE$9 - LOG( $AE$10 ))</f>
        <v>#REF!</v>
      </c>
      <c r="AF44" s="2" t="e">
        <f>ROUND( $AF$43 + $AF$8, $AF$9 - LOG( $AF$10 ))</f>
        <v>#REF!</v>
      </c>
      <c r="AG44" s="2" t="e">
        <f>ROUND( $AG$43 + $AG$8, $AG$9 - LOG( $AG$10 ))</f>
        <v>#REF!</v>
      </c>
      <c r="AH44" s="2" t="e">
        <f>ROUND( $AH$43 + $AH$8, $AH$9 - LOG( $AH$10 ))</f>
        <v>#REF!</v>
      </c>
      <c r="AI44" s="2" t="e">
        <f>ROUND( $AI$43 + $AI$8, $AI$9 - LOG( $AI$10 ))</f>
        <v>#REF!</v>
      </c>
      <c r="AJ44" s="2" t="e">
        <f>ROUND( $AJ$43 + $AJ$8, $AJ$9 - LOG( $AJ$10 ))</f>
        <v>#REF!</v>
      </c>
      <c r="AK44" s="2" t="e">
        <f>ROUND( $AK$43 + $AK$8, $AK$9 - LOG( $AK$10 ))</f>
        <v>#REF!</v>
      </c>
      <c r="AL44" s="2" t="e">
        <f>ROUND( $AL$43 + $AL$8, $AL$9 - LOG( $AL$10 ))</f>
        <v>#REF!</v>
      </c>
      <c r="AM44" s="2" t="e">
        <f>ROUND( $AM$43 + $AM$8, $AM$9 - LOG( $AM$10 ))</f>
        <v>#REF!</v>
      </c>
      <c r="AN44" s="2">
        <f>ROUND( $AN$43 + $AN$8, $AN$9 - LOG( $AN$10 ))</f>
        <v>0.70399999999999996</v>
      </c>
      <c r="AO44" s="2">
        <f>ROUND( $AO$43 + $AO$8, $AO$9 - LOG( $AO$10 ))</f>
        <v>1.2030000000000001</v>
      </c>
      <c r="AP44" s="2">
        <f>ROUND( $AP$43 + $AP$8, $AP$9 - LOG( $AP$10 ))</f>
        <v>0.54600000000000004</v>
      </c>
    </row>
    <row r="45" spans="1:42" outlineLevel="1" x14ac:dyDescent="0.3">
      <c r="A45" s="6" t="s">
        <v>37</v>
      </c>
      <c r="B45" s="2">
        <f>ROUND( $B$44 + $B$8, $B$9 - LOG( $B$10 ))</f>
        <v>0.69399999999999995</v>
      </c>
      <c r="C45" s="2">
        <f>ROUND( $C$44 + $C$8, $C$9 - LOG( $C$10 ))</f>
        <v>1.224</v>
      </c>
      <c r="D45" s="2">
        <f>ROUND( $D$44 + $D$8, $D$9 - LOG( $D$10 ))</f>
        <v>75204.868000000002</v>
      </c>
      <c r="E45" s="2">
        <f>ROUND( $E$44 + $E$8, $E$9 - LOG( $E$10 ))</f>
        <v>92.927999999999997</v>
      </c>
      <c r="F45" s="2">
        <f>ROUND( $F$44 + $F$8, $F$9 - LOG( $F$10 ))</f>
        <v>1.268</v>
      </c>
      <c r="G45" s="2">
        <f>ROUND( $G$44 + $G$8, $G$9 - LOG( $G$10 ))</f>
        <v>138337.685</v>
      </c>
      <c r="H45" s="2">
        <f>ROUND( $H$44 + $H$8, $H$9 - LOG( $H$10 ))</f>
        <v>61.9</v>
      </c>
      <c r="I45" s="2">
        <f>ROUND( $I$44 + $I$8, $I$9 - LOG( $I$10 ))</f>
        <v>43.4</v>
      </c>
      <c r="J45" s="2">
        <f>ROUND( $J$44 + $J$8, $J$9 - LOG( $J$10 ))</f>
        <v>1040.5</v>
      </c>
      <c r="K45" s="2">
        <f>ROUND( $K$44 + $K$8, $K$9 - LOG( $K$10 ))</f>
        <v>1010.9</v>
      </c>
      <c r="L45" s="2">
        <f>ROUND( $L$44 + $L$8, $L$9 - LOG( $L$10 ))</f>
        <v>0.56299999999999994</v>
      </c>
      <c r="M45" s="2">
        <f>ROUND( $M$44 + $M$8, $M$9 - LOG( $M$10 ))</f>
        <v>37196.218000000001</v>
      </c>
      <c r="N45" s="2">
        <f>ROUND( $N$44 + $N$8, $N$9 - LOG( $N$10 ))</f>
        <v>70372.709000000003</v>
      </c>
      <c r="O45" s="2">
        <f>ROUND( $O$44 + $O$8, $O$9 - LOG( $O$10 ))</f>
        <v>84.33</v>
      </c>
      <c r="P45" s="2">
        <f>ROUND( $P$44 + $P$8, $P$9 - LOG( $P$10 ))</f>
        <v>4349103.8820000002</v>
      </c>
      <c r="Q45" s="2">
        <f>ROUND( $Q$44 + $Q$8, $Q$9 - LOG( $Q$10 ))</f>
        <v>123034.694</v>
      </c>
      <c r="R45" s="2">
        <f>ROUND( $R$44 + $R$8, $R$9 - LOG( $R$10 ))</f>
        <v>0</v>
      </c>
      <c r="S45" s="2">
        <f>ROUND( $S$44 + $S$8, $S$9 - LOG( $S$10 ))</f>
        <v>0</v>
      </c>
      <c r="T45" s="2">
        <f>ROUND( $T$44 + $T$8, $T$9 - LOG( $T$10 ))</f>
        <v>1.522</v>
      </c>
      <c r="U45" s="2">
        <f>ROUND( $U$44 + $U$8, $U$9 - LOG( $U$10 ))</f>
        <v>22.166</v>
      </c>
      <c r="V45" s="2">
        <f>ROUND( $V$44 + $V$8, $V$9 - LOG( $V$10 ))</f>
        <v>14.843999999999999</v>
      </c>
      <c r="W45" s="2">
        <f>ROUND( $W$44 + $W$8, $W$9 - LOG( $W$10 ))</f>
        <v>0</v>
      </c>
      <c r="X45" s="2">
        <f>ROUND( $X$44 + $X$8, $X$9 - LOG( $X$10 ))</f>
        <v>0</v>
      </c>
      <c r="Y45" s="2">
        <f>ROUND( $Y$44 + $Y$8, $Y$9 - LOG( $Y$10 ))</f>
        <v>0</v>
      </c>
      <c r="Z45" s="2">
        <f>ROUND( $Z$44 + $Z$8, $Z$9 - LOG( $Z$10 ))</f>
        <v>0</v>
      </c>
      <c r="AA45" s="2">
        <f>ROUND( $AA$44 + $AA$8, $AA$9 - LOG( $AA$10 ))</f>
        <v>0</v>
      </c>
      <c r="AB45" s="2">
        <f>ROUND( $AB$44 + $AB$8, $AB$9 - LOG( $AB$10 ))</f>
        <v>0</v>
      </c>
      <c r="AC45" s="2" t="e">
        <f>ROUND( $AC$44 + $AC$8, $AC$9 - LOG( $AC$10 ))</f>
        <v>#REF!</v>
      </c>
      <c r="AD45" s="2" t="e">
        <f>ROUND( $AD$44 + $AD$8, $AD$9 - LOG( $AD$10 ))</f>
        <v>#REF!</v>
      </c>
      <c r="AE45" s="2" t="e">
        <f>ROUND( $AE$44 + $AE$8, $AE$9 - LOG( $AE$10 ))</f>
        <v>#REF!</v>
      </c>
      <c r="AF45" s="2" t="e">
        <f>ROUND( $AF$44 + $AF$8, $AF$9 - LOG( $AF$10 ))</f>
        <v>#REF!</v>
      </c>
      <c r="AG45" s="2" t="e">
        <f>ROUND( $AG$44 + $AG$8, $AG$9 - LOG( $AG$10 ))</f>
        <v>#REF!</v>
      </c>
      <c r="AH45" s="2" t="e">
        <f>ROUND( $AH$44 + $AH$8, $AH$9 - LOG( $AH$10 ))</f>
        <v>#REF!</v>
      </c>
      <c r="AI45" s="2" t="e">
        <f>ROUND( $AI$44 + $AI$8, $AI$9 - LOG( $AI$10 ))</f>
        <v>#REF!</v>
      </c>
      <c r="AJ45" s="2" t="e">
        <f>ROUND( $AJ$44 + $AJ$8, $AJ$9 - LOG( $AJ$10 ))</f>
        <v>#REF!</v>
      </c>
      <c r="AK45" s="2" t="e">
        <f>ROUND( $AK$44 + $AK$8, $AK$9 - LOG( $AK$10 ))</f>
        <v>#REF!</v>
      </c>
      <c r="AL45" s="2" t="e">
        <f>ROUND( $AL$44 + $AL$8, $AL$9 - LOG( $AL$10 ))</f>
        <v>#REF!</v>
      </c>
      <c r="AM45" s="2" t="e">
        <f>ROUND( $AM$44 + $AM$8, $AM$9 - LOG( $AM$10 ))</f>
        <v>#REF!</v>
      </c>
      <c r="AN45" s="2">
        <f>ROUND( $AN$44 + $AN$8, $AN$9 - LOG( $AN$10 ))</f>
        <v>0.72399999999999998</v>
      </c>
      <c r="AO45" s="2">
        <f>ROUND( $AO$44 + $AO$8, $AO$9 - LOG( $AO$10 ))</f>
        <v>1.2230000000000001</v>
      </c>
      <c r="AP45" s="2">
        <f>ROUND( $AP$44 + $AP$8, $AP$9 - LOG( $AP$10 ))</f>
        <v>0.56200000000000006</v>
      </c>
    </row>
    <row r="46" spans="1:42" outlineLevel="1" x14ac:dyDescent="0.3">
      <c r="A46" s="6" t="s">
        <v>38</v>
      </c>
      <c r="B46" s="2">
        <f>ROUND( $B$45 + $B$8, $B$9 - LOG( $B$10 ))</f>
        <v>0.71299999999999997</v>
      </c>
      <c r="C46" s="2">
        <f>ROUND( $C$45 + $C$8, $C$9 - LOG( $C$10 ))</f>
        <v>1.244</v>
      </c>
      <c r="D46" s="2">
        <f>ROUND( $D$45 + $D$8, $D$9 - LOG( $D$10 ))</f>
        <v>76174.307000000001</v>
      </c>
      <c r="E46" s="2">
        <f>ROUND( $E$45 + $E$8, $E$9 - LOG( $E$10 ))</f>
        <v>95.733000000000004</v>
      </c>
      <c r="F46" s="2">
        <f>ROUND( $F$45 + $F$8, $F$9 - LOG( $F$10 ))</f>
        <v>1.2829999999999999</v>
      </c>
      <c r="G46" s="2">
        <f>ROUND( $G$45 + $G$8, $G$9 - LOG( $G$10 ))</f>
        <v>142710.85200000001</v>
      </c>
      <c r="H46" s="2">
        <f>ROUND( $H$45 + $H$8, $H$9 - LOG( $H$10 ))</f>
        <v>63.8</v>
      </c>
      <c r="I46" s="2">
        <f>ROUND( $I$45 + $I$8, $I$9 - LOG( $I$10 ))</f>
        <v>44.8</v>
      </c>
      <c r="J46" s="2">
        <f>ROUND( $J$45 + $J$8, $J$9 - LOG( $J$10 ))</f>
        <v>1048</v>
      </c>
      <c r="K46" s="2">
        <f>ROUND( $K$45 + $K$8, $K$9 - LOG( $K$10 ))</f>
        <v>1018.8</v>
      </c>
      <c r="L46" s="2">
        <f>ROUND( $L$45 + $L$8, $L$9 - LOG( $L$10 ))</f>
        <v>0.57899999999999996</v>
      </c>
      <c r="M46" s="2">
        <f>ROUND( $M$45 + $M$8, $M$9 - LOG( $M$10 ))</f>
        <v>38225.705999999998</v>
      </c>
      <c r="N46" s="2">
        <f>ROUND( $N$45 + $N$8, $N$9 - LOG( $N$10 ))</f>
        <v>71724.649000000005</v>
      </c>
      <c r="O46" s="2">
        <f>ROUND( $O$45 + $O$8, $O$9 - LOG( $O$10 ))</f>
        <v>86.876999999999995</v>
      </c>
      <c r="P46" s="2">
        <f>ROUND( $P$45 + $P$8, $P$9 - LOG( $P$10 ))</f>
        <v>4488175.0690000001</v>
      </c>
      <c r="Q46" s="2">
        <f>ROUND( $Q$45 + $Q$8, $Q$9 - LOG( $Q$10 ))</f>
        <v>126926.489</v>
      </c>
      <c r="R46" s="2">
        <f>ROUND( $R$45 + $R$8, $R$9 - LOG( $R$10 ))</f>
        <v>0</v>
      </c>
      <c r="S46" s="2">
        <f>ROUND( $S$45 + $S$8, $S$9 - LOG( $S$10 ))</f>
        <v>0</v>
      </c>
      <c r="T46" s="2">
        <f>ROUND( $T$45 + $T$8, $T$9 - LOG( $T$10 ))</f>
        <v>1.5640000000000001</v>
      </c>
      <c r="U46" s="2">
        <f>ROUND( $U$45 + $U$8, $U$9 - LOG( $U$10 ))</f>
        <v>22.844999999999999</v>
      </c>
      <c r="V46" s="2">
        <f>ROUND( $V$45 + $V$8, $V$9 - LOG( $V$10 ))</f>
        <v>15.311999999999999</v>
      </c>
      <c r="W46" s="2">
        <f>ROUND( $W$45 + $W$8, $W$9 - LOG( $W$10 ))</f>
        <v>0</v>
      </c>
      <c r="X46" s="2">
        <f>ROUND( $X$45 + $X$8, $X$9 - LOG( $X$10 ))</f>
        <v>0</v>
      </c>
      <c r="Y46" s="2">
        <f>ROUND( $Y$45 + $Y$8, $Y$9 - LOG( $Y$10 ))</f>
        <v>0</v>
      </c>
      <c r="Z46" s="2">
        <f>ROUND( $Z$45 + $Z$8, $Z$9 - LOG( $Z$10 ))</f>
        <v>0</v>
      </c>
      <c r="AA46" s="2">
        <f>ROUND( $AA$45 + $AA$8, $AA$9 - LOG( $AA$10 ))</f>
        <v>0</v>
      </c>
      <c r="AB46" s="2">
        <f>ROUND( $AB$45 + $AB$8, $AB$9 - LOG( $AB$10 ))</f>
        <v>0</v>
      </c>
      <c r="AC46" s="2" t="e">
        <f>ROUND( $AC$45 + $AC$8, $AC$9 - LOG( $AC$10 ))</f>
        <v>#REF!</v>
      </c>
      <c r="AD46" s="2" t="e">
        <f>ROUND( $AD$45 + $AD$8, $AD$9 - LOG( $AD$10 ))</f>
        <v>#REF!</v>
      </c>
      <c r="AE46" s="2" t="e">
        <f>ROUND( $AE$45 + $AE$8, $AE$9 - LOG( $AE$10 ))</f>
        <v>#REF!</v>
      </c>
      <c r="AF46" s="2" t="e">
        <f>ROUND( $AF$45 + $AF$8, $AF$9 - LOG( $AF$10 ))</f>
        <v>#REF!</v>
      </c>
      <c r="AG46" s="2" t="e">
        <f>ROUND( $AG$45 + $AG$8, $AG$9 - LOG( $AG$10 ))</f>
        <v>#REF!</v>
      </c>
      <c r="AH46" s="2" t="e">
        <f>ROUND( $AH$45 + $AH$8, $AH$9 - LOG( $AH$10 ))</f>
        <v>#REF!</v>
      </c>
      <c r="AI46" s="2" t="e">
        <f>ROUND( $AI$45 + $AI$8, $AI$9 - LOG( $AI$10 ))</f>
        <v>#REF!</v>
      </c>
      <c r="AJ46" s="2" t="e">
        <f>ROUND( $AJ$45 + $AJ$8, $AJ$9 - LOG( $AJ$10 ))</f>
        <v>#REF!</v>
      </c>
      <c r="AK46" s="2" t="e">
        <f>ROUND( $AK$45 + $AK$8, $AK$9 - LOG( $AK$10 ))</f>
        <v>#REF!</v>
      </c>
      <c r="AL46" s="2" t="e">
        <f>ROUND( $AL$45 + $AL$8, $AL$9 - LOG( $AL$10 ))</f>
        <v>#REF!</v>
      </c>
      <c r="AM46" s="2" t="e">
        <f>ROUND( $AM$45 + $AM$8, $AM$9 - LOG( $AM$10 ))</f>
        <v>#REF!</v>
      </c>
      <c r="AN46" s="2">
        <f>ROUND( $AN$45 + $AN$8, $AN$9 - LOG( $AN$10 ))</f>
        <v>0.74399999999999999</v>
      </c>
      <c r="AO46" s="2">
        <f>ROUND( $AO$45 + $AO$8, $AO$9 - LOG( $AO$10 ))</f>
        <v>1.2430000000000001</v>
      </c>
      <c r="AP46" s="2">
        <f>ROUND( $AP$45 + $AP$8, $AP$9 - LOG( $AP$10 ))</f>
        <v>0.57799999999999996</v>
      </c>
    </row>
    <row r="47" spans="1:42" outlineLevel="1" x14ac:dyDescent="0.3">
      <c r="A47" s="6" t="s">
        <v>39</v>
      </c>
      <c r="B47" s="2">
        <f>ROUND( $B$46 + $B$8, $B$9 - LOG( $B$10 ))</f>
        <v>0.73199999999999998</v>
      </c>
      <c r="C47" s="2">
        <f>ROUND( $C$46 + $C$8, $C$9 - LOG( $C$10 ))</f>
        <v>1.264</v>
      </c>
      <c r="D47" s="2">
        <f>ROUND( $D$46 + $D$8, $D$9 - LOG( $D$10 ))</f>
        <v>77143.745999999999</v>
      </c>
      <c r="E47" s="2">
        <f>ROUND( $E$46 + $E$8, $E$9 - LOG( $E$10 ))</f>
        <v>98.537999999999997</v>
      </c>
      <c r="F47" s="2">
        <f>ROUND( $F$46 + $F$8, $F$9 - LOG( $F$10 ))</f>
        <v>1.298</v>
      </c>
      <c r="G47" s="2">
        <f>ROUND( $G$46 + $G$8, $G$9 - LOG( $G$10 ))</f>
        <v>147084.019</v>
      </c>
      <c r="H47" s="2">
        <f>ROUND( $H$46 + $H$8, $H$9 - LOG( $H$10 ))</f>
        <v>65.7</v>
      </c>
      <c r="I47" s="2">
        <f>ROUND( $I$46 + $I$8, $I$9 - LOG( $I$10 ))</f>
        <v>46.2</v>
      </c>
      <c r="J47" s="2">
        <f>ROUND( $J$46 + $J$8, $J$9 - LOG( $J$10 ))</f>
        <v>1055.5</v>
      </c>
      <c r="K47" s="2">
        <f>ROUND( $K$46 + $K$8, $K$9 - LOG( $K$10 ))</f>
        <v>1026.7</v>
      </c>
      <c r="L47" s="2">
        <f>ROUND( $L$46 + $L$8, $L$9 - LOG( $L$10 ))</f>
        <v>0.59499999999999997</v>
      </c>
      <c r="M47" s="2">
        <f>ROUND( $M$46 + $M$8, $M$9 - LOG( $M$10 ))</f>
        <v>39255.194000000003</v>
      </c>
      <c r="N47" s="2">
        <f>ROUND( $N$46 + $N$8, $N$9 - LOG( $N$10 ))</f>
        <v>73076.589000000007</v>
      </c>
      <c r="O47" s="2">
        <f>ROUND( $O$46 + $O$8, $O$9 - LOG( $O$10 ))</f>
        <v>89.424000000000007</v>
      </c>
      <c r="P47" s="2">
        <f>ROUND( $P$46 + $P$8, $P$9 - LOG( $P$10 ))</f>
        <v>4627246.2560000001</v>
      </c>
      <c r="Q47" s="2">
        <f>ROUND( $Q$46 + $Q$8, $Q$9 - LOG( $Q$10 ))</f>
        <v>130818.284</v>
      </c>
      <c r="R47" s="2">
        <f>ROUND( $R$46 + $R$8, $R$9 - LOG( $R$10 ))</f>
        <v>0</v>
      </c>
      <c r="S47" s="2">
        <f>ROUND( $S$46 + $S$8, $S$9 - LOG( $S$10 ))</f>
        <v>0</v>
      </c>
      <c r="T47" s="2">
        <f>ROUND( $T$46 + $T$8, $T$9 - LOG( $T$10 ))</f>
        <v>1.6060000000000001</v>
      </c>
      <c r="U47" s="2">
        <f>ROUND( $U$46 + $U$8, $U$9 - LOG( $U$10 ))</f>
        <v>23.524000000000001</v>
      </c>
      <c r="V47" s="2">
        <f>ROUND( $V$46 + $V$8, $V$9 - LOG( $V$10 ))</f>
        <v>15.78</v>
      </c>
      <c r="W47" s="2">
        <f>ROUND( $W$46 + $W$8, $W$9 - LOG( $W$10 ))</f>
        <v>0</v>
      </c>
      <c r="X47" s="2">
        <f>ROUND( $X$46 + $X$8, $X$9 - LOG( $X$10 ))</f>
        <v>0</v>
      </c>
      <c r="Y47" s="2">
        <f>ROUND( $Y$46 + $Y$8, $Y$9 - LOG( $Y$10 ))</f>
        <v>0</v>
      </c>
      <c r="Z47" s="2">
        <f>ROUND( $Z$46 + $Z$8, $Z$9 - LOG( $Z$10 ))</f>
        <v>0</v>
      </c>
      <c r="AA47" s="2">
        <f>ROUND( $AA$46 + $AA$8, $AA$9 - LOG( $AA$10 ))</f>
        <v>0</v>
      </c>
      <c r="AB47" s="2">
        <f>ROUND( $AB$46 + $AB$8, $AB$9 - LOG( $AB$10 ))</f>
        <v>0</v>
      </c>
      <c r="AC47" s="2" t="e">
        <f>ROUND( $AC$46 + $AC$8, $AC$9 - LOG( $AC$10 ))</f>
        <v>#REF!</v>
      </c>
      <c r="AD47" s="2" t="e">
        <f>ROUND( $AD$46 + $AD$8, $AD$9 - LOG( $AD$10 ))</f>
        <v>#REF!</v>
      </c>
      <c r="AE47" s="2" t="e">
        <f>ROUND( $AE$46 + $AE$8, $AE$9 - LOG( $AE$10 ))</f>
        <v>#REF!</v>
      </c>
      <c r="AF47" s="2" t="e">
        <f>ROUND( $AF$46 + $AF$8, $AF$9 - LOG( $AF$10 ))</f>
        <v>#REF!</v>
      </c>
      <c r="AG47" s="2" t="e">
        <f>ROUND( $AG$46 + $AG$8, $AG$9 - LOG( $AG$10 ))</f>
        <v>#REF!</v>
      </c>
      <c r="AH47" s="2" t="e">
        <f>ROUND( $AH$46 + $AH$8, $AH$9 - LOG( $AH$10 ))</f>
        <v>#REF!</v>
      </c>
      <c r="AI47" s="2" t="e">
        <f>ROUND( $AI$46 + $AI$8, $AI$9 - LOG( $AI$10 ))</f>
        <v>#REF!</v>
      </c>
      <c r="AJ47" s="2" t="e">
        <f>ROUND( $AJ$46 + $AJ$8, $AJ$9 - LOG( $AJ$10 ))</f>
        <v>#REF!</v>
      </c>
      <c r="AK47" s="2" t="e">
        <f>ROUND( $AK$46 + $AK$8, $AK$9 - LOG( $AK$10 ))</f>
        <v>#REF!</v>
      </c>
      <c r="AL47" s="2" t="e">
        <f>ROUND( $AL$46 + $AL$8, $AL$9 - LOG( $AL$10 ))</f>
        <v>#REF!</v>
      </c>
      <c r="AM47" s="2" t="e">
        <f>ROUND( $AM$46 + $AM$8, $AM$9 - LOG( $AM$10 ))</f>
        <v>#REF!</v>
      </c>
      <c r="AN47" s="2">
        <f>ROUND( $AN$46 + $AN$8, $AN$9 - LOG( $AN$10 ))</f>
        <v>0.76400000000000001</v>
      </c>
      <c r="AO47" s="2">
        <f>ROUND( $AO$46 + $AO$8, $AO$9 - LOG( $AO$10 ))</f>
        <v>1.2629999999999999</v>
      </c>
      <c r="AP47" s="2">
        <f>ROUND( $AP$46 + $AP$8, $AP$9 - LOG( $AP$10 ))</f>
        <v>0.59399999999999997</v>
      </c>
    </row>
    <row r="48" spans="1:42" outlineLevel="1" x14ac:dyDescent="0.3">
      <c r="A48" s="6" t="s">
        <v>40</v>
      </c>
      <c r="B48" s="2">
        <f>ROUND( $B$47 + $B$8, $B$9 - LOG( $B$10 ))</f>
        <v>0.751</v>
      </c>
      <c r="C48" s="2">
        <f>ROUND( $C$47 + $C$8, $C$9 - LOG( $C$10 ))</f>
        <v>1.284</v>
      </c>
      <c r="D48" s="2">
        <f>ROUND( $D$47 + $D$8, $D$9 - LOG( $D$10 ))</f>
        <v>78113.184999999998</v>
      </c>
      <c r="E48" s="2">
        <f>ROUND( $E$47 + $E$8, $E$9 - LOG( $E$10 ))</f>
        <v>101.343</v>
      </c>
      <c r="F48" s="2">
        <f>ROUND( $F$47 + $F$8, $F$9 - LOG( $F$10 ))</f>
        <v>1.3129999999999999</v>
      </c>
      <c r="G48" s="2">
        <f>ROUND( $G$47 + $G$8, $G$9 - LOG( $G$10 ))</f>
        <v>151457.18599999999</v>
      </c>
      <c r="H48" s="2">
        <f>ROUND( $H$47 + $H$8, $H$9 - LOG( $H$10 ))</f>
        <v>67.599999999999994</v>
      </c>
      <c r="I48" s="2">
        <f>ROUND( $I$47 + $I$8, $I$9 - LOG( $I$10 ))</f>
        <v>47.6</v>
      </c>
      <c r="J48" s="2">
        <f>ROUND( $J$47 + $J$8, $J$9 - LOG( $J$10 ))</f>
        <v>1063</v>
      </c>
      <c r="K48" s="2">
        <f>ROUND( $K$47 + $K$8, $K$9 - LOG( $K$10 ))</f>
        <v>1034.5999999999999</v>
      </c>
      <c r="L48" s="2">
        <f>ROUND( $L$47 + $L$8, $L$9 - LOG( $L$10 ))</f>
        <v>0.61099999999999999</v>
      </c>
      <c r="M48" s="2">
        <f>ROUND( $M$47 + $M$8, $M$9 - LOG( $M$10 ))</f>
        <v>40284.682000000001</v>
      </c>
      <c r="N48" s="2">
        <f>ROUND( $N$47 + $N$8, $N$9 - LOG( $N$10 ))</f>
        <v>74428.528999999995</v>
      </c>
      <c r="O48" s="2">
        <f>ROUND( $O$47 + $O$8, $O$9 - LOG( $O$10 ))</f>
        <v>91.971000000000004</v>
      </c>
      <c r="P48" s="2">
        <f>ROUND( $P$47 + $P$8, $P$9 - LOG( $P$10 ))</f>
        <v>4766317.443</v>
      </c>
      <c r="Q48" s="2">
        <f>ROUND( $Q$47 + $Q$8, $Q$9 - LOG( $Q$10 ))</f>
        <v>134710.079</v>
      </c>
      <c r="R48" s="2">
        <f>ROUND( $R$47 + $R$8, $R$9 - LOG( $R$10 ))</f>
        <v>0</v>
      </c>
      <c r="S48" s="2">
        <f>ROUND( $S$47 + $S$8, $S$9 - LOG( $S$10 ))</f>
        <v>0</v>
      </c>
      <c r="T48" s="2">
        <f>ROUND( $T$47 + $T$8, $T$9 - LOG( $T$10 ))</f>
        <v>1.6479999999999999</v>
      </c>
      <c r="U48" s="2">
        <f>ROUND( $U$47 + $U$8, $U$9 - LOG( $U$10 ))</f>
        <v>24.202999999999999</v>
      </c>
      <c r="V48" s="2">
        <f>ROUND( $V$47 + $V$8, $V$9 - LOG( $V$10 ))</f>
        <v>16.248000000000001</v>
      </c>
      <c r="W48" s="2">
        <f>ROUND( $W$47 + $W$8, $W$9 - LOG( $W$10 ))</f>
        <v>0</v>
      </c>
      <c r="X48" s="2">
        <f>ROUND( $X$47 + $X$8, $X$9 - LOG( $X$10 ))</f>
        <v>0</v>
      </c>
      <c r="Y48" s="2">
        <f>ROUND( $Y$47 + $Y$8, $Y$9 - LOG( $Y$10 ))</f>
        <v>0</v>
      </c>
      <c r="Z48" s="2">
        <f>ROUND( $Z$47 + $Z$8, $Z$9 - LOG( $Z$10 ))</f>
        <v>0</v>
      </c>
      <c r="AA48" s="2">
        <f>ROUND( $AA$47 + $AA$8, $AA$9 - LOG( $AA$10 ))</f>
        <v>0</v>
      </c>
      <c r="AB48" s="2">
        <f>ROUND( $AB$47 + $AB$8, $AB$9 - LOG( $AB$10 ))</f>
        <v>0</v>
      </c>
      <c r="AC48" s="2" t="e">
        <f>ROUND( $AC$47 + $AC$8, $AC$9 - LOG( $AC$10 ))</f>
        <v>#REF!</v>
      </c>
      <c r="AD48" s="2" t="e">
        <f>ROUND( $AD$47 + $AD$8, $AD$9 - LOG( $AD$10 ))</f>
        <v>#REF!</v>
      </c>
      <c r="AE48" s="2" t="e">
        <f>ROUND( $AE$47 + $AE$8, $AE$9 - LOG( $AE$10 ))</f>
        <v>#REF!</v>
      </c>
      <c r="AF48" s="2" t="e">
        <f>ROUND( $AF$47 + $AF$8, $AF$9 - LOG( $AF$10 ))</f>
        <v>#REF!</v>
      </c>
      <c r="AG48" s="2" t="e">
        <f>ROUND( $AG$47 + $AG$8, $AG$9 - LOG( $AG$10 ))</f>
        <v>#REF!</v>
      </c>
      <c r="AH48" s="2" t="e">
        <f>ROUND( $AH$47 + $AH$8, $AH$9 - LOG( $AH$10 ))</f>
        <v>#REF!</v>
      </c>
      <c r="AI48" s="2" t="e">
        <f>ROUND( $AI$47 + $AI$8, $AI$9 - LOG( $AI$10 ))</f>
        <v>#REF!</v>
      </c>
      <c r="AJ48" s="2" t="e">
        <f>ROUND( $AJ$47 + $AJ$8, $AJ$9 - LOG( $AJ$10 ))</f>
        <v>#REF!</v>
      </c>
      <c r="AK48" s="2" t="e">
        <f>ROUND( $AK$47 + $AK$8, $AK$9 - LOG( $AK$10 ))</f>
        <v>#REF!</v>
      </c>
      <c r="AL48" s="2" t="e">
        <f>ROUND( $AL$47 + $AL$8, $AL$9 - LOG( $AL$10 ))</f>
        <v>#REF!</v>
      </c>
      <c r="AM48" s="2" t="e">
        <f>ROUND( $AM$47 + $AM$8, $AM$9 - LOG( $AM$10 ))</f>
        <v>#REF!</v>
      </c>
      <c r="AN48" s="2">
        <f>ROUND( $AN$47 + $AN$8, $AN$9 - LOG( $AN$10 ))</f>
        <v>0.78400000000000003</v>
      </c>
      <c r="AO48" s="2">
        <f>ROUND( $AO$47 + $AO$8, $AO$9 - LOG( $AO$10 ))</f>
        <v>1.2829999999999999</v>
      </c>
      <c r="AP48" s="2">
        <f>ROUND( $AP$47 + $AP$8, $AP$9 - LOG( $AP$10 ))</f>
        <v>0.61</v>
      </c>
    </row>
    <row r="49" spans="2:42" outlineLevel="1" x14ac:dyDescent="0.3">
      <c r="B49" s="2">
        <f>ROUND( $B$48 + $B$8, $B$9 - LOG( $B$10 ))</f>
        <v>0.77</v>
      </c>
      <c r="C49" s="2">
        <f>ROUND( $C$48 + $C$8, $C$9 - LOG( $C$10 ))</f>
        <v>1.304</v>
      </c>
      <c r="D49" s="2">
        <f>ROUND( $D$48 + $D$8, $D$9 - LOG( $D$10 ))</f>
        <v>79082.623999999996</v>
      </c>
      <c r="E49" s="2">
        <f>ROUND( $E$48 + $E$8, $E$9 - LOG( $E$10 ))</f>
        <v>104.148</v>
      </c>
      <c r="F49" s="2">
        <f>ROUND( $F$48 + $F$8, $F$9 - LOG( $F$10 ))</f>
        <v>1.3280000000000001</v>
      </c>
      <c r="G49" s="2">
        <f>ROUND( $G$48 + $G$8, $G$9 - LOG( $G$10 ))</f>
        <v>155830.353</v>
      </c>
      <c r="H49" s="2">
        <f>ROUND( $H$48 + $H$8, $H$9 - LOG( $H$10 ))</f>
        <v>69.5</v>
      </c>
      <c r="I49" s="2">
        <f>ROUND( $I$48 + $I$8, $I$9 - LOG( $I$10 ))</f>
        <v>49</v>
      </c>
      <c r="J49" s="2">
        <f>ROUND( $J$48 + $J$8, $J$9 - LOG( $J$10 ))</f>
        <v>1070.5</v>
      </c>
      <c r="K49" s="2">
        <f>ROUND( $K$48 + $K$8, $K$9 - LOG( $K$10 ))</f>
        <v>1042.5</v>
      </c>
      <c r="L49" s="2">
        <f>ROUND( $L$48 + $L$8, $L$9 - LOG( $L$10 ))</f>
        <v>0.627</v>
      </c>
      <c r="M49" s="2">
        <f>ROUND( $M$48 + $M$8, $M$9 - LOG( $M$10 ))</f>
        <v>41314.17</v>
      </c>
      <c r="N49" s="2">
        <f>ROUND( $N$48 + $N$8, $N$9 - LOG( $N$10 ))</f>
        <v>75780.468999999997</v>
      </c>
      <c r="O49" s="2">
        <f>ROUND( $O$48 + $O$8, $O$9 - LOG( $O$10 ))</f>
        <v>94.518000000000001</v>
      </c>
      <c r="P49" s="2">
        <f>ROUND( $P$48 + $P$8, $P$9 - LOG( $P$10 ))</f>
        <v>4905388.63</v>
      </c>
      <c r="Q49" s="2">
        <f>ROUND( $Q$48 + $Q$8, $Q$9 - LOG( $Q$10 ))</f>
        <v>138601.87400000001</v>
      </c>
      <c r="R49" s="2">
        <f>ROUND( $R$48 + $R$8, $R$9 - LOG( $R$10 ))</f>
        <v>0</v>
      </c>
      <c r="S49" s="2">
        <f>ROUND( $S$48 + $S$8, $S$9 - LOG( $S$10 ))</f>
        <v>0</v>
      </c>
      <c r="T49" s="2">
        <f>ROUND( $T$48 + $T$8, $T$9 - LOG( $T$10 ))</f>
        <v>1.69</v>
      </c>
      <c r="U49" s="2">
        <f>ROUND( $U$48 + $U$8, $U$9 - LOG( $U$10 ))</f>
        <v>24.882000000000001</v>
      </c>
      <c r="V49" s="2">
        <f>ROUND( $V$48 + $V$8, $V$9 - LOG( $V$10 ))</f>
        <v>16.716000000000001</v>
      </c>
      <c r="W49" s="2">
        <f>ROUND( $W$48 + $W$8, $W$9 - LOG( $W$10 ))</f>
        <v>0</v>
      </c>
      <c r="X49" s="2">
        <f>ROUND( $X$48 + $X$8, $X$9 - LOG( $X$10 ))</f>
        <v>0</v>
      </c>
      <c r="Y49" s="2">
        <f>ROUND( $Y$48 + $Y$8, $Y$9 - LOG( $Y$10 ))</f>
        <v>0</v>
      </c>
      <c r="Z49" s="2">
        <f>ROUND( $Z$48 + $Z$8, $Z$9 - LOG( $Z$10 ))</f>
        <v>0</v>
      </c>
      <c r="AA49" s="2">
        <f>ROUND( $AA$48 + $AA$8, $AA$9 - LOG( $AA$10 ))</f>
        <v>0</v>
      </c>
      <c r="AB49" s="2">
        <f>ROUND( $AB$48 + $AB$8, $AB$9 - LOG( $AB$10 ))</f>
        <v>0</v>
      </c>
      <c r="AC49" s="2" t="e">
        <f>ROUND( $AC$48 + $AC$8, $AC$9 - LOG( $AC$10 ))</f>
        <v>#REF!</v>
      </c>
      <c r="AD49" s="2" t="e">
        <f>ROUND( $AD$48 + $AD$8, $AD$9 - LOG( $AD$10 ))</f>
        <v>#REF!</v>
      </c>
      <c r="AE49" s="2" t="e">
        <f>ROUND( $AE$48 + $AE$8, $AE$9 - LOG( $AE$10 ))</f>
        <v>#REF!</v>
      </c>
      <c r="AF49" s="2" t="e">
        <f>ROUND( $AF$48 + $AF$8, $AF$9 - LOG( $AF$10 ))</f>
        <v>#REF!</v>
      </c>
      <c r="AG49" s="2" t="e">
        <f>ROUND( $AG$48 + $AG$8, $AG$9 - LOG( $AG$10 ))</f>
        <v>#REF!</v>
      </c>
      <c r="AH49" s="2" t="e">
        <f>ROUND( $AH$48 + $AH$8, $AH$9 - LOG( $AH$10 ))</f>
        <v>#REF!</v>
      </c>
      <c r="AI49" s="2" t="e">
        <f>ROUND( $AI$48 + $AI$8, $AI$9 - LOG( $AI$10 ))</f>
        <v>#REF!</v>
      </c>
      <c r="AJ49" s="2" t="e">
        <f>ROUND( $AJ$48 + $AJ$8, $AJ$9 - LOG( $AJ$10 ))</f>
        <v>#REF!</v>
      </c>
      <c r="AK49" s="2" t="e">
        <f>ROUND( $AK$48 + $AK$8, $AK$9 - LOG( $AK$10 ))</f>
        <v>#REF!</v>
      </c>
      <c r="AL49" s="2" t="e">
        <f>ROUND( $AL$48 + $AL$8, $AL$9 - LOG( $AL$10 ))</f>
        <v>#REF!</v>
      </c>
      <c r="AM49" s="2" t="e">
        <f>ROUND( $AM$48 + $AM$8, $AM$9 - LOG( $AM$10 ))</f>
        <v>#REF!</v>
      </c>
      <c r="AN49" s="2">
        <f>ROUND( $AN$48 + $AN$8, $AN$9 - LOG( $AN$10 ))</f>
        <v>0.80400000000000005</v>
      </c>
      <c r="AO49" s="2">
        <f>ROUND( $AO$48 + $AO$8, $AO$9 - LOG( $AO$10 ))</f>
        <v>1.3029999999999999</v>
      </c>
      <c r="AP49" s="2">
        <f>ROUND( $AP$48 + $AP$8, $AP$9 - LOG( $AP$10 ))</f>
        <v>0.626</v>
      </c>
    </row>
    <row r="50" spans="2:42" outlineLevel="1" x14ac:dyDescent="0.3">
      <c r="B50" s="2">
        <f>ROUND( $B$49 + $B$8, $B$9 - LOG( $B$10 ))</f>
        <v>0.78900000000000003</v>
      </c>
      <c r="C50" s="2">
        <f>ROUND( $C$49 + $C$8, $C$9 - LOG( $C$10 ))</f>
        <v>1.3240000000000001</v>
      </c>
      <c r="D50" s="2">
        <f>ROUND( $D$49 + $D$8, $D$9 - LOG( $D$10 ))</f>
        <v>80052.062999999995</v>
      </c>
      <c r="E50" s="2">
        <f>ROUND( $E$49 + $E$8, $E$9 - LOG( $E$10 ))</f>
        <v>106.953</v>
      </c>
      <c r="F50" s="2">
        <f>ROUND( $F$49 + $F$8, $F$9 - LOG( $F$10 ))</f>
        <v>1.343</v>
      </c>
      <c r="G50" s="2">
        <f>ROUND( $G$49 + $G$8, $G$9 - LOG( $G$10 ))</f>
        <v>160203.51999999999</v>
      </c>
      <c r="H50" s="2">
        <f>ROUND( $H$49 + $H$8, $H$9 - LOG( $H$10 ))</f>
        <v>71.400000000000006</v>
      </c>
      <c r="I50" s="2">
        <f>ROUND( $I$49 + $I$8, $I$9 - LOG( $I$10 ))</f>
        <v>50.4</v>
      </c>
      <c r="J50" s="2">
        <f>ROUND( $J$49 + $J$8, $J$9 - LOG( $J$10 ))</f>
        <v>1078</v>
      </c>
      <c r="K50" s="2">
        <f>ROUND( $K$49 + $K$8, $K$9 - LOG( $K$10 ))</f>
        <v>1050.4000000000001</v>
      </c>
      <c r="L50" s="2">
        <f>ROUND( $L$49 + $L$8, $L$9 - LOG( $L$10 ))</f>
        <v>0.64300000000000002</v>
      </c>
      <c r="M50" s="2">
        <f>ROUND( $M$49 + $M$8, $M$9 - LOG( $M$10 ))</f>
        <v>42343.658000000003</v>
      </c>
      <c r="N50" s="2">
        <f>ROUND( $N$49 + $N$8, $N$9 - LOG( $N$10 ))</f>
        <v>77132.409</v>
      </c>
      <c r="O50" s="2">
        <f>ROUND( $O$49 + $O$8, $O$9 - LOG( $O$10 ))</f>
        <v>97.064999999999998</v>
      </c>
      <c r="P50" s="2">
        <f>ROUND( $P$49 + $P$8, $P$9 - LOG( $P$10 ))</f>
        <v>5044459.8169999998</v>
      </c>
      <c r="Q50" s="2">
        <f>ROUND( $Q$49 + $Q$8, $Q$9 - LOG( $Q$10 ))</f>
        <v>142493.66899999999</v>
      </c>
      <c r="R50" s="2">
        <f>ROUND( $R$49 + $R$8, $R$9 - LOG( $R$10 ))</f>
        <v>0</v>
      </c>
      <c r="S50" s="2">
        <f>ROUND( $S$49 + $S$8, $S$9 - LOG( $S$10 ))</f>
        <v>0</v>
      </c>
      <c r="T50" s="2">
        <f>ROUND( $T$49 + $T$8, $T$9 - LOG( $T$10 ))</f>
        <v>1.732</v>
      </c>
      <c r="U50" s="2">
        <f>ROUND( $U$49 + $U$8, $U$9 - LOG( $U$10 ))</f>
        <v>25.561</v>
      </c>
      <c r="V50" s="2">
        <f>ROUND( $V$49 + $V$8, $V$9 - LOG( $V$10 ))</f>
        <v>17.184000000000001</v>
      </c>
      <c r="W50" s="2">
        <f>ROUND( $W$49 + $W$8, $W$9 - LOG( $W$10 ))</f>
        <v>0</v>
      </c>
      <c r="X50" s="2">
        <f>ROUND( $X$49 + $X$8, $X$9 - LOG( $X$10 ))</f>
        <v>0</v>
      </c>
      <c r="Y50" s="2">
        <f>ROUND( $Y$49 + $Y$8, $Y$9 - LOG( $Y$10 ))</f>
        <v>0</v>
      </c>
      <c r="Z50" s="2">
        <f>ROUND( $Z$49 + $Z$8, $Z$9 - LOG( $Z$10 ))</f>
        <v>0</v>
      </c>
      <c r="AA50" s="2">
        <f>ROUND( $AA$49 + $AA$8, $AA$9 - LOG( $AA$10 ))</f>
        <v>0</v>
      </c>
      <c r="AB50" s="2">
        <f>ROUND( $AB$49 + $AB$8, $AB$9 - LOG( $AB$10 ))</f>
        <v>0</v>
      </c>
      <c r="AC50" s="2" t="e">
        <f>ROUND( $AC$49 + $AC$8, $AC$9 - LOG( $AC$10 ))</f>
        <v>#REF!</v>
      </c>
      <c r="AD50" s="2" t="e">
        <f>ROUND( $AD$49 + $AD$8, $AD$9 - LOG( $AD$10 ))</f>
        <v>#REF!</v>
      </c>
      <c r="AE50" s="2" t="e">
        <f>ROUND( $AE$49 + $AE$8, $AE$9 - LOG( $AE$10 ))</f>
        <v>#REF!</v>
      </c>
      <c r="AF50" s="2" t="e">
        <f>ROUND( $AF$49 + $AF$8, $AF$9 - LOG( $AF$10 ))</f>
        <v>#REF!</v>
      </c>
      <c r="AG50" s="2" t="e">
        <f>ROUND( $AG$49 + $AG$8, $AG$9 - LOG( $AG$10 ))</f>
        <v>#REF!</v>
      </c>
      <c r="AH50" s="2" t="e">
        <f>ROUND( $AH$49 + $AH$8, $AH$9 - LOG( $AH$10 ))</f>
        <v>#REF!</v>
      </c>
      <c r="AI50" s="2" t="e">
        <f>ROUND( $AI$49 + $AI$8, $AI$9 - LOG( $AI$10 ))</f>
        <v>#REF!</v>
      </c>
      <c r="AJ50" s="2" t="e">
        <f>ROUND( $AJ$49 + $AJ$8, $AJ$9 - LOG( $AJ$10 ))</f>
        <v>#REF!</v>
      </c>
      <c r="AK50" s="2" t="e">
        <f>ROUND( $AK$49 + $AK$8, $AK$9 - LOG( $AK$10 ))</f>
        <v>#REF!</v>
      </c>
      <c r="AL50" s="2" t="e">
        <f>ROUND( $AL$49 + $AL$8, $AL$9 - LOG( $AL$10 ))</f>
        <v>#REF!</v>
      </c>
      <c r="AM50" s="2" t="e">
        <f>ROUND( $AM$49 + $AM$8, $AM$9 - LOG( $AM$10 ))</f>
        <v>#REF!</v>
      </c>
      <c r="AN50" s="2">
        <f>ROUND( $AN$49 + $AN$8, $AN$9 - LOG( $AN$10 ))</f>
        <v>0.82399999999999995</v>
      </c>
      <c r="AO50" s="2">
        <f>ROUND( $AO$49 + $AO$8, $AO$9 - LOG( $AO$10 ))</f>
        <v>1.323</v>
      </c>
      <c r="AP50" s="2">
        <f>ROUND( $AP$49 + $AP$8, $AP$9 - LOG( $AP$10 ))</f>
        <v>0.64200000000000002</v>
      </c>
    </row>
    <row r="51" spans="2:42" outlineLevel="1" x14ac:dyDescent="0.3">
      <c r="B51" s="2">
        <f>ROUND( $B$50 + $B$8, $B$9 - LOG( $B$10 ))</f>
        <v>0.80800000000000005</v>
      </c>
      <c r="C51" s="2">
        <f>ROUND( $C$50 + $C$8, $C$9 - LOG( $C$10 ))</f>
        <v>1.3440000000000001</v>
      </c>
      <c r="D51" s="2">
        <f>ROUND( $D$50 + $D$8, $D$9 - LOG( $D$10 ))</f>
        <v>81021.501999999993</v>
      </c>
      <c r="E51" s="2">
        <f>ROUND( $E$50 + $E$8, $E$9 - LOG( $E$10 ))</f>
        <v>109.758</v>
      </c>
      <c r="F51" s="2">
        <f>ROUND( $F$50 + $F$8, $F$9 - LOG( $F$10 ))</f>
        <v>1.3580000000000001</v>
      </c>
      <c r="G51" s="2">
        <f>ROUND( $G$50 + $G$8, $G$9 - LOG( $G$10 ))</f>
        <v>164576.68700000001</v>
      </c>
      <c r="H51" s="2">
        <f>ROUND( $H$50 + $H$8, $H$9 - LOG( $H$10 ))</f>
        <v>73.3</v>
      </c>
      <c r="I51" s="2">
        <f>ROUND( $I$50 + $I$8, $I$9 - LOG( $I$10 ))</f>
        <v>51.8</v>
      </c>
      <c r="J51" s="2">
        <f>ROUND( $J$50 + $J$8, $J$9 - LOG( $J$10 ))</f>
        <v>1085.5</v>
      </c>
      <c r="K51" s="2">
        <f>ROUND( $K$50 + $K$8, $K$9 - LOG( $K$10 ))</f>
        <v>1058.3</v>
      </c>
      <c r="L51" s="2">
        <f>ROUND( $L$50 + $L$8, $L$9 - LOG( $L$10 ))</f>
        <v>0.65900000000000003</v>
      </c>
      <c r="M51" s="2">
        <f>ROUND( $M$50 + $M$8, $M$9 - LOG( $M$10 ))</f>
        <v>43373.146000000001</v>
      </c>
      <c r="N51" s="2">
        <f>ROUND( $N$50 + $N$8, $N$9 - LOG( $N$10 ))</f>
        <v>78484.349000000002</v>
      </c>
      <c r="O51" s="2">
        <f>ROUND( $O$50 + $O$8, $O$9 - LOG( $O$10 ))</f>
        <v>99.611999999999995</v>
      </c>
      <c r="P51" s="2">
        <f>ROUND( $P$50 + $P$8, $P$9 - LOG( $P$10 ))</f>
        <v>5183531.0039999997</v>
      </c>
      <c r="Q51" s="2">
        <f>ROUND( $Q$50 + $Q$8, $Q$9 - LOG( $Q$10 ))</f>
        <v>146385.46400000001</v>
      </c>
      <c r="R51" s="2">
        <f>ROUND( $R$50 + $R$8, $R$9 - LOG( $R$10 ))</f>
        <v>0</v>
      </c>
      <c r="S51" s="2">
        <f>ROUND( $S$50 + $S$8, $S$9 - LOG( $S$10 ))</f>
        <v>0</v>
      </c>
      <c r="T51" s="2">
        <f>ROUND( $T$50 + $T$8, $T$9 - LOG( $T$10 ))</f>
        <v>1.774</v>
      </c>
      <c r="U51" s="2">
        <f>ROUND( $U$50 + $U$8, $U$9 - LOG( $U$10 ))</f>
        <v>26.24</v>
      </c>
      <c r="V51" s="2">
        <f>ROUND( $V$50 + $V$8, $V$9 - LOG( $V$10 ))</f>
        <v>17.652000000000001</v>
      </c>
      <c r="W51" s="2">
        <f>ROUND( $W$50 + $W$8, $W$9 - LOG( $W$10 ))</f>
        <v>0</v>
      </c>
      <c r="X51" s="2">
        <f>ROUND( $X$50 + $X$8, $X$9 - LOG( $X$10 ))</f>
        <v>0</v>
      </c>
      <c r="Y51" s="2">
        <f>ROUND( $Y$50 + $Y$8, $Y$9 - LOG( $Y$10 ))</f>
        <v>0</v>
      </c>
      <c r="Z51" s="2">
        <f>ROUND( $Z$50 + $Z$8, $Z$9 - LOG( $Z$10 ))</f>
        <v>0</v>
      </c>
      <c r="AA51" s="2">
        <f>ROUND( $AA$50 + $AA$8, $AA$9 - LOG( $AA$10 ))</f>
        <v>0</v>
      </c>
      <c r="AB51" s="2">
        <f>ROUND( $AB$50 + $AB$8, $AB$9 - LOG( $AB$10 ))</f>
        <v>0</v>
      </c>
      <c r="AC51" s="2" t="e">
        <f>ROUND( $AC$50 + $AC$8, $AC$9 - LOG( $AC$10 ))</f>
        <v>#REF!</v>
      </c>
      <c r="AD51" s="2" t="e">
        <f>ROUND( $AD$50 + $AD$8, $AD$9 - LOG( $AD$10 ))</f>
        <v>#REF!</v>
      </c>
      <c r="AE51" s="2" t="e">
        <f>ROUND( $AE$50 + $AE$8, $AE$9 - LOG( $AE$10 ))</f>
        <v>#REF!</v>
      </c>
      <c r="AF51" s="2" t="e">
        <f>ROUND( $AF$50 + $AF$8, $AF$9 - LOG( $AF$10 ))</f>
        <v>#REF!</v>
      </c>
      <c r="AG51" s="2" t="e">
        <f>ROUND( $AG$50 + $AG$8, $AG$9 - LOG( $AG$10 ))</f>
        <v>#REF!</v>
      </c>
      <c r="AH51" s="2" t="e">
        <f>ROUND( $AH$50 + $AH$8, $AH$9 - LOG( $AH$10 ))</f>
        <v>#REF!</v>
      </c>
      <c r="AI51" s="2" t="e">
        <f>ROUND( $AI$50 + $AI$8, $AI$9 - LOG( $AI$10 ))</f>
        <v>#REF!</v>
      </c>
      <c r="AJ51" s="2" t="e">
        <f>ROUND( $AJ$50 + $AJ$8, $AJ$9 - LOG( $AJ$10 ))</f>
        <v>#REF!</v>
      </c>
      <c r="AK51" s="2" t="e">
        <f>ROUND( $AK$50 + $AK$8, $AK$9 - LOG( $AK$10 ))</f>
        <v>#REF!</v>
      </c>
      <c r="AL51" s="2" t="e">
        <f>ROUND( $AL$50 + $AL$8, $AL$9 - LOG( $AL$10 ))</f>
        <v>#REF!</v>
      </c>
      <c r="AM51" s="2" t="e">
        <f>ROUND( $AM$50 + $AM$8, $AM$9 - LOG( $AM$10 ))</f>
        <v>#REF!</v>
      </c>
      <c r="AN51" s="2">
        <f>ROUND( $AN$50 + $AN$8, $AN$9 - LOG( $AN$10 ))</f>
        <v>0.84399999999999997</v>
      </c>
      <c r="AO51" s="2">
        <f>ROUND( $AO$50 + $AO$8, $AO$9 - LOG( $AO$10 ))</f>
        <v>1.343</v>
      </c>
      <c r="AP51" s="2">
        <f>ROUND( $AP$50 + $AP$8, $AP$9 - LOG( $AP$10 ))</f>
        <v>0.65800000000000003</v>
      </c>
    </row>
    <row r="52" spans="2:42" outlineLevel="1" x14ac:dyDescent="0.3">
      <c r="B52" s="2">
        <f>ROUND( $B$51 + $B$8, $B$9 - LOG( $B$10 ))</f>
        <v>0.82699999999999996</v>
      </c>
      <c r="C52" s="2">
        <f>ROUND( $C$51 + $C$8, $C$9 - LOG( $C$10 ))</f>
        <v>1.3640000000000001</v>
      </c>
      <c r="D52" s="2">
        <f>ROUND( $D$51 + $D$8, $D$9 - LOG( $D$10 ))</f>
        <v>81990.941000000006</v>
      </c>
      <c r="E52" s="2">
        <f>ROUND( $E$51 + $E$8, $E$9 - LOG( $E$10 ))</f>
        <v>112.563</v>
      </c>
      <c r="F52" s="2">
        <f>ROUND( $F$51 + $F$8, $F$9 - LOG( $F$10 ))</f>
        <v>1.373</v>
      </c>
      <c r="G52" s="2">
        <f>ROUND( $G$51 + $G$8, $G$9 - LOG( $G$10 ))</f>
        <v>168949.85399999999</v>
      </c>
      <c r="H52" s="2">
        <f>ROUND( $H$51 + $H$8, $H$9 - LOG( $H$10 ))</f>
        <v>75.2</v>
      </c>
      <c r="I52" s="2">
        <f>ROUND( $I$51 + $I$8, $I$9 - LOG( $I$10 ))</f>
        <v>53.2</v>
      </c>
      <c r="J52" s="2">
        <f>ROUND( $J$51 + $J$8, $J$9 - LOG( $J$10 ))</f>
        <v>1093</v>
      </c>
      <c r="K52" s="2">
        <f>ROUND( $K$51 + $K$8, $K$9 - LOG( $K$10 ))</f>
        <v>1066.2</v>
      </c>
      <c r="L52" s="2">
        <f>ROUND( $L$51 + $L$8, $L$9 - LOG( $L$10 ))</f>
        <v>0.67500000000000004</v>
      </c>
      <c r="M52" s="2">
        <f>ROUND( $M$51 + $M$8, $M$9 - LOG( $M$10 ))</f>
        <v>44402.633999999998</v>
      </c>
      <c r="N52" s="2">
        <f>ROUND( $N$51 + $N$8, $N$9 - LOG( $N$10 ))</f>
        <v>79836.289000000004</v>
      </c>
      <c r="O52" s="2">
        <f>ROUND( $O$51 + $O$8, $O$9 - LOG( $O$10 ))</f>
        <v>102.15900000000001</v>
      </c>
      <c r="P52" s="2">
        <f>ROUND( $P$51 + $P$8, $P$9 - LOG( $P$10 ))</f>
        <v>5322602.1909999996</v>
      </c>
      <c r="Q52" s="2">
        <f>ROUND( $Q$51 + $Q$8, $Q$9 - LOG( $Q$10 ))</f>
        <v>150277.25899999999</v>
      </c>
      <c r="R52" s="2">
        <f>ROUND( $R$51 + $R$8, $R$9 - LOG( $R$10 ))</f>
        <v>0</v>
      </c>
      <c r="S52" s="2">
        <f>ROUND( $S$51 + $S$8, $S$9 - LOG( $S$10 ))</f>
        <v>0</v>
      </c>
      <c r="T52" s="2">
        <f>ROUND( $T$51 + $T$8, $T$9 - LOG( $T$10 ))</f>
        <v>1.8160000000000001</v>
      </c>
      <c r="U52" s="2">
        <f>ROUND( $U$51 + $U$8, $U$9 - LOG( $U$10 ))</f>
        <v>26.919</v>
      </c>
      <c r="V52" s="2">
        <f>ROUND( $V$51 + $V$8, $V$9 - LOG( $V$10 ))</f>
        <v>18.12</v>
      </c>
      <c r="W52" s="2">
        <f>ROUND( $W$51 + $W$8, $W$9 - LOG( $W$10 ))</f>
        <v>0</v>
      </c>
      <c r="X52" s="2">
        <f>ROUND( $X$51 + $X$8, $X$9 - LOG( $X$10 ))</f>
        <v>0</v>
      </c>
      <c r="Y52" s="2">
        <f>ROUND( $Y$51 + $Y$8, $Y$9 - LOG( $Y$10 ))</f>
        <v>0</v>
      </c>
      <c r="Z52" s="2">
        <f>ROUND( $Z$51 + $Z$8, $Z$9 - LOG( $Z$10 ))</f>
        <v>0</v>
      </c>
      <c r="AA52" s="2">
        <f>ROUND( $AA$51 + $AA$8, $AA$9 - LOG( $AA$10 ))</f>
        <v>0</v>
      </c>
      <c r="AB52" s="2">
        <f>ROUND( $AB$51 + $AB$8, $AB$9 - LOG( $AB$10 ))</f>
        <v>0</v>
      </c>
      <c r="AC52" s="2" t="e">
        <f>ROUND( $AC$51 + $AC$8, $AC$9 - LOG( $AC$10 ))</f>
        <v>#REF!</v>
      </c>
      <c r="AD52" s="2" t="e">
        <f>ROUND( $AD$51 + $AD$8, $AD$9 - LOG( $AD$10 ))</f>
        <v>#REF!</v>
      </c>
      <c r="AE52" s="2" t="e">
        <f>ROUND( $AE$51 + $AE$8, $AE$9 - LOG( $AE$10 ))</f>
        <v>#REF!</v>
      </c>
      <c r="AF52" s="2" t="e">
        <f>ROUND( $AF$51 + $AF$8, $AF$9 - LOG( $AF$10 ))</f>
        <v>#REF!</v>
      </c>
      <c r="AG52" s="2" t="e">
        <f>ROUND( $AG$51 + $AG$8, $AG$9 - LOG( $AG$10 ))</f>
        <v>#REF!</v>
      </c>
      <c r="AH52" s="2" t="e">
        <f>ROUND( $AH$51 + $AH$8, $AH$9 - LOG( $AH$10 ))</f>
        <v>#REF!</v>
      </c>
      <c r="AI52" s="2" t="e">
        <f>ROUND( $AI$51 + $AI$8, $AI$9 - LOG( $AI$10 ))</f>
        <v>#REF!</v>
      </c>
      <c r="AJ52" s="2" t="e">
        <f>ROUND( $AJ$51 + $AJ$8, $AJ$9 - LOG( $AJ$10 ))</f>
        <v>#REF!</v>
      </c>
      <c r="AK52" s="2" t="e">
        <f>ROUND( $AK$51 + $AK$8, $AK$9 - LOG( $AK$10 ))</f>
        <v>#REF!</v>
      </c>
      <c r="AL52" s="2" t="e">
        <f>ROUND( $AL$51 + $AL$8, $AL$9 - LOG( $AL$10 ))</f>
        <v>#REF!</v>
      </c>
      <c r="AM52" s="2" t="e">
        <f>ROUND( $AM$51 + $AM$8, $AM$9 - LOG( $AM$10 ))</f>
        <v>#REF!</v>
      </c>
      <c r="AN52" s="2">
        <f>ROUND( $AN$51 + $AN$8, $AN$9 - LOG( $AN$10 ))</f>
        <v>0.86399999999999999</v>
      </c>
      <c r="AO52" s="2">
        <f>ROUND( $AO$51 + $AO$8, $AO$9 - LOG( $AO$10 ))</f>
        <v>1.363</v>
      </c>
      <c r="AP52" s="2">
        <f>ROUND( $AP$51 + $AP$8, $AP$9 - LOG( $AP$10 ))</f>
        <v>0.67400000000000004</v>
      </c>
    </row>
    <row r="53" spans="2:42" outlineLevel="1" x14ac:dyDescent="0.3">
      <c r="B53" s="2">
        <f>ROUND( $B$52 + $B$8, $B$9 - LOG( $B$10 ))</f>
        <v>0.84599999999999997</v>
      </c>
      <c r="C53" s="2">
        <f>ROUND( $C$52 + $C$8, $C$9 - LOG( $C$10 ))</f>
        <v>1.3839999999999999</v>
      </c>
      <c r="D53" s="2">
        <f>ROUND( $D$52 + $D$8, $D$9 - LOG( $D$10 ))</f>
        <v>82960.38</v>
      </c>
      <c r="E53" s="2">
        <f>ROUND( $E$52 + $E$8, $E$9 - LOG( $E$10 ))</f>
        <v>115.36799999999999</v>
      </c>
      <c r="F53" s="2">
        <f>ROUND( $F$52 + $F$8, $F$9 - LOG( $F$10 ))</f>
        <v>1.3879999999999999</v>
      </c>
      <c r="G53" s="2">
        <f>ROUND( $G$52 + $G$8, $G$9 - LOG( $G$10 ))</f>
        <v>173323.02100000001</v>
      </c>
      <c r="H53" s="2">
        <f>ROUND( $H$52 + $H$8, $H$9 - LOG( $H$10 ))</f>
        <v>77.099999999999994</v>
      </c>
      <c r="I53" s="2">
        <f>ROUND( $I$52 + $I$8, $I$9 - LOG( $I$10 ))</f>
        <v>54.6</v>
      </c>
      <c r="J53" s="2">
        <f>ROUND( $J$52 + $J$8, $J$9 - LOG( $J$10 ))</f>
        <v>1100.5</v>
      </c>
      <c r="K53" s="2">
        <f>ROUND( $K$52 + $K$8, $K$9 - LOG( $K$10 ))</f>
        <v>1074.0999999999999</v>
      </c>
      <c r="L53" s="2">
        <f>ROUND( $L$52 + $L$8, $L$9 - LOG( $L$10 ))</f>
        <v>0.69099999999999995</v>
      </c>
      <c r="M53" s="2">
        <f>ROUND( $M$52 + $M$8, $M$9 - LOG( $M$10 ))</f>
        <v>45432.122000000003</v>
      </c>
      <c r="N53" s="2">
        <f>ROUND( $N$52 + $N$8, $N$9 - LOG( $N$10 ))</f>
        <v>81188.229000000007</v>
      </c>
      <c r="O53" s="2">
        <f>ROUND( $O$52 + $O$8, $O$9 - LOG( $O$10 ))</f>
        <v>104.706</v>
      </c>
      <c r="P53" s="2">
        <f>ROUND( $P$52 + $P$8, $P$9 - LOG( $P$10 ))</f>
        <v>5461673.3779999996</v>
      </c>
      <c r="Q53" s="2">
        <f>ROUND( $Q$52 + $Q$8, $Q$9 - LOG( $Q$10 ))</f>
        <v>154169.054</v>
      </c>
      <c r="R53" s="2">
        <f>ROUND( $R$52 + $R$8, $R$9 - LOG( $R$10 ))</f>
        <v>0</v>
      </c>
      <c r="S53" s="2">
        <f>ROUND( $S$52 + $S$8, $S$9 - LOG( $S$10 ))</f>
        <v>0</v>
      </c>
      <c r="T53" s="2">
        <f>ROUND( $T$52 + $T$8, $T$9 - LOG( $T$10 ))</f>
        <v>1.8580000000000001</v>
      </c>
      <c r="U53" s="2">
        <f>ROUND( $U$52 + $U$8, $U$9 - LOG( $U$10 ))</f>
        <v>27.597999999999999</v>
      </c>
      <c r="V53" s="2">
        <f>ROUND( $V$52 + $V$8, $V$9 - LOG( $V$10 ))</f>
        <v>18.588000000000001</v>
      </c>
      <c r="W53" s="2">
        <f>ROUND( $W$52 + $W$8, $W$9 - LOG( $W$10 ))</f>
        <v>0</v>
      </c>
      <c r="X53" s="2">
        <f>ROUND( $X$52 + $X$8, $X$9 - LOG( $X$10 ))</f>
        <v>0</v>
      </c>
      <c r="Y53" s="2">
        <f>ROUND( $Y$52 + $Y$8, $Y$9 - LOG( $Y$10 ))</f>
        <v>0</v>
      </c>
      <c r="Z53" s="2">
        <f>ROUND( $Z$52 + $Z$8, $Z$9 - LOG( $Z$10 ))</f>
        <v>0</v>
      </c>
      <c r="AA53" s="2">
        <f>ROUND( $AA$52 + $AA$8, $AA$9 - LOG( $AA$10 ))</f>
        <v>0</v>
      </c>
      <c r="AB53" s="2">
        <f>ROUND( $AB$52 + $AB$8, $AB$9 - LOG( $AB$10 ))</f>
        <v>0</v>
      </c>
      <c r="AC53" s="2" t="e">
        <f>ROUND( $AC$52 + $AC$8, $AC$9 - LOG( $AC$10 ))</f>
        <v>#REF!</v>
      </c>
      <c r="AD53" s="2" t="e">
        <f>ROUND( $AD$52 + $AD$8, $AD$9 - LOG( $AD$10 ))</f>
        <v>#REF!</v>
      </c>
      <c r="AE53" s="2" t="e">
        <f>ROUND( $AE$52 + $AE$8, $AE$9 - LOG( $AE$10 ))</f>
        <v>#REF!</v>
      </c>
      <c r="AF53" s="2" t="e">
        <f>ROUND( $AF$52 + $AF$8, $AF$9 - LOG( $AF$10 ))</f>
        <v>#REF!</v>
      </c>
      <c r="AG53" s="2" t="e">
        <f>ROUND( $AG$52 + $AG$8, $AG$9 - LOG( $AG$10 ))</f>
        <v>#REF!</v>
      </c>
      <c r="AH53" s="2" t="e">
        <f>ROUND( $AH$52 + $AH$8, $AH$9 - LOG( $AH$10 ))</f>
        <v>#REF!</v>
      </c>
      <c r="AI53" s="2" t="e">
        <f>ROUND( $AI$52 + $AI$8, $AI$9 - LOG( $AI$10 ))</f>
        <v>#REF!</v>
      </c>
      <c r="AJ53" s="2" t="e">
        <f>ROUND( $AJ$52 + $AJ$8, $AJ$9 - LOG( $AJ$10 ))</f>
        <v>#REF!</v>
      </c>
      <c r="AK53" s="2" t="e">
        <f>ROUND( $AK$52 + $AK$8, $AK$9 - LOG( $AK$10 ))</f>
        <v>#REF!</v>
      </c>
      <c r="AL53" s="2" t="e">
        <f>ROUND( $AL$52 + $AL$8, $AL$9 - LOG( $AL$10 ))</f>
        <v>#REF!</v>
      </c>
      <c r="AM53" s="2" t="e">
        <f>ROUND( $AM$52 + $AM$8, $AM$9 - LOG( $AM$10 ))</f>
        <v>#REF!</v>
      </c>
      <c r="AN53" s="2">
        <f>ROUND( $AN$52 + $AN$8, $AN$9 - LOG( $AN$10 ))</f>
        <v>0.88400000000000001</v>
      </c>
      <c r="AO53" s="2">
        <f>ROUND( $AO$52 + $AO$8, $AO$9 - LOG( $AO$10 ))</f>
        <v>1.383</v>
      </c>
      <c r="AP53" s="2">
        <f>ROUND( $AP$52 + $AP$8, $AP$9 - LOG( $AP$10 ))</f>
        <v>0.69</v>
      </c>
    </row>
    <row r="54" spans="2:42" outlineLevel="1" x14ac:dyDescent="0.3">
      <c r="B54" s="2">
        <f>ROUND( $B$53 + $B$8, $B$9 - LOG( $B$10 ))</f>
        <v>0.86499999999999999</v>
      </c>
      <c r="C54" s="2">
        <f>ROUND( $C$53 + $C$8, $C$9 - LOG( $C$10 ))</f>
        <v>1.4039999999999999</v>
      </c>
      <c r="D54" s="2">
        <f>ROUND( $D$53 + $D$8, $D$9 - LOG( $D$10 ))</f>
        <v>83929.819000000003</v>
      </c>
      <c r="E54" s="2">
        <f>ROUND( $E$53 + $E$8, $E$9 - LOG( $E$10 ))</f>
        <v>118.173</v>
      </c>
      <c r="F54" s="2">
        <f>ROUND( $F$53 + $F$8, $F$9 - LOG( $F$10 ))</f>
        <v>1.403</v>
      </c>
      <c r="G54" s="2">
        <f>ROUND( $G$53 + $G$8, $G$9 - LOG( $G$10 ))</f>
        <v>177696.18799999999</v>
      </c>
      <c r="H54" s="2">
        <f>ROUND( $H$53 + $H$8, $H$9 - LOG( $H$10 ))</f>
        <v>79</v>
      </c>
      <c r="I54" s="2">
        <f>ROUND( $I$53 + $I$8, $I$9 - LOG( $I$10 ))</f>
        <v>56</v>
      </c>
      <c r="J54" s="2">
        <f>ROUND( $J$53 + $J$8, $J$9 - LOG( $J$10 ))</f>
        <v>1108</v>
      </c>
      <c r="K54" s="2">
        <f>ROUND( $K$53 + $K$8, $K$9 - LOG( $K$10 ))</f>
        <v>1082</v>
      </c>
      <c r="L54" s="2">
        <f>ROUND( $L$53 + $L$8, $L$9 - LOG( $L$10 ))</f>
        <v>0.70699999999999996</v>
      </c>
      <c r="M54" s="2">
        <f>ROUND( $M$53 + $M$8, $M$9 - LOG( $M$10 ))</f>
        <v>46461.61</v>
      </c>
      <c r="N54" s="2">
        <f>ROUND( $N$53 + $N$8, $N$9 - LOG( $N$10 ))</f>
        <v>82540.168999999994</v>
      </c>
      <c r="O54" s="2">
        <f>ROUND( $O$53 + $O$8, $O$9 - LOG( $O$10 ))</f>
        <v>107.253</v>
      </c>
      <c r="P54" s="2">
        <f>ROUND( $P$53 + $P$8, $P$9 - LOG( $P$10 ))</f>
        <v>5600744.5650000004</v>
      </c>
      <c r="Q54" s="2">
        <f>ROUND( $Q$53 + $Q$8, $Q$9 - LOG( $Q$10 ))</f>
        <v>158060.84899999999</v>
      </c>
      <c r="R54" s="2">
        <f>ROUND( $R$53 + $R$8, $R$9 - LOG( $R$10 ))</f>
        <v>0</v>
      </c>
      <c r="S54" s="2">
        <f>ROUND( $S$53 + $S$8, $S$9 - LOG( $S$10 ))</f>
        <v>0</v>
      </c>
      <c r="T54" s="2">
        <f>ROUND( $T$53 + $T$8, $T$9 - LOG( $T$10 ))</f>
        <v>1.9</v>
      </c>
      <c r="U54" s="2">
        <f>ROUND( $U$53 + $U$8, $U$9 - LOG( $U$10 ))</f>
        <v>28.277000000000001</v>
      </c>
      <c r="V54" s="2">
        <f>ROUND( $V$53 + $V$8, $V$9 - LOG( $V$10 ))</f>
        <v>19.056000000000001</v>
      </c>
      <c r="W54" s="2">
        <f>ROUND( $W$53 + $W$8, $W$9 - LOG( $W$10 ))</f>
        <v>0</v>
      </c>
      <c r="X54" s="2">
        <f>ROUND( $X$53 + $X$8, $X$9 - LOG( $X$10 ))</f>
        <v>0</v>
      </c>
      <c r="Y54" s="2">
        <f>ROUND( $Y$53 + $Y$8, $Y$9 - LOG( $Y$10 ))</f>
        <v>0</v>
      </c>
      <c r="Z54" s="2">
        <f>ROUND( $Z$53 + $Z$8, $Z$9 - LOG( $Z$10 ))</f>
        <v>0</v>
      </c>
      <c r="AA54" s="2">
        <f>ROUND( $AA$53 + $AA$8, $AA$9 - LOG( $AA$10 ))</f>
        <v>0</v>
      </c>
      <c r="AB54" s="2">
        <f>ROUND( $AB$53 + $AB$8, $AB$9 - LOG( $AB$10 ))</f>
        <v>0</v>
      </c>
      <c r="AC54" s="2" t="e">
        <f>ROUND( $AC$53 + $AC$8, $AC$9 - LOG( $AC$10 ))</f>
        <v>#REF!</v>
      </c>
      <c r="AD54" s="2" t="e">
        <f>ROUND( $AD$53 + $AD$8, $AD$9 - LOG( $AD$10 ))</f>
        <v>#REF!</v>
      </c>
      <c r="AE54" s="2" t="e">
        <f>ROUND( $AE$53 + $AE$8, $AE$9 - LOG( $AE$10 ))</f>
        <v>#REF!</v>
      </c>
      <c r="AF54" s="2" t="e">
        <f>ROUND( $AF$53 + $AF$8, $AF$9 - LOG( $AF$10 ))</f>
        <v>#REF!</v>
      </c>
      <c r="AG54" s="2" t="e">
        <f>ROUND( $AG$53 + $AG$8, $AG$9 - LOG( $AG$10 ))</f>
        <v>#REF!</v>
      </c>
      <c r="AH54" s="2" t="e">
        <f>ROUND( $AH$53 + $AH$8, $AH$9 - LOG( $AH$10 ))</f>
        <v>#REF!</v>
      </c>
      <c r="AI54" s="2" t="e">
        <f>ROUND( $AI$53 + $AI$8, $AI$9 - LOG( $AI$10 ))</f>
        <v>#REF!</v>
      </c>
      <c r="AJ54" s="2" t="e">
        <f>ROUND( $AJ$53 + $AJ$8, $AJ$9 - LOG( $AJ$10 ))</f>
        <v>#REF!</v>
      </c>
      <c r="AK54" s="2" t="e">
        <f>ROUND( $AK$53 + $AK$8, $AK$9 - LOG( $AK$10 ))</f>
        <v>#REF!</v>
      </c>
      <c r="AL54" s="2" t="e">
        <f>ROUND( $AL$53 + $AL$8, $AL$9 - LOG( $AL$10 ))</f>
        <v>#REF!</v>
      </c>
      <c r="AM54" s="2" t="e">
        <f>ROUND( $AM$53 + $AM$8, $AM$9 - LOG( $AM$10 ))</f>
        <v>#REF!</v>
      </c>
      <c r="AN54" s="2">
        <f>ROUND( $AN$53 + $AN$8, $AN$9 - LOG( $AN$10 ))</f>
        <v>0.90400000000000003</v>
      </c>
      <c r="AO54" s="2">
        <f>ROUND( $AO$53 + $AO$8, $AO$9 - LOG( $AO$10 ))</f>
        <v>1.403</v>
      </c>
      <c r="AP54" s="2">
        <f>ROUND( $AP$53 + $AP$8, $AP$9 - LOG( $AP$10 ))</f>
        <v>0.70599999999999996</v>
      </c>
    </row>
    <row r="55" spans="2:42" outlineLevel="1" x14ac:dyDescent="0.3">
      <c r="B55" s="2">
        <f>ROUND( $B$54 + $B$8, $B$9 - LOG( $B$10 ))</f>
        <v>0.88400000000000001</v>
      </c>
      <c r="C55" s="2">
        <f>ROUND( $C$54 + $C$8, $C$9 - LOG( $C$10 ))</f>
        <v>1.4239999999999999</v>
      </c>
      <c r="D55" s="2">
        <f>ROUND( $D$54 + $D$8, $D$9 - LOG( $D$10 ))</f>
        <v>84899.258000000002</v>
      </c>
      <c r="E55" s="2">
        <f>ROUND( $E$54 + $E$8, $E$9 - LOG( $E$10 ))</f>
        <v>120.97799999999999</v>
      </c>
      <c r="F55" s="2">
        <f>ROUND( $F$54 + $F$8, $F$9 - LOG( $F$10 ))</f>
        <v>1.4179999999999999</v>
      </c>
      <c r="G55" s="2">
        <f>ROUND( $G$54 + $G$8, $G$9 - LOG( $G$10 ))</f>
        <v>182069.35500000001</v>
      </c>
      <c r="H55" s="2">
        <f>ROUND( $H$54 + $H$8, $H$9 - LOG( $H$10 ))</f>
        <v>80.900000000000006</v>
      </c>
      <c r="I55" s="2">
        <f>ROUND( $I$54 + $I$8, $I$9 - LOG( $I$10 ))</f>
        <v>57.4</v>
      </c>
      <c r="J55" s="2">
        <f>ROUND( $J$54 + $J$8, $J$9 - LOG( $J$10 ))</f>
        <v>1115.5</v>
      </c>
      <c r="K55" s="2">
        <f>ROUND( $K$54 + $K$8, $K$9 - LOG( $K$10 ))</f>
        <v>1089.9000000000001</v>
      </c>
      <c r="L55" s="2">
        <f>ROUND( $L$54 + $L$8, $L$9 - LOG( $L$10 ))</f>
        <v>0.72299999999999998</v>
      </c>
      <c r="M55" s="2">
        <f>ROUND( $M$54 + $M$8, $M$9 - LOG( $M$10 ))</f>
        <v>47491.097999999998</v>
      </c>
      <c r="N55" s="2">
        <f>ROUND( $N$54 + $N$8, $N$9 - LOG( $N$10 ))</f>
        <v>83892.108999999997</v>
      </c>
      <c r="O55" s="2">
        <f>ROUND( $O$54 + $O$8, $O$9 - LOG( $O$10 ))</f>
        <v>109.8</v>
      </c>
      <c r="P55" s="2">
        <f>ROUND( $P$54 + $P$8, $P$9 - LOG( $P$10 ))</f>
        <v>5739815.7520000003</v>
      </c>
      <c r="Q55" s="2">
        <f>ROUND( $Q$54 + $Q$8, $Q$9 - LOG( $Q$10 ))</f>
        <v>161952.644</v>
      </c>
      <c r="R55" s="2">
        <f>ROUND( $R$54 + $R$8, $R$9 - LOG( $R$10 ))</f>
        <v>0</v>
      </c>
      <c r="S55" s="2">
        <f>ROUND( $S$54 + $S$8, $S$9 - LOG( $S$10 ))</f>
        <v>0</v>
      </c>
      <c r="T55" s="2">
        <f>ROUND( $T$54 + $T$8, $T$9 - LOG( $T$10 ))</f>
        <v>1.9419999999999999</v>
      </c>
      <c r="U55" s="2">
        <f>ROUND( $U$54 + $U$8, $U$9 - LOG( $U$10 ))</f>
        <v>28.956</v>
      </c>
      <c r="V55" s="2">
        <f>ROUND( $V$54 + $V$8, $V$9 - LOG( $V$10 ))</f>
        <v>19.524000000000001</v>
      </c>
      <c r="W55" s="2">
        <f>ROUND( $W$54 + $W$8, $W$9 - LOG( $W$10 ))</f>
        <v>0</v>
      </c>
      <c r="X55" s="2">
        <f>ROUND( $X$54 + $X$8, $X$9 - LOG( $X$10 ))</f>
        <v>0</v>
      </c>
      <c r="Y55" s="2">
        <f>ROUND( $Y$54 + $Y$8, $Y$9 - LOG( $Y$10 ))</f>
        <v>0</v>
      </c>
      <c r="Z55" s="2">
        <f>ROUND( $Z$54 + $Z$8, $Z$9 - LOG( $Z$10 ))</f>
        <v>0</v>
      </c>
      <c r="AA55" s="2">
        <f>ROUND( $AA$54 + $AA$8, $AA$9 - LOG( $AA$10 ))</f>
        <v>0</v>
      </c>
      <c r="AB55" s="2">
        <f>ROUND( $AB$54 + $AB$8, $AB$9 - LOG( $AB$10 ))</f>
        <v>0</v>
      </c>
      <c r="AC55" s="2" t="e">
        <f>ROUND( $AC$54 + $AC$8, $AC$9 - LOG( $AC$10 ))</f>
        <v>#REF!</v>
      </c>
      <c r="AD55" s="2" t="e">
        <f>ROUND( $AD$54 + $AD$8, $AD$9 - LOG( $AD$10 ))</f>
        <v>#REF!</v>
      </c>
      <c r="AE55" s="2" t="e">
        <f>ROUND( $AE$54 + $AE$8, $AE$9 - LOG( $AE$10 ))</f>
        <v>#REF!</v>
      </c>
      <c r="AF55" s="2" t="e">
        <f>ROUND( $AF$54 + $AF$8, $AF$9 - LOG( $AF$10 ))</f>
        <v>#REF!</v>
      </c>
      <c r="AG55" s="2" t="e">
        <f>ROUND( $AG$54 + $AG$8, $AG$9 - LOG( $AG$10 ))</f>
        <v>#REF!</v>
      </c>
      <c r="AH55" s="2" t="e">
        <f>ROUND( $AH$54 + $AH$8, $AH$9 - LOG( $AH$10 ))</f>
        <v>#REF!</v>
      </c>
      <c r="AI55" s="2" t="e">
        <f>ROUND( $AI$54 + $AI$8, $AI$9 - LOG( $AI$10 ))</f>
        <v>#REF!</v>
      </c>
      <c r="AJ55" s="2" t="e">
        <f>ROUND( $AJ$54 + $AJ$8, $AJ$9 - LOG( $AJ$10 ))</f>
        <v>#REF!</v>
      </c>
      <c r="AK55" s="2" t="e">
        <f>ROUND( $AK$54 + $AK$8, $AK$9 - LOG( $AK$10 ))</f>
        <v>#REF!</v>
      </c>
      <c r="AL55" s="2" t="e">
        <f>ROUND( $AL$54 + $AL$8, $AL$9 - LOG( $AL$10 ))</f>
        <v>#REF!</v>
      </c>
      <c r="AM55" s="2" t="e">
        <f>ROUND( $AM$54 + $AM$8, $AM$9 - LOG( $AM$10 ))</f>
        <v>#REF!</v>
      </c>
      <c r="AN55" s="2">
        <f>ROUND( $AN$54 + $AN$8, $AN$9 - LOG( $AN$10 ))</f>
        <v>0.92400000000000004</v>
      </c>
      <c r="AO55" s="2">
        <f>ROUND( $AO$54 + $AO$8, $AO$9 - LOG( $AO$10 ))</f>
        <v>1.423</v>
      </c>
      <c r="AP55" s="2">
        <f>ROUND( $AP$54 + $AP$8, $AP$9 - LOG( $AP$10 ))</f>
        <v>0.72199999999999998</v>
      </c>
    </row>
    <row r="56" spans="2:42" outlineLevel="1" x14ac:dyDescent="0.3">
      <c r="B56" s="2">
        <f>ROUND( $B$55 + $B$8, $B$9 - LOG( $B$10 ))</f>
        <v>0.90300000000000002</v>
      </c>
      <c r="C56" s="2">
        <f>ROUND( $C$55 + $C$8, $C$9 - LOG( $C$10 ))</f>
        <v>1.444</v>
      </c>
      <c r="D56" s="2">
        <f>ROUND( $D$55 + $D$8, $D$9 - LOG( $D$10 ))</f>
        <v>85868.697</v>
      </c>
      <c r="E56" s="2">
        <f>ROUND( $E$55 + $E$8, $E$9 - LOG( $E$10 ))</f>
        <v>123.783</v>
      </c>
      <c r="F56" s="2">
        <f>ROUND( $F$55 + $F$8, $F$9 - LOG( $F$10 ))</f>
        <v>1.4330000000000001</v>
      </c>
      <c r="G56" s="2">
        <f>ROUND( $G$55 + $G$8, $G$9 - LOG( $G$10 ))</f>
        <v>186442.522</v>
      </c>
      <c r="H56" s="2">
        <f>ROUND( $H$55 + $H$8, $H$9 - LOG( $H$10 ))</f>
        <v>82.8</v>
      </c>
      <c r="I56" s="2">
        <f>ROUND( $I$55 + $I$8, $I$9 - LOG( $I$10 ))</f>
        <v>58.8</v>
      </c>
      <c r="J56" s="2">
        <f>ROUND( $J$55 + $J$8, $J$9 - LOG( $J$10 ))</f>
        <v>1123</v>
      </c>
      <c r="K56" s="2">
        <f>ROUND( $K$55 + $K$8, $K$9 - LOG( $K$10 ))</f>
        <v>1097.8</v>
      </c>
      <c r="L56" s="2">
        <f>ROUND( $L$55 + $L$8, $L$9 - LOG( $L$10 ))</f>
        <v>0.73899999999999999</v>
      </c>
      <c r="M56" s="2">
        <f>ROUND( $M$55 + $M$8, $M$9 - LOG( $M$10 ))</f>
        <v>48520.586000000003</v>
      </c>
      <c r="N56" s="2">
        <f>ROUND( $N$55 + $N$8, $N$9 - LOG( $N$10 ))</f>
        <v>85244.048999999999</v>
      </c>
      <c r="O56" s="2">
        <f>ROUND( $O$55 + $O$8, $O$9 - LOG( $O$10 ))</f>
        <v>112.34699999999999</v>
      </c>
      <c r="P56" s="2">
        <f>ROUND( $P$55 + $P$8, $P$9 - LOG( $P$10 ))</f>
        <v>5878886.9390000002</v>
      </c>
      <c r="Q56" s="2">
        <f>ROUND( $Q$55 + $Q$8, $Q$9 - LOG( $Q$10 ))</f>
        <v>165844.43900000001</v>
      </c>
      <c r="R56" s="2">
        <f>ROUND( $R$55 + $R$8, $R$9 - LOG( $R$10 ))</f>
        <v>0</v>
      </c>
      <c r="S56" s="2">
        <f>ROUND( $S$55 + $S$8, $S$9 - LOG( $S$10 ))</f>
        <v>0</v>
      </c>
      <c r="T56" s="2">
        <f>ROUND( $T$55 + $T$8, $T$9 - LOG( $T$10 ))</f>
        <v>1.984</v>
      </c>
      <c r="U56" s="2">
        <f>ROUND( $U$55 + $U$8, $U$9 - LOG( $U$10 ))</f>
        <v>29.635000000000002</v>
      </c>
      <c r="V56" s="2">
        <f>ROUND( $V$55 + $V$8, $V$9 - LOG( $V$10 ))</f>
        <v>19.992000000000001</v>
      </c>
      <c r="W56" s="2">
        <f>ROUND( $W$55 + $W$8, $W$9 - LOG( $W$10 ))</f>
        <v>0</v>
      </c>
      <c r="X56" s="2">
        <f>ROUND( $X$55 + $X$8, $X$9 - LOG( $X$10 ))</f>
        <v>0</v>
      </c>
      <c r="Y56" s="2">
        <f>ROUND( $Y$55 + $Y$8, $Y$9 - LOG( $Y$10 ))</f>
        <v>0</v>
      </c>
      <c r="Z56" s="2">
        <f>ROUND( $Z$55 + $Z$8, $Z$9 - LOG( $Z$10 ))</f>
        <v>0</v>
      </c>
      <c r="AA56" s="2">
        <f>ROUND( $AA$55 + $AA$8, $AA$9 - LOG( $AA$10 ))</f>
        <v>0</v>
      </c>
      <c r="AB56" s="2">
        <f>ROUND( $AB$55 + $AB$8, $AB$9 - LOG( $AB$10 ))</f>
        <v>0</v>
      </c>
      <c r="AC56" s="2" t="e">
        <f>ROUND( $AC$55 + $AC$8, $AC$9 - LOG( $AC$10 ))</f>
        <v>#REF!</v>
      </c>
      <c r="AD56" s="2" t="e">
        <f>ROUND( $AD$55 + $AD$8, $AD$9 - LOG( $AD$10 ))</f>
        <v>#REF!</v>
      </c>
      <c r="AE56" s="2" t="e">
        <f>ROUND( $AE$55 + $AE$8, $AE$9 - LOG( $AE$10 ))</f>
        <v>#REF!</v>
      </c>
      <c r="AF56" s="2" t="e">
        <f>ROUND( $AF$55 + $AF$8, $AF$9 - LOG( $AF$10 ))</f>
        <v>#REF!</v>
      </c>
      <c r="AG56" s="2" t="e">
        <f>ROUND( $AG$55 + $AG$8, $AG$9 - LOG( $AG$10 ))</f>
        <v>#REF!</v>
      </c>
      <c r="AH56" s="2" t="e">
        <f>ROUND( $AH$55 + $AH$8, $AH$9 - LOG( $AH$10 ))</f>
        <v>#REF!</v>
      </c>
      <c r="AI56" s="2" t="e">
        <f>ROUND( $AI$55 + $AI$8, $AI$9 - LOG( $AI$10 ))</f>
        <v>#REF!</v>
      </c>
      <c r="AJ56" s="2" t="e">
        <f>ROUND( $AJ$55 + $AJ$8, $AJ$9 - LOG( $AJ$10 ))</f>
        <v>#REF!</v>
      </c>
      <c r="AK56" s="2" t="e">
        <f>ROUND( $AK$55 + $AK$8, $AK$9 - LOG( $AK$10 ))</f>
        <v>#REF!</v>
      </c>
      <c r="AL56" s="2" t="e">
        <f>ROUND( $AL$55 + $AL$8, $AL$9 - LOG( $AL$10 ))</f>
        <v>#REF!</v>
      </c>
      <c r="AM56" s="2" t="e">
        <f>ROUND( $AM$55 + $AM$8, $AM$9 - LOG( $AM$10 ))</f>
        <v>#REF!</v>
      </c>
      <c r="AN56" s="2">
        <f>ROUND( $AN$55 + $AN$8, $AN$9 - LOG( $AN$10 ))</f>
        <v>0.94399999999999995</v>
      </c>
      <c r="AO56" s="2">
        <f>ROUND( $AO$55 + $AO$8, $AO$9 - LOG( $AO$10 ))</f>
        <v>1.4430000000000001</v>
      </c>
      <c r="AP56" s="2">
        <f>ROUND( $AP$55 + $AP$8, $AP$9 - LOG( $AP$10 ))</f>
        <v>0.73799999999999999</v>
      </c>
    </row>
    <row r="57" spans="2:42" outlineLevel="1" x14ac:dyDescent="0.3">
      <c r="B57" s="2">
        <f>ROUND( $B$56 + $B$8, $B$9 - LOG( $B$10 ))</f>
        <v>0.92200000000000004</v>
      </c>
      <c r="C57" s="2">
        <f>ROUND( $C$56 + $C$8, $C$9 - LOG( $C$10 ))</f>
        <v>1.464</v>
      </c>
      <c r="D57" s="2">
        <f>ROUND( $D$56 + $D$8, $D$9 - LOG( $D$10 ))</f>
        <v>86838.135999999999</v>
      </c>
      <c r="E57" s="2">
        <f>ROUND( $E$56 + $E$8, $E$9 - LOG( $E$10 ))</f>
        <v>126.58799999999999</v>
      </c>
      <c r="F57" s="2">
        <f>ROUND( $F$56 + $F$8, $F$9 - LOG( $F$10 ))</f>
        <v>1.448</v>
      </c>
      <c r="G57" s="2">
        <f>ROUND( $G$56 + $G$8, $G$9 - LOG( $G$10 ))</f>
        <v>190815.68900000001</v>
      </c>
      <c r="H57" s="2">
        <f>ROUND( $H$56 + $H$8, $H$9 - LOG( $H$10 ))</f>
        <v>84.7</v>
      </c>
      <c r="I57" s="2">
        <f>ROUND( $I$56 + $I$8, $I$9 - LOG( $I$10 ))</f>
        <v>60.2</v>
      </c>
      <c r="J57" s="2">
        <f>ROUND( $J$56 + $J$8, $J$9 - LOG( $J$10 ))</f>
        <v>1130.5</v>
      </c>
      <c r="K57" s="2">
        <f>ROUND( $K$56 + $K$8, $K$9 - LOG( $K$10 ))</f>
        <v>1105.7</v>
      </c>
      <c r="L57" s="2">
        <f>ROUND( $L$56 + $L$8, $L$9 - LOG( $L$10 ))</f>
        <v>0.755</v>
      </c>
      <c r="M57" s="2">
        <f>ROUND( $M$56 + $M$8, $M$9 - LOG( $M$10 ))</f>
        <v>49550.074000000001</v>
      </c>
      <c r="N57" s="2">
        <f>ROUND( $N$56 + $N$8, $N$9 - LOG( $N$10 ))</f>
        <v>86595.989000000001</v>
      </c>
      <c r="O57" s="2">
        <f>ROUND( $O$56 + $O$8, $O$9 - LOG( $O$10 ))</f>
        <v>114.89400000000001</v>
      </c>
      <c r="P57" s="2">
        <f>ROUND( $P$56 + $P$8, $P$9 - LOG( $P$10 ))</f>
        <v>6017958.1260000002</v>
      </c>
      <c r="Q57" s="2">
        <f>ROUND( $Q$56 + $Q$8, $Q$9 - LOG( $Q$10 ))</f>
        <v>169736.234</v>
      </c>
      <c r="R57" s="2">
        <f>ROUND( $R$56 + $R$8, $R$9 - LOG( $R$10 ))</f>
        <v>0</v>
      </c>
      <c r="S57" s="2">
        <f>ROUND( $S$56 + $S$8, $S$9 - LOG( $S$10 ))</f>
        <v>0</v>
      </c>
      <c r="T57" s="2">
        <f>ROUND( $T$56 + $T$8, $T$9 - LOG( $T$10 ))</f>
        <v>2.0259999999999998</v>
      </c>
      <c r="U57" s="2">
        <f>ROUND( $U$56 + $U$8, $U$9 - LOG( $U$10 ))</f>
        <v>30.314</v>
      </c>
      <c r="V57" s="2">
        <f>ROUND( $V$56 + $V$8, $V$9 - LOG( $V$10 ))</f>
        <v>20.46</v>
      </c>
      <c r="W57" s="2">
        <f>ROUND( $W$56 + $W$8, $W$9 - LOG( $W$10 ))</f>
        <v>0</v>
      </c>
      <c r="X57" s="2">
        <f>ROUND( $X$56 + $X$8, $X$9 - LOG( $X$10 ))</f>
        <v>0</v>
      </c>
      <c r="Y57" s="2">
        <f>ROUND( $Y$56 + $Y$8, $Y$9 - LOG( $Y$10 ))</f>
        <v>0</v>
      </c>
      <c r="Z57" s="2">
        <f>ROUND( $Z$56 + $Z$8, $Z$9 - LOG( $Z$10 ))</f>
        <v>0</v>
      </c>
      <c r="AA57" s="2">
        <f>ROUND( $AA$56 + $AA$8, $AA$9 - LOG( $AA$10 ))</f>
        <v>0</v>
      </c>
      <c r="AB57" s="2">
        <f>ROUND( $AB$56 + $AB$8, $AB$9 - LOG( $AB$10 ))</f>
        <v>0</v>
      </c>
      <c r="AC57" s="2" t="e">
        <f>ROUND( $AC$56 + $AC$8, $AC$9 - LOG( $AC$10 ))</f>
        <v>#REF!</v>
      </c>
      <c r="AD57" s="2" t="e">
        <f>ROUND( $AD$56 + $AD$8, $AD$9 - LOG( $AD$10 ))</f>
        <v>#REF!</v>
      </c>
      <c r="AE57" s="2" t="e">
        <f>ROUND( $AE$56 + $AE$8, $AE$9 - LOG( $AE$10 ))</f>
        <v>#REF!</v>
      </c>
      <c r="AF57" s="2" t="e">
        <f>ROUND( $AF$56 + $AF$8, $AF$9 - LOG( $AF$10 ))</f>
        <v>#REF!</v>
      </c>
      <c r="AG57" s="2" t="e">
        <f>ROUND( $AG$56 + $AG$8, $AG$9 - LOG( $AG$10 ))</f>
        <v>#REF!</v>
      </c>
      <c r="AH57" s="2" t="e">
        <f>ROUND( $AH$56 + $AH$8, $AH$9 - LOG( $AH$10 ))</f>
        <v>#REF!</v>
      </c>
      <c r="AI57" s="2" t="e">
        <f>ROUND( $AI$56 + $AI$8, $AI$9 - LOG( $AI$10 ))</f>
        <v>#REF!</v>
      </c>
      <c r="AJ57" s="2" t="e">
        <f>ROUND( $AJ$56 + $AJ$8, $AJ$9 - LOG( $AJ$10 ))</f>
        <v>#REF!</v>
      </c>
      <c r="AK57" s="2" t="e">
        <f>ROUND( $AK$56 + $AK$8, $AK$9 - LOG( $AK$10 ))</f>
        <v>#REF!</v>
      </c>
      <c r="AL57" s="2" t="e">
        <f>ROUND( $AL$56 + $AL$8, $AL$9 - LOG( $AL$10 ))</f>
        <v>#REF!</v>
      </c>
      <c r="AM57" s="2" t="e">
        <f>ROUND( $AM$56 + $AM$8, $AM$9 - LOG( $AM$10 ))</f>
        <v>#REF!</v>
      </c>
      <c r="AN57" s="2">
        <f>ROUND( $AN$56 + $AN$8, $AN$9 - LOG( $AN$10 ))</f>
        <v>0.96399999999999997</v>
      </c>
      <c r="AO57" s="2">
        <f>ROUND( $AO$56 + $AO$8, $AO$9 - LOG( $AO$10 ))</f>
        <v>1.4630000000000001</v>
      </c>
      <c r="AP57" s="2">
        <f>ROUND( $AP$56 + $AP$8, $AP$9 - LOG( $AP$10 ))</f>
        <v>0.754</v>
      </c>
    </row>
    <row r="58" spans="2:42" outlineLevel="1" x14ac:dyDescent="0.3">
      <c r="B58" s="2">
        <f>ROUND( $B$57 + $B$8, $B$9 - LOG( $B$10 ))</f>
        <v>0.94099999999999995</v>
      </c>
      <c r="C58" s="2">
        <f>ROUND( $C$57 + $C$8, $C$9 - LOG( $C$10 ))</f>
        <v>1.484</v>
      </c>
      <c r="D58" s="2">
        <f>ROUND( $D$57 + $D$8, $D$9 - LOG( $D$10 ))</f>
        <v>87807.574999999997</v>
      </c>
      <c r="E58" s="2">
        <f>ROUND( $E$57 + $E$8, $E$9 - LOG( $E$10 ))</f>
        <v>129.393</v>
      </c>
      <c r="F58" s="2">
        <f>ROUND( $F$57 + $F$8, $F$9 - LOG( $F$10 ))</f>
        <v>1.4630000000000001</v>
      </c>
      <c r="G58" s="2">
        <f>ROUND( $G$57 + $G$8, $G$9 - LOG( $G$10 ))</f>
        <v>195188.856</v>
      </c>
      <c r="H58" s="2">
        <f>ROUND( $H$57 + $H$8, $H$9 - LOG( $H$10 ))</f>
        <v>86.6</v>
      </c>
      <c r="I58" s="2">
        <f>ROUND( $I$57 + $I$8, $I$9 - LOG( $I$10 ))</f>
        <v>61.6</v>
      </c>
      <c r="J58" s="2">
        <f>ROUND( $J$57 + $J$8, $J$9 - LOG( $J$10 ))</f>
        <v>1138</v>
      </c>
      <c r="K58" s="2">
        <f>ROUND( $K$57 + $K$8, $K$9 - LOG( $K$10 ))</f>
        <v>1113.5999999999999</v>
      </c>
      <c r="L58" s="2">
        <f>ROUND( $L$57 + $L$8, $L$9 - LOG( $L$10 ))</f>
        <v>0.77100000000000002</v>
      </c>
      <c r="M58" s="2">
        <f>ROUND( $M$57 + $M$8, $M$9 - LOG( $M$10 ))</f>
        <v>50579.561999999998</v>
      </c>
      <c r="N58" s="2">
        <f>ROUND( $N$57 + $N$8, $N$9 - LOG( $N$10 ))</f>
        <v>87947.929000000004</v>
      </c>
      <c r="O58" s="2">
        <f>ROUND( $O$57 + $O$8, $O$9 - LOG( $O$10 ))</f>
        <v>117.441</v>
      </c>
      <c r="P58" s="2">
        <f>ROUND( $P$57 + $P$8, $P$9 - LOG( $P$10 ))</f>
        <v>6157029.3130000001</v>
      </c>
      <c r="Q58" s="2">
        <f>ROUND( $Q$57 + $Q$8, $Q$9 - LOG( $Q$10 ))</f>
        <v>173628.02900000001</v>
      </c>
      <c r="R58" s="2">
        <f>ROUND( $R$57 + $R$8, $R$9 - LOG( $R$10 ))</f>
        <v>0</v>
      </c>
      <c r="S58" s="2">
        <f>ROUND( $S$57 + $S$8, $S$9 - LOG( $S$10 ))</f>
        <v>0</v>
      </c>
      <c r="T58" s="2">
        <f>ROUND( $T$57 + $T$8, $T$9 - LOG( $T$10 ))</f>
        <v>2.0680000000000001</v>
      </c>
      <c r="U58" s="2">
        <f>ROUND( $U$57 + $U$8, $U$9 - LOG( $U$10 ))</f>
        <v>30.992999999999999</v>
      </c>
      <c r="V58" s="2">
        <f>ROUND( $V$57 + $V$8, $V$9 - LOG( $V$10 ))</f>
        <v>20.928000000000001</v>
      </c>
      <c r="W58" s="2">
        <f>ROUND( $W$57 + $W$8, $W$9 - LOG( $W$10 ))</f>
        <v>0</v>
      </c>
      <c r="X58" s="2">
        <f>ROUND( $X$57 + $X$8, $X$9 - LOG( $X$10 ))</f>
        <v>0</v>
      </c>
      <c r="Y58" s="2">
        <f>ROUND( $Y$57 + $Y$8, $Y$9 - LOG( $Y$10 ))</f>
        <v>0</v>
      </c>
      <c r="Z58" s="2">
        <f>ROUND( $Z$57 + $Z$8, $Z$9 - LOG( $Z$10 ))</f>
        <v>0</v>
      </c>
      <c r="AA58" s="2">
        <f>ROUND( $AA$57 + $AA$8, $AA$9 - LOG( $AA$10 ))</f>
        <v>0</v>
      </c>
      <c r="AB58" s="2">
        <f>ROUND( $AB$57 + $AB$8, $AB$9 - LOG( $AB$10 ))</f>
        <v>0</v>
      </c>
      <c r="AC58" s="2" t="e">
        <f>ROUND( $AC$57 + $AC$8, $AC$9 - LOG( $AC$10 ))</f>
        <v>#REF!</v>
      </c>
      <c r="AD58" s="2" t="e">
        <f>ROUND( $AD$57 + $AD$8, $AD$9 - LOG( $AD$10 ))</f>
        <v>#REF!</v>
      </c>
      <c r="AE58" s="2" t="e">
        <f>ROUND( $AE$57 + $AE$8, $AE$9 - LOG( $AE$10 ))</f>
        <v>#REF!</v>
      </c>
      <c r="AF58" s="2" t="e">
        <f>ROUND( $AF$57 + $AF$8, $AF$9 - LOG( $AF$10 ))</f>
        <v>#REF!</v>
      </c>
      <c r="AG58" s="2" t="e">
        <f>ROUND( $AG$57 + $AG$8, $AG$9 - LOG( $AG$10 ))</f>
        <v>#REF!</v>
      </c>
      <c r="AH58" s="2" t="e">
        <f>ROUND( $AH$57 + $AH$8, $AH$9 - LOG( $AH$10 ))</f>
        <v>#REF!</v>
      </c>
      <c r="AI58" s="2" t="e">
        <f>ROUND( $AI$57 + $AI$8, $AI$9 - LOG( $AI$10 ))</f>
        <v>#REF!</v>
      </c>
      <c r="AJ58" s="2" t="e">
        <f>ROUND( $AJ$57 + $AJ$8, $AJ$9 - LOG( $AJ$10 ))</f>
        <v>#REF!</v>
      </c>
      <c r="AK58" s="2" t="e">
        <f>ROUND( $AK$57 + $AK$8, $AK$9 - LOG( $AK$10 ))</f>
        <v>#REF!</v>
      </c>
      <c r="AL58" s="2" t="e">
        <f>ROUND( $AL$57 + $AL$8, $AL$9 - LOG( $AL$10 ))</f>
        <v>#REF!</v>
      </c>
      <c r="AM58" s="2" t="e">
        <f>ROUND( $AM$57 + $AM$8, $AM$9 - LOG( $AM$10 ))</f>
        <v>#REF!</v>
      </c>
      <c r="AN58" s="2">
        <f>ROUND( $AN$57 + $AN$8, $AN$9 - LOG( $AN$10 ))</f>
        <v>0.98399999999999999</v>
      </c>
      <c r="AO58" s="2">
        <f>ROUND( $AO$57 + $AO$8, $AO$9 - LOG( $AO$10 ))</f>
        <v>1.4830000000000001</v>
      </c>
      <c r="AP58" s="2">
        <f>ROUND( $AP$57 + $AP$8, $AP$9 - LOG( $AP$10 ))</f>
        <v>0.77</v>
      </c>
    </row>
    <row r="59" spans="2:42" outlineLevel="1" x14ac:dyDescent="0.3">
      <c r="B59" s="2">
        <f>ROUND( $B$58 + $B$8, $B$9 - LOG( $B$10 ))</f>
        <v>0.96</v>
      </c>
      <c r="C59" s="2">
        <f>ROUND( $C$58 + $C$8, $C$9 - LOG( $C$10 ))</f>
        <v>1.504</v>
      </c>
      <c r="D59" s="2">
        <f>ROUND( $D$58 + $D$8, $D$9 - LOG( $D$10 ))</f>
        <v>88777.013999999996</v>
      </c>
      <c r="E59" s="2">
        <f>ROUND( $E$58 + $E$8, $E$9 - LOG( $E$10 ))</f>
        <v>132.19800000000001</v>
      </c>
      <c r="F59" s="2">
        <f>ROUND( $F$58 + $F$8, $F$9 - LOG( $F$10 ))</f>
        <v>1.478</v>
      </c>
      <c r="G59" s="2">
        <f>ROUND( $G$58 + $G$8, $G$9 - LOG( $G$10 ))</f>
        <v>199562.02299999999</v>
      </c>
      <c r="H59" s="2">
        <f>ROUND( $H$58 + $H$8, $H$9 - LOG( $H$10 ))</f>
        <v>88.5</v>
      </c>
      <c r="I59" s="2">
        <f>ROUND( $I$58 + $I$8, $I$9 - LOG( $I$10 ))</f>
        <v>63</v>
      </c>
      <c r="J59" s="2">
        <f>ROUND( $J$58 + $J$8, $J$9 - LOG( $J$10 ))</f>
        <v>1145.5</v>
      </c>
      <c r="K59" s="2">
        <f>ROUND( $K$58 + $K$8, $K$9 - LOG( $K$10 ))</f>
        <v>1121.5</v>
      </c>
      <c r="L59" s="2">
        <f>ROUND( $L$58 + $L$8, $L$9 - LOG( $L$10 ))</f>
        <v>0.78700000000000003</v>
      </c>
      <c r="M59" s="2">
        <f>ROUND( $M$58 + $M$8, $M$9 - LOG( $M$10 ))</f>
        <v>51609.05</v>
      </c>
      <c r="N59" s="2">
        <f>ROUND( $N$58 + $N$8, $N$9 - LOG( $N$10 ))</f>
        <v>89299.869000000006</v>
      </c>
      <c r="O59" s="2">
        <f>ROUND( $O$58 + $O$8, $O$9 - LOG( $O$10 ))</f>
        <v>119.988</v>
      </c>
      <c r="P59" s="2">
        <f>ROUND( $P$58 + $P$8, $P$9 - LOG( $P$10 ))</f>
        <v>6296100.5</v>
      </c>
      <c r="Q59" s="2">
        <f>ROUND( $Q$58 + $Q$8, $Q$9 - LOG( $Q$10 ))</f>
        <v>177519.82399999999</v>
      </c>
      <c r="R59" s="2">
        <f>ROUND( $R$58 + $R$8, $R$9 - LOG( $R$10 ))</f>
        <v>0</v>
      </c>
      <c r="S59" s="2">
        <f>ROUND( $S$58 + $S$8, $S$9 - LOG( $S$10 ))</f>
        <v>0</v>
      </c>
      <c r="T59" s="2">
        <f>ROUND( $T$58 + $T$8, $T$9 - LOG( $T$10 ))</f>
        <v>2.11</v>
      </c>
      <c r="U59" s="2">
        <f>ROUND( $U$58 + $U$8, $U$9 - LOG( $U$10 ))</f>
        <v>31.672000000000001</v>
      </c>
      <c r="V59" s="2">
        <f>ROUND( $V$58 + $V$8, $V$9 - LOG( $V$10 ))</f>
        <v>21.396000000000001</v>
      </c>
      <c r="W59" s="2">
        <f>ROUND( $W$58 + $W$8, $W$9 - LOG( $W$10 ))</f>
        <v>0</v>
      </c>
      <c r="X59" s="2">
        <f>ROUND( $X$58 + $X$8, $X$9 - LOG( $X$10 ))</f>
        <v>0</v>
      </c>
      <c r="Y59" s="2">
        <f>ROUND( $Y$58 + $Y$8, $Y$9 - LOG( $Y$10 ))</f>
        <v>0</v>
      </c>
      <c r="Z59" s="2">
        <f>ROUND( $Z$58 + $Z$8, $Z$9 - LOG( $Z$10 ))</f>
        <v>0</v>
      </c>
      <c r="AA59" s="2">
        <f>ROUND( $AA$58 + $AA$8, $AA$9 - LOG( $AA$10 ))</f>
        <v>0</v>
      </c>
      <c r="AB59" s="2">
        <f>ROUND( $AB$58 + $AB$8, $AB$9 - LOG( $AB$10 ))</f>
        <v>0</v>
      </c>
      <c r="AC59" s="2" t="e">
        <f>ROUND( $AC$58 + $AC$8, $AC$9 - LOG( $AC$10 ))</f>
        <v>#REF!</v>
      </c>
      <c r="AD59" s="2" t="e">
        <f>ROUND( $AD$58 + $AD$8, $AD$9 - LOG( $AD$10 ))</f>
        <v>#REF!</v>
      </c>
      <c r="AE59" s="2" t="e">
        <f>ROUND( $AE$58 + $AE$8, $AE$9 - LOG( $AE$10 ))</f>
        <v>#REF!</v>
      </c>
      <c r="AF59" s="2" t="e">
        <f>ROUND( $AF$58 + $AF$8, $AF$9 - LOG( $AF$10 ))</f>
        <v>#REF!</v>
      </c>
      <c r="AG59" s="2" t="e">
        <f>ROUND( $AG$58 + $AG$8, $AG$9 - LOG( $AG$10 ))</f>
        <v>#REF!</v>
      </c>
      <c r="AH59" s="2" t="e">
        <f>ROUND( $AH$58 + $AH$8, $AH$9 - LOG( $AH$10 ))</f>
        <v>#REF!</v>
      </c>
      <c r="AI59" s="2" t="e">
        <f>ROUND( $AI$58 + $AI$8, $AI$9 - LOG( $AI$10 ))</f>
        <v>#REF!</v>
      </c>
      <c r="AJ59" s="2" t="e">
        <f>ROUND( $AJ$58 + $AJ$8, $AJ$9 - LOG( $AJ$10 ))</f>
        <v>#REF!</v>
      </c>
      <c r="AK59" s="2" t="e">
        <f>ROUND( $AK$58 + $AK$8, $AK$9 - LOG( $AK$10 ))</f>
        <v>#REF!</v>
      </c>
      <c r="AL59" s="2" t="e">
        <f>ROUND( $AL$58 + $AL$8, $AL$9 - LOG( $AL$10 ))</f>
        <v>#REF!</v>
      </c>
      <c r="AM59" s="2" t="e">
        <f>ROUND( $AM$58 + $AM$8, $AM$9 - LOG( $AM$10 ))</f>
        <v>#REF!</v>
      </c>
      <c r="AN59" s="2">
        <f>ROUND( $AN$58 + $AN$8, $AN$9 - LOG( $AN$10 ))</f>
        <v>1.004</v>
      </c>
      <c r="AO59" s="2">
        <f>ROUND( $AO$58 + $AO$8, $AO$9 - LOG( $AO$10 ))</f>
        <v>1.5029999999999999</v>
      </c>
      <c r="AP59" s="2">
        <f>ROUND( $AP$58 + $AP$8, $AP$9 - LOG( $AP$10 ))</f>
        <v>0.78600000000000003</v>
      </c>
    </row>
    <row r="60" spans="2:42" outlineLevel="1" x14ac:dyDescent="0.3">
      <c r="B60" s="2">
        <f>ROUND( $B$59 + $B$8, $B$9 - LOG( $B$10 ))</f>
        <v>0.97899999999999998</v>
      </c>
      <c r="C60" s="2">
        <f>ROUND( $C$59 + $C$8, $C$9 - LOG( $C$10 ))</f>
        <v>1.524</v>
      </c>
      <c r="D60" s="2">
        <f>ROUND( $D$59 + $D$8, $D$9 - LOG( $D$10 ))</f>
        <v>89746.452999999994</v>
      </c>
      <c r="E60" s="2">
        <f>ROUND( $E$59 + $E$8, $E$9 - LOG( $E$10 ))</f>
        <v>135.00299999999999</v>
      </c>
      <c r="F60" s="2">
        <f>ROUND( $F$59 + $F$8, $F$9 - LOG( $F$10 ))</f>
        <v>1.4930000000000001</v>
      </c>
      <c r="G60" s="2">
        <f>ROUND( $G$59 + $G$8, $G$9 - LOG( $G$10 ))</f>
        <v>203935.19</v>
      </c>
      <c r="H60" s="2">
        <f>ROUND( $H$59 + $H$8, $H$9 - LOG( $H$10 ))</f>
        <v>90.4</v>
      </c>
      <c r="I60" s="2">
        <f>ROUND( $I$59 + $I$8, $I$9 - LOG( $I$10 ))</f>
        <v>64.400000000000006</v>
      </c>
      <c r="J60" s="2">
        <f>ROUND( $J$59 + $J$8, $J$9 - LOG( $J$10 ))</f>
        <v>1153</v>
      </c>
      <c r="K60" s="2">
        <f>ROUND( $K$59 + $K$8, $K$9 - LOG( $K$10 ))</f>
        <v>1129.4000000000001</v>
      </c>
      <c r="L60" s="2">
        <f>ROUND( $L$59 + $L$8, $L$9 - LOG( $L$10 ))</f>
        <v>0.80300000000000005</v>
      </c>
      <c r="M60" s="2">
        <f>ROUND( $M$59 + $M$8, $M$9 - LOG( $M$10 ))</f>
        <v>52638.538</v>
      </c>
      <c r="N60" s="2">
        <f>ROUND( $N$59 + $N$8, $N$9 - LOG( $N$10 ))</f>
        <v>90651.808999999994</v>
      </c>
      <c r="O60" s="2">
        <f>ROUND( $O$59 + $O$8, $O$9 - LOG( $O$10 ))</f>
        <v>122.535</v>
      </c>
      <c r="P60" s="2">
        <f>ROUND( $P$59 + $P$8, $P$9 - LOG( $P$10 ))</f>
        <v>6435171.6869999999</v>
      </c>
      <c r="Q60" s="2">
        <f>ROUND( $Q$59 + $Q$8, $Q$9 - LOG( $Q$10 ))</f>
        <v>181411.61900000001</v>
      </c>
      <c r="R60" s="2">
        <f>ROUND( $R$59 + $R$8, $R$9 - LOG( $R$10 ))</f>
        <v>0</v>
      </c>
      <c r="S60" s="2">
        <f>ROUND( $S$59 + $S$8, $S$9 - LOG( $S$10 ))</f>
        <v>0</v>
      </c>
      <c r="T60" s="2">
        <f>ROUND( $T$59 + $T$8, $T$9 - LOG( $T$10 ))</f>
        <v>2.1520000000000001</v>
      </c>
      <c r="U60" s="2">
        <f>ROUND( $U$59 + $U$8, $U$9 - LOG( $U$10 ))</f>
        <v>32.350999999999999</v>
      </c>
      <c r="V60" s="2">
        <f>ROUND( $V$59 + $V$8, $V$9 - LOG( $V$10 ))</f>
        <v>21.864000000000001</v>
      </c>
      <c r="W60" s="2">
        <f>ROUND( $W$59 + $W$8, $W$9 - LOG( $W$10 ))</f>
        <v>0</v>
      </c>
      <c r="X60" s="2">
        <f>ROUND( $X$59 + $X$8, $X$9 - LOG( $X$10 ))</f>
        <v>0</v>
      </c>
      <c r="Y60" s="2">
        <f>ROUND( $Y$59 + $Y$8, $Y$9 - LOG( $Y$10 ))</f>
        <v>0</v>
      </c>
      <c r="Z60" s="2">
        <f>ROUND( $Z$59 + $Z$8, $Z$9 - LOG( $Z$10 ))</f>
        <v>0</v>
      </c>
      <c r="AA60" s="2">
        <f>ROUND( $AA$59 + $AA$8, $AA$9 - LOG( $AA$10 ))</f>
        <v>0</v>
      </c>
      <c r="AB60" s="2">
        <f>ROUND( $AB$59 + $AB$8, $AB$9 - LOG( $AB$10 ))</f>
        <v>0</v>
      </c>
      <c r="AC60" s="2" t="e">
        <f>ROUND( $AC$59 + $AC$8, $AC$9 - LOG( $AC$10 ))</f>
        <v>#REF!</v>
      </c>
      <c r="AD60" s="2" t="e">
        <f>ROUND( $AD$59 + $AD$8, $AD$9 - LOG( $AD$10 ))</f>
        <v>#REF!</v>
      </c>
      <c r="AE60" s="2" t="e">
        <f>ROUND( $AE$59 + $AE$8, $AE$9 - LOG( $AE$10 ))</f>
        <v>#REF!</v>
      </c>
      <c r="AF60" s="2" t="e">
        <f>ROUND( $AF$59 + $AF$8, $AF$9 - LOG( $AF$10 ))</f>
        <v>#REF!</v>
      </c>
      <c r="AG60" s="2" t="e">
        <f>ROUND( $AG$59 + $AG$8, $AG$9 - LOG( $AG$10 ))</f>
        <v>#REF!</v>
      </c>
      <c r="AH60" s="2" t="e">
        <f>ROUND( $AH$59 + $AH$8, $AH$9 - LOG( $AH$10 ))</f>
        <v>#REF!</v>
      </c>
      <c r="AI60" s="2" t="e">
        <f>ROUND( $AI$59 + $AI$8, $AI$9 - LOG( $AI$10 ))</f>
        <v>#REF!</v>
      </c>
      <c r="AJ60" s="2" t="e">
        <f>ROUND( $AJ$59 + $AJ$8, $AJ$9 - LOG( $AJ$10 ))</f>
        <v>#REF!</v>
      </c>
      <c r="AK60" s="2" t="e">
        <f>ROUND( $AK$59 + $AK$8, $AK$9 - LOG( $AK$10 ))</f>
        <v>#REF!</v>
      </c>
      <c r="AL60" s="2" t="e">
        <f>ROUND( $AL$59 + $AL$8, $AL$9 - LOG( $AL$10 ))</f>
        <v>#REF!</v>
      </c>
      <c r="AM60" s="2" t="e">
        <f>ROUND( $AM$59 + $AM$8, $AM$9 - LOG( $AM$10 ))</f>
        <v>#REF!</v>
      </c>
      <c r="AN60" s="2">
        <f>ROUND( $AN$59 + $AN$8, $AN$9 - LOG( $AN$10 ))</f>
        <v>1.024</v>
      </c>
      <c r="AO60" s="2">
        <f>ROUND( $AO$59 + $AO$8, $AO$9 - LOG( $AO$10 ))</f>
        <v>1.5229999999999999</v>
      </c>
      <c r="AP60" s="2">
        <f>ROUND( $AP$59 + $AP$8, $AP$9 - LOG( $AP$10 ))</f>
        <v>0.80200000000000005</v>
      </c>
    </row>
    <row r="61" spans="2:42" outlineLevel="1" x14ac:dyDescent="0.3">
      <c r="B61" s="2">
        <f>ROUND( $B$60 + $B$8, $B$9 - LOG( $B$10 ))</f>
        <v>0.998</v>
      </c>
      <c r="C61" s="2">
        <f>ROUND( $C$60 + $C$8, $C$9 - LOG( $C$10 ))</f>
        <v>1.544</v>
      </c>
      <c r="D61" s="2">
        <f>ROUND( $D$60 + $D$8, $D$9 - LOG( $D$10 ))</f>
        <v>90715.892000000007</v>
      </c>
      <c r="E61" s="2">
        <f>ROUND( $E$60 + $E$8, $E$9 - LOG( $E$10 ))</f>
        <v>137.80799999999999</v>
      </c>
      <c r="F61" s="2">
        <f>ROUND( $F$60 + $F$8, $F$9 - LOG( $F$10 ))</f>
        <v>1.508</v>
      </c>
      <c r="G61" s="2">
        <f>ROUND( $G$60 + $G$8, $G$9 - LOG( $G$10 ))</f>
        <v>208308.35699999999</v>
      </c>
      <c r="H61" s="2">
        <f>ROUND( $H$60 + $H$8, $H$9 - LOG( $H$10 ))</f>
        <v>92.3</v>
      </c>
      <c r="I61" s="2">
        <f>ROUND( $I$60 + $I$8, $I$9 - LOG( $I$10 ))</f>
        <v>65.8</v>
      </c>
      <c r="J61" s="2">
        <f>ROUND( $J$60 + $J$8, $J$9 - LOG( $J$10 ))</f>
        <v>1160.5</v>
      </c>
      <c r="K61" s="2">
        <f>ROUND( $K$60 + $K$8, $K$9 - LOG( $K$10 ))</f>
        <v>1137.3</v>
      </c>
      <c r="L61" s="2">
        <f>ROUND( $L$60 + $L$8, $L$9 - LOG( $L$10 ))</f>
        <v>0.81899999999999995</v>
      </c>
      <c r="M61" s="2">
        <f>ROUND( $M$60 + $M$8, $M$9 - LOG( $M$10 ))</f>
        <v>53668.025999999998</v>
      </c>
      <c r="N61" s="2">
        <f>ROUND( $N$60 + $N$8, $N$9 - LOG( $N$10 ))</f>
        <v>92003.748999999996</v>
      </c>
      <c r="O61" s="2">
        <f>ROUND( $O$60 + $O$8, $O$9 - LOG( $O$10 ))</f>
        <v>125.08199999999999</v>
      </c>
      <c r="P61" s="2">
        <f>ROUND( $P$60 + $P$8, $P$9 - LOG( $P$10 ))</f>
        <v>6574242.8739999998</v>
      </c>
      <c r="Q61" s="2">
        <f>ROUND( $Q$60 + $Q$8, $Q$9 - LOG( $Q$10 ))</f>
        <v>185303.41399999999</v>
      </c>
      <c r="R61" s="2">
        <f>ROUND( $R$60 + $R$8, $R$9 - LOG( $R$10 ))</f>
        <v>0</v>
      </c>
      <c r="S61" s="2">
        <f>ROUND( $S$60 + $S$8, $S$9 - LOG( $S$10 ))</f>
        <v>0</v>
      </c>
      <c r="T61" s="2">
        <f>ROUND( $T$60 + $T$8, $T$9 - LOG( $T$10 ))</f>
        <v>2.194</v>
      </c>
      <c r="U61" s="2">
        <f>ROUND( $U$60 + $U$8, $U$9 - LOG( $U$10 ))</f>
        <v>33.03</v>
      </c>
      <c r="V61" s="2">
        <f>ROUND( $V$60 + $V$8, $V$9 - LOG( $V$10 ))</f>
        <v>22.332000000000001</v>
      </c>
      <c r="W61" s="2">
        <f>ROUND( $W$60 + $W$8, $W$9 - LOG( $W$10 ))</f>
        <v>0</v>
      </c>
      <c r="X61" s="2">
        <f>ROUND( $X$60 + $X$8, $X$9 - LOG( $X$10 ))</f>
        <v>0</v>
      </c>
      <c r="Y61" s="2">
        <f>ROUND( $Y$60 + $Y$8, $Y$9 - LOG( $Y$10 ))</f>
        <v>0</v>
      </c>
      <c r="Z61" s="2">
        <f>ROUND( $Z$60 + $Z$8, $Z$9 - LOG( $Z$10 ))</f>
        <v>0</v>
      </c>
      <c r="AA61" s="2">
        <f>ROUND( $AA$60 + $AA$8, $AA$9 - LOG( $AA$10 ))</f>
        <v>0</v>
      </c>
      <c r="AB61" s="2">
        <f>ROUND( $AB$60 + $AB$8, $AB$9 - LOG( $AB$10 ))</f>
        <v>0</v>
      </c>
      <c r="AC61" s="2" t="e">
        <f>ROUND( $AC$60 + $AC$8, $AC$9 - LOG( $AC$10 ))</f>
        <v>#REF!</v>
      </c>
      <c r="AD61" s="2" t="e">
        <f>ROUND( $AD$60 + $AD$8, $AD$9 - LOG( $AD$10 ))</f>
        <v>#REF!</v>
      </c>
      <c r="AE61" s="2" t="e">
        <f>ROUND( $AE$60 + $AE$8, $AE$9 - LOG( $AE$10 ))</f>
        <v>#REF!</v>
      </c>
      <c r="AF61" s="2" t="e">
        <f>ROUND( $AF$60 + $AF$8, $AF$9 - LOG( $AF$10 ))</f>
        <v>#REF!</v>
      </c>
      <c r="AG61" s="2" t="e">
        <f>ROUND( $AG$60 + $AG$8, $AG$9 - LOG( $AG$10 ))</f>
        <v>#REF!</v>
      </c>
      <c r="AH61" s="2" t="e">
        <f>ROUND( $AH$60 + $AH$8, $AH$9 - LOG( $AH$10 ))</f>
        <v>#REF!</v>
      </c>
      <c r="AI61" s="2" t="e">
        <f>ROUND( $AI$60 + $AI$8, $AI$9 - LOG( $AI$10 ))</f>
        <v>#REF!</v>
      </c>
      <c r="AJ61" s="2" t="e">
        <f>ROUND( $AJ$60 + $AJ$8, $AJ$9 - LOG( $AJ$10 ))</f>
        <v>#REF!</v>
      </c>
      <c r="AK61" s="2" t="e">
        <f>ROUND( $AK$60 + $AK$8, $AK$9 - LOG( $AK$10 ))</f>
        <v>#REF!</v>
      </c>
      <c r="AL61" s="2" t="e">
        <f>ROUND( $AL$60 + $AL$8, $AL$9 - LOG( $AL$10 ))</f>
        <v>#REF!</v>
      </c>
      <c r="AM61" s="2" t="e">
        <f>ROUND( $AM$60 + $AM$8, $AM$9 - LOG( $AM$10 ))</f>
        <v>#REF!</v>
      </c>
      <c r="AN61" s="2">
        <f>ROUND( $AN$60 + $AN$8, $AN$9 - LOG( $AN$10 ))</f>
        <v>1.044</v>
      </c>
      <c r="AO61" s="2">
        <f>ROUND( $AO$60 + $AO$8, $AO$9 - LOG( $AO$10 ))</f>
        <v>1.5429999999999999</v>
      </c>
      <c r="AP61" s="2">
        <f>ROUND( $AP$60 + $AP$8, $AP$9 - LOG( $AP$10 ))</f>
        <v>0.81799999999999995</v>
      </c>
    </row>
    <row r="62" spans="2:42" outlineLevel="1" x14ac:dyDescent="0.3">
      <c r="B62" s="2">
        <f>ROUND( $B$61 + $B$8, $B$9 - LOG( $B$10 ))</f>
        <v>1.0169999999999999</v>
      </c>
      <c r="C62" s="2">
        <f>ROUND( $C$61 + $C$8, $C$9 - LOG( $C$10 ))</f>
        <v>1.5640000000000001</v>
      </c>
      <c r="D62" s="2">
        <f>ROUND( $D$61 + $D$8, $D$9 - LOG( $D$10 ))</f>
        <v>91685.331000000006</v>
      </c>
      <c r="E62" s="2">
        <f>ROUND( $E$61 + $E$8, $E$9 - LOG( $E$10 ))</f>
        <v>140.613</v>
      </c>
      <c r="F62" s="2">
        <f>ROUND( $F$61 + $F$8, $F$9 - LOG( $F$10 ))</f>
        <v>1.5229999999999999</v>
      </c>
      <c r="G62" s="2">
        <f>ROUND( $G$61 + $G$8, $G$9 - LOG( $G$10 ))</f>
        <v>212681.524</v>
      </c>
      <c r="H62" s="2">
        <f>ROUND( $H$61 + $H$8, $H$9 - LOG( $H$10 ))</f>
        <v>94.2</v>
      </c>
      <c r="I62" s="2">
        <f>ROUND( $I$61 + $I$8, $I$9 - LOG( $I$10 ))</f>
        <v>67.2</v>
      </c>
      <c r="J62" s="2">
        <f>ROUND( $J$61 + $J$8, $J$9 - LOG( $J$10 ))</f>
        <v>1168</v>
      </c>
      <c r="K62" s="2">
        <f>ROUND( $K$61 + $K$8, $K$9 - LOG( $K$10 ))</f>
        <v>1145.2</v>
      </c>
      <c r="L62" s="2">
        <f>ROUND( $L$61 + $L$8, $L$9 - LOG( $L$10 ))</f>
        <v>0.83499999999999996</v>
      </c>
      <c r="M62" s="2">
        <f>ROUND( $M$61 + $M$8, $M$9 - LOG( $M$10 ))</f>
        <v>54697.514000000003</v>
      </c>
      <c r="N62" s="2">
        <f>ROUND( $N$61 + $N$8, $N$9 - LOG( $N$10 ))</f>
        <v>93355.688999999998</v>
      </c>
      <c r="O62" s="2">
        <f>ROUND( $O$61 + $O$8, $O$9 - LOG( $O$10 ))</f>
        <v>127.629</v>
      </c>
      <c r="P62" s="2">
        <f>ROUND( $P$61 + $P$8, $P$9 - LOG( $P$10 ))</f>
        <v>6713314.0609999998</v>
      </c>
      <c r="Q62" s="2">
        <f>ROUND( $Q$61 + $Q$8, $Q$9 - LOG( $Q$10 ))</f>
        <v>189195.209</v>
      </c>
      <c r="R62" s="2">
        <f>ROUND( $R$61 + $R$8, $R$9 - LOG( $R$10 ))</f>
        <v>0</v>
      </c>
      <c r="S62" s="2">
        <f>ROUND( $S$61 + $S$8, $S$9 - LOG( $S$10 ))</f>
        <v>0</v>
      </c>
      <c r="T62" s="2">
        <f>ROUND( $T$61 + $T$8, $T$9 - LOG( $T$10 ))</f>
        <v>2.2360000000000002</v>
      </c>
      <c r="U62" s="2">
        <f>ROUND( $U$61 + $U$8, $U$9 - LOG( $U$10 ))</f>
        <v>33.709000000000003</v>
      </c>
      <c r="V62" s="2">
        <f>ROUND( $V$61 + $V$8, $V$9 - LOG( $V$10 ))</f>
        <v>22.8</v>
      </c>
      <c r="W62" s="2">
        <f>ROUND( $W$61 + $W$8, $W$9 - LOG( $W$10 ))</f>
        <v>0</v>
      </c>
      <c r="X62" s="2">
        <f>ROUND( $X$61 + $X$8, $X$9 - LOG( $X$10 ))</f>
        <v>0</v>
      </c>
      <c r="Y62" s="2">
        <f>ROUND( $Y$61 + $Y$8, $Y$9 - LOG( $Y$10 ))</f>
        <v>0</v>
      </c>
      <c r="Z62" s="2">
        <f>ROUND( $Z$61 + $Z$8, $Z$9 - LOG( $Z$10 ))</f>
        <v>0</v>
      </c>
      <c r="AA62" s="2">
        <f>ROUND( $AA$61 + $AA$8, $AA$9 - LOG( $AA$10 ))</f>
        <v>0</v>
      </c>
      <c r="AB62" s="2">
        <f>ROUND( $AB$61 + $AB$8, $AB$9 - LOG( $AB$10 ))</f>
        <v>0</v>
      </c>
      <c r="AC62" s="2" t="e">
        <f>ROUND( $AC$61 + $AC$8, $AC$9 - LOG( $AC$10 ))</f>
        <v>#REF!</v>
      </c>
      <c r="AD62" s="2" t="e">
        <f>ROUND( $AD$61 + $AD$8, $AD$9 - LOG( $AD$10 ))</f>
        <v>#REF!</v>
      </c>
      <c r="AE62" s="2" t="e">
        <f>ROUND( $AE$61 + $AE$8, $AE$9 - LOG( $AE$10 ))</f>
        <v>#REF!</v>
      </c>
      <c r="AF62" s="2" t="e">
        <f>ROUND( $AF$61 + $AF$8, $AF$9 - LOG( $AF$10 ))</f>
        <v>#REF!</v>
      </c>
      <c r="AG62" s="2" t="e">
        <f>ROUND( $AG$61 + $AG$8, $AG$9 - LOG( $AG$10 ))</f>
        <v>#REF!</v>
      </c>
      <c r="AH62" s="2" t="e">
        <f>ROUND( $AH$61 + $AH$8, $AH$9 - LOG( $AH$10 ))</f>
        <v>#REF!</v>
      </c>
      <c r="AI62" s="2" t="e">
        <f>ROUND( $AI$61 + $AI$8, $AI$9 - LOG( $AI$10 ))</f>
        <v>#REF!</v>
      </c>
      <c r="AJ62" s="2" t="e">
        <f>ROUND( $AJ$61 + $AJ$8, $AJ$9 - LOG( $AJ$10 ))</f>
        <v>#REF!</v>
      </c>
      <c r="AK62" s="2" t="e">
        <f>ROUND( $AK$61 + $AK$8, $AK$9 - LOG( $AK$10 ))</f>
        <v>#REF!</v>
      </c>
      <c r="AL62" s="2" t="e">
        <f>ROUND( $AL$61 + $AL$8, $AL$9 - LOG( $AL$10 ))</f>
        <v>#REF!</v>
      </c>
      <c r="AM62" s="2" t="e">
        <f>ROUND( $AM$61 + $AM$8, $AM$9 - LOG( $AM$10 ))</f>
        <v>#REF!</v>
      </c>
      <c r="AN62" s="2">
        <f>ROUND( $AN$61 + $AN$8, $AN$9 - LOG( $AN$10 ))</f>
        <v>1.0640000000000001</v>
      </c>
      <c r="AO62" s="2">
        <f>ROUND( $AO$61 + $AO$8, $AO$9 - LOG( $AO$10 ))</f>
        <v>1.5629999999999999</v>
      </c>
      <c r="AP62" s="2">
        <f>ROUND( $AP$61 + $AP$8, $AP$9 - LOG( $AP$10 ))</f>
        <v>0.83399999999999996</v>
      </c>
    </row>
    <row r="63" spans="2:42" outlineLevel="1" x14ac:dyDescent="0.3">
      <c r="B63" s="2">
        <f>ROUND( $B$62 + $B$8, $B$9 - LOG( $B$10 ))</f>
        <v>1.036</v>
      </c>
      <c r="C63" s="2">
        <f>ROUND( $C$62 + $C$8, $C$9 - LOG( $C$10 ))</f>
        <v>1.5840000000000001</v>
      </c>
      <c r="D63" s="2">
        <f>ROUND( $D$62 + $D$8, $D$9 - LOG( $D$10 ))</f>
        <v>92654.77</v>
      </c>
      <c r="E63" s="2">
        <f>ROUND( $E$62 + $E$8, $E$9 - LOG( $E$10 ))</f>
        <v>143.41800000000001</v>
      </c>
      <c r="F63" s="2">
        <f>ROUND( $F$62 + $F$8, $F$9 - LOG( $F$10 ))</f>
        <v>1.538</v>
      </c>
      <c r="G63" s="2">
        <f>ROUND( $G$62 + $G$8, $G$9 - LOG( $G$10 ))</f>
        <v>217054.69099999999</v>
      </c>
      <c r="H63" s="2">
        <f>ROUND( $H$62 + $H$8, $H$9 - LOG( $H$10 ))</f>
        <v>96.1</v>
      </c>
      <c r="I63" s="2">
        <f>ROUND( $I$62 + $I$8, $I$9 - LOG( $I$10 ))</f>
        <v>68.599999999999994</v>
      </c>
      <c r="J63" s="2">
        <f>ROUND( $J$62 + $J$8, $J$9 - LOG( $J$10 ))</f>
        <v>1175.5</v>
      </c>
      <c r="K63" s="2">
        <f>ROUND( $K$62 + $K$8, $K$9 - LOG( $K$10 ))</f>
        <v>1153.0999999999999</v>
      </c>
      <c r="L63" s="2">
        <f>ROUND( $L$62 + $L$8, $L$9 - LOG( $L$10 ))</f>
        <v>0.85099999999999998</v>
      </c>
      <c r="M63" s="2">
        <f>ROUND( $M$62 + $M$8, $M$9 - LOG( $M$10 ))</f>
        <v>55727.002</v>
      </c>
      <c r="N63" s="2">
        <f>ROUND( $N$62 + $N$8, $N$9 - LOG( $N$10 ))</f>
        <v>94707.629000000001</v>
      </c>
      <c r="O63" s="2">
        <f>ROUND( $O$62 + $O$8, $O$9 - LOG( $O$10 ))</f>
        <v>130.17599999999999</v>
      </c>
      <c r="P63" s="2">
        <f>ROUND( $P$62 + $P$8, $P$9 - LOG( $P$10 ))</f>
        <v>6852385.2479999997</v>
      </c>
      <c r="Q63" s="2">
        <f>ROUND( $Q$62 + $Q$8, $Q$9 - LOG( $Q$10 ))</f>
        <v>193087.00399999999</v>
      </c>
      <c r="R63" s="2">
        <f>ROUND( $R$62 + $R$8, $R$9 - LOG( $R$10 ))</f>
        <v>0</v>
      </c>
      <c r="S63" s="2">
        <f>ROUND( $S$62 + $S$8, $S$9 - LOG( $S$10 ))</f>
        <v>0</v>
      </c>
      <c r="T63" s="2">
        <f>ROUND( $T$62 + $T$8, $T$9 - LOG( $T$10 ))</f>
        <v>2.278</v>
      </c>
      <c r="U63" s="2">
        <f>ROUND( $U$62 + $U$8, $U$9 - LOG( $U$10 ))</f>
        <v>34.387999999999998</v>
      </c>
      <c r="V63" s="2">
        <f>ROUND( $V$62 + $V$8, $V$9 - LOG( $V$10 ))</f>
        <v>23.268000000000001</v>
      </c>
      <c r="W63" s="2">
        <f>ROUND( $W$62 + $W$8, $W$9 - LOG( $W$10 ))</f>
        <v>0</v>
      </c>
      <c r="X63" s="2">
        <f>ROUND( $X$62 + $X$8, $X$9 - LOG( $X$10 ))</f>
        <v>0</v>
      </c>
      <c r="Y63" s="2">
        <f>ROUND( $Y$62 + $Y$8, $Y$9 - LOG( $Y$10 ))</f>
        <v>0</v>
      </c>
      <c r="Z63" s="2">
        <f>ROUND( $Z$62 + $Z$8, $Z$9 - LOG( $Z$10 ))</f>
        <v>0</v>
      </c>
      <c r="AA63" s="2">
        <f>ROUND( $AA$62 + $AA$8, $AA$9 - LOG( $AA$10 ))</f>
        <v>0</v>
      </c>
      <c r="AB63" s="2">
        <f>ROUND( $AB$62 + $AB$8, $AB$9 - LOG( $AB$10 ))</f>
        <v>0</v>
      </c>
      <c r="AC63" s="2" t="e">
        <f>ROUND( $AC$62 + $AC$8, $AC$9 - LOG( $AC$10 ))</f>
        <v>#REF!</v>
      </c>
      <c r="AD63" s="2" t="e">
        <f>ROUND( $AD$62 + $AD$8, $AD$9 - LOG( $AD$10 ))</f>
        <v>#REF!</v>
      </c>
      <c r="AE63" s="2" t="e">
        <f>ROUND( $AE$62 + $AE$8, $AE$9 - LOG( $AE$10 ))</f>
        <v>#REF!</v>
      </c>
      <c r="AF63" s="2" t="e">
        <f>ROUND( $AF$62 + $AF$8, $AF$9 - LOG( $AF$10 ))</f>
        <v>#REF!</v>
      </c>
      <c r="AG63" s="2" t="e">
        <f>ROUND( $AG$62 + $AG$8, $AG$9 - LOG( $AG$10 ))</f>
        <v>#REF!</v>
      </c>
      <c r="AH63" s="2" t="e">
        <f>ROUND( $AH$62 + $AH$8, $AH$9 - LOG( $AH$10 ))</f>
        <v>#REF!</v>
      </c>
      <c r="AI63" s="2" t="e">
        <f>ROUND( $AI$62 + $AI$8, $AI$9 - LOG( $AI$10 ))</f>
        <v>#REF!</v>
      </c>
      <c r="AJ63" s="2" t="e">
        <f>ROUND( $AJ$62 + $AJ$8, $AJ$9 - LOG( $AJ$10 ))</f>
        <v>#REF!</v>
      </c>
      <c r="AK63" s="2" t="e">
        <f>ROUND( $AK$62 + $AK$8, $AK$9 - LOG( $AK$10 ))</f>
        <v>#REF!</v>
      </c>
      <c r="AL63" s="2" t="e">
        <f>ROUND( $AL$62 + $AL$8, $AL$9 - LOG( $AL$10 ))</f>
        <v>#REF!</v>
      </c>
      <c r="AM63" s="2" t="e">
        <f>ROUND( $AM$62 + $AM$8, $AM$9 - LOG( $AM$10 ))</f>
        <v>#REF!</v>
      </c>
      <c r="AN63" s="2">
        <f>ROUND( $AN$62 + $AN$8, $AN$9 - LOG( $AN$10 ))</f>
        <v>1.0840000000000001</v>
      </c>
      <c r="AO63" s="2">
        <f>ROUND( $AO$62 + $AO$8, $AO$9 - LOG( $AO$10 ))</f>
        <v>1.583</v>
      </c>
      <c r="AP63" s="2">
        <f>ROUND( $AP$62 + $AP$8, $AP$9 - LOG( $AP$10 ))</f>
        <v>0.85</v>
      </c>
    </row>
    <row r="64" spans="2:42" outlineLevel="1" x14ac:dyDescent="0.3">
      <c r="B64" s="2">
        <f>ROUND( $B$63 + $B$8, $B$9 - LOG( $B$10 ))</f>
        <v>1.0549999999999999</v>
      </c>
      <c r="C64" s="2">
        <f>ROUND( $C$63 + $C$8, $C$9 - LOG( $C$10 ))</f>
        <v>1.6040000000000001</v>
      </c>
      <c r="D64" s="2">
        <f>ROUND( $D$63 + $D$8, $D$9 - LOG( $D$10 ))</f>
        <v>93624.209000000003</v>
      </c>
      <c r="E64" s="2">
        <f>ROUND( $E$63 + $E$8, $E$9 - LOG( $E$10 ))</f>
        <v>146.22300000000001</v>
      </c>
      <c r="F64" s="2">
        <f>ROUND( $F$63 + $F$8, $F$9 - LOG( $F$10 ))</f>
        <v>1.5529999999999999</v>
      </c>
      <c r="G64" s="2">
        <f>ROUND( $G$63 + $G$8, $G$9 - LOG( $G$10 ))</f>
        <v>221427.85800000001</v>
      </c>
      <c r="H64" s="2">
        <f>ROUND( $H$63 + $H$8, $H$9 - LOG( $H$10 ))</f>
        <v>98</v>
      </c>
      <c r="I64" s="2">
        <f>ROUND( $I$63 + $I$8, $I$9 - LOG( $I$10 ))</f>
        <v>70</v>
      </c>
      <c r="J64" s="2">
        <f>ROUND( $J$63 + $J$8, $J$9 - LOG( $J$10 ))</f>
        <v>1183</v>
      </c>
      <c r="K64" s="2">
        <f>ROUND( $K$63 + $K$8, $K$9 - LOG( $K$10 ))</f>
        <v>1161</v>
      </c>
      <c r="L64" s="2">
        <f>ROUND( $L$63 + $L$8, $L$9 - LOG( $L$10 ))</f>
        <v>0.86699999999999999</v>
      </c>
      <c r="M64" s="2">
        <f>ROUND( $M$63 + $M$8, $M$9 - LOG( $M$10 ))</f>
        <v>56756.49</v>
      </c>
      <c r="N64" s="2">
        <f>ROUND( $N$63 + $N$8, $N$9 - LOG( $N$10 ))</f>
        <v>96059.569000000003</v>
      </c>
      <c r="O64" s="2">
        <f>ROUND( $O$63 + $O$8, $O$9 - LOG( $O$10 ))</f>
        <v>132.72300000000001</v>
      </c>
      <c r="P64" s="2">
        <f>ROUND( $P$63 + $P$8, $P$9 - LOG( $P$10 ))</f>
        <v>6991456.4349999996</v>
      </c>
      <c r="Q64" s="2">
        <f>ROUND( $Q$63 + $Q$8, $Q$9 - LOG( $Q$10 ))</f>
        <v>196978.799</v>
      </c>
      <c r="R64" s="2">
        <f>ROUND( $R$63 + $R$8, $R$9 - LOG( $R$10 ))</f>
        <v>0</v>
      </c>
      <c r="S64" s="2">
        <f>ROUND( $S$63 + $S$8, $S$9 - LOG( $S$10 ))</f>
        <v>0</v>
      </c>
      <c r="T64" s="2">
        <f>ROUND( $T$63 + $T$8, $T$9 - LOG( $T$10 ))</f>
        <v>2.3199999999999998</v>
      </c>
      <c r="U64" s="2">
        <f>ROUND( $U$63 + $U$8, $U$9 - LOG( $U$10 ))</f>
        <v>35.067</v>
      </c>
      <c r="V64" s="2">
        <f>ROUND( $V$63 + $V$8, $V$9 - LOG( $V$10 ))</f>
        <v>23.736000000000001</v>
      </c>
      <c r="W64" s="2">
        <f>ROUND( $W$63 + $W$8, $W$9 - LOG( $W$10 ))</f>
        <v>0</v>
      </c>
      <c r="X64" s="2">
        <f>ROUND( $X$63 + $X$8, $X$9 - LOG( $X$10 ))</f>
        <v>0</v>
      </c>
      <c r="Y64" s="2">
        <f>ROUND( $Y$63 + $Y$8, $Y$9 - LOG( $Y$10 ))</f>
        <v>0</v>
      </c>
      <c r="Z64" s="2">
        <f>ROUND( $Z$63 + $Z$8, $Z$9 - LOG( $Z$10 ))</f>
        <v>0</v>
      </c>
      <c r="AA64" s="2">
        <f>ROUND( $AA$63 + $AA$8, $AA$9 - LOG( $AA$10 ))</f>
        <v>0</v>
      </c>
      <c r="AB64" s="2">
        <f>ROUND( $AB$63 + $AB$8, $AB$9 - LOG( $AB$10 ))</f>
        <v>0</v>
      </c>
      <c r="AC64" s="2" t="e">
        <f>ROUND( $AC$63 + $AC$8, $AC$9 - LOG( $AC$10 ))</f>
        <v>#REF!</v>
      </c>
      <c r="AD64" s="2" t="e">
        <f>ROUND( $AD$63 + $AD$8, $AD$9 - LOG( $AD$10 ))</f>
        <v>#REF!</v>
      </c>
      <c r="AE64" s="2" t="e">
        <f>ROUND( $AE$63 + $AE$8, $AE$9 - LOG( $AE$10 ))</f>
        <v>#REF!</v>
      </c>
      <c r="AF64" s="2" t="e">
        <f>ROUND( $AF$63 + $AF$8, $AF$9 - LOG( $AF$10 ))</f>
        <v>#REF!</v>
      </c>
      <c r="AG64" s="2" t="e">
        <f>ROUND( $AG$63 + $AG$8, $AG$9 - LOG( $AG$10 ))</f>
        <v>#REF!</v>
      </c>
      <c r="AH64" s="2" t="e">
        <f>ROUND( $AH$63 + $AH$8, $AH$9 - LOG( $AH$10 ))</f>
        <v>#REF!</v>
      </c>
      <c r="AI64" s="2" t="e">
        <f>ROUND( $AI$63 + $AI$8, $AI$9 - LOG( $AI$10 ))</f>
        <v>#REF!</v>
      </c>
      <c r="AJ64" s="2" t="e">
        <f>ROUND( $AJ$63 + $AJ$8, $AJ$9 - LOG( $AJ$10 ))</f>
        <v>#REF!</v>
      </c>
      <c r="AK64" s="2" t="e">
        <f>ROUND( $AK$63 + $AK$8, $AK$9 - LOG( $AK$10 ))</f>
        <v>#REF!</v>
      </c>
      <c r="AL64" s="2" t="e">
        <f>ROUND( $AL$63 + $AL$8, $AL$9 - LOG( $AL$10 ))</f>
        <v>#REF!</v>
      </c>
      <c r="AM64" s="2" t="e">
        <f>ROUND( $AM$63 + $AM$8, $AM$9 - LOG( $AM$10 ))</f>
        <v>#REF!</v>
      </c>
      <c r="AN64" s="2">
        <f>ROUND( $AN$63 + $AN$8, $AN$9 - LOG( $AN$10 ))</f>
        <v>1.1040000000000001</v>
      </c>
      <c r="AO64" s="2">
        <f>ROUND( $AO$63 + $AO$8, $AO$9 - LOG( $AO$10 ))</f>
        <v>1.603</v>
      </c>
      <c r="AP64" s="2">
        <f>ROUND( $AP$63 + $AP$8, $AP$9 - LOG( $AP$10 ))</f>
        <v>0.86599999999999999</v>
      </c>
    </row>
    <row r="65" spans="2:42" outlineLevel="1" x14ac:dyDescent="0.3">
      <c r="B65" s="2">
        <f>ROUND( $B$64 + $B$8, $B$9 - LOG( $B$10 ))</f>
        <v>1.0740000000000001</v>
      </c>
      <c r="C65" s="2">
        <f>ROUND( $C$64 + $C$8, $C$9 - LOG( $C$10 ))</f>
        <v>1.6240000000000001</v>
      </c>
      <c r="D65" s="2">
        <f>ROUND( $D$64 + $D$8, $D$9 - LOG( $D$10 ))</f>
        <v>94593.648000000001</v>
      </c>
      <c r="E65" s="2">
        <f>ROUND( $E$64 + $E$8, $E$9 - LOG( $E$10 ))</f>
        <v>149.02799999999999</v>
      </c>
      <c r="F65" s="2">
        <f>ROUND( $F$64 + $F$8, $F$9 - LOG( $F$10 ))</f>
        <v>1.5680000000000001</v>
      </c>
      <c r="G65" s="2">
        <f>ROUND( $G$64 + $G$8, $G$9 - LOG( $G$10 ))</f>
        <v>225801.02499999999</v>
      </c>
      <c r="H65" s="2">
        <f>ROUND( $H$64 + $H$8, $H$9 - LOG( $H$10 ))</f>
        <v>99.9</v>
      </c>
      <c r="I65" s="2">
        <f>ROUND( $I$64 + $I$8, $I$9 - LOG( $I$10 ))</f>
        <v>71.400000000000006</v>
      </c>
      <c r="J65" s="2">
        <f>ROUND( $J$64 + $J$8, $J$9 - LOG( $J$10 ))</f>
        <v>1190.5</v>
      </c>
      <c r="K65" s="2">
        <f>ROUND( $K$64 + $K$8, $K$9 - LOG( $K$10 ))</f>
        <v>1168.9000000000001</v>
      </c>
      <c r="L65" s="2">
        <f>ROUND( $L$64 + $L$8, $L$9 - LOG( $L$10 ))</f>
        <v>0.88300000000000001</v>
      </c>
      <c r="M65" s="2">
        <f>ROUND( $M$64 + $M$8, $M$9 - LOG( $M$10 ))</f>
        <v>57785.978000000003</v>
      </c>
      <c r="N65" s="2">
        <f>ROUND( $N$64 + $N$8, $N$9 - LOG( $N$10 ))</f>
        <v>97411.509000000005</v>
      </c>
      <c r="O65" s="2">
        <f>ROUND( $O$64 + $O$8, $O$9 - LOG( $O$10 ))</f>
        <v>135.27000000000001</v>
      </c>
      <c r="P65" s="2">
        <f>ROUND( $P$64 + $P$8, $P$9 - LOG( $P$10 ))</f>
        <v>7130527.6220000004</v>
      </c>
      <c r="Q65" s="2">
        <f>ROUND( $Q$64 + $Q$8, $Q$9 - LOG( $Q$10 ))</f>
        <v>200870.59400000001</v>
      </c>
      <c r="R65" s="2">
        <f>ROUND( $R$64 + $R$8, $R$9 - LOG( $R$10 ))</f>
        <v>0</v>
      </c>
      <c r="S65" s="2">
        <f>ROUND( $S$64 + $S$8, $S$9 - LOG( $S$10 ))</f>
        <v>0</v>
      </c>
      <c r="T65" s="2">
        <f>ROUND( $T$64 + $T$8, $T$9 - LOG( $T$10 ))</f>
        <v>2.3620000000000001</v>
      </c>
      <c r="U65" s="2">
        <f>ROUND( $U$64 + $U$8, $U$9 - LOG( $U$10 ))</f>
        <v>35.746000000000002</v>
      </c>
      <c r="V65" s="2">
        <f>ROUND( $V$64 + $V$8, $V$9 - LOG( $V$10 ))</f>
        <v>24.204000000000001</v>
      </c>
      <c r="W65" s="2">
        <f>ROUND( $W$64 + $W$8, $W$9 - LOG( $W$10 ))</f>
        <v>0</v>
      </c>
      <c r="X65" s="2">
        <f>ROUND( $X$64 + $X$8, $X$9 - LOG( $X$10 ))</f>
        <v>0</v>
      </c>
      <c r="Y65" s="2">
        <f>ROUND( $Y$64 + $Y$8, $Y$9 - LOG( $Y$10 ))</f>
        <v>0</v>
      </c>
      <c r="Z65" s="2">
        <f>ROUND( $Z$64 + $Z$8, $Z$9 - LOG( $Z$10 ))</f>
        <v>0</v>
      </c>
      <c r="AA65" s="2">
        <f>ROUND( $AA$64 + $AA$8, $AA$9 - LOG( $AA$10 ))</f>
        <v>0</v>
      </c>
      <c r="AB65" s="2">
        <f>ROUND( $AB$64 + $AB$8, $AB$9 - LOG( $AB$10 ))</f>
        <v>0</v>
      </c>
      <c r="AC65" s="2" t="e">
        <f>ROUND( $AC$64 + $AC$8, $AC$9 - LOG( $AC$10 ))</f>
        <v>#REF!</v>
      </c>
      <c r="AD65" s="2" t="e">
        <f>ROUND( $AD$64 + $AD$8, $AD$9 - LOG( $AD$10 ))</f>
        <v>#REF!</v>
      </c>
      <c r="AE65" s="2" t="e">
        <f>ROUND( $AE$64 + $AE$8, $AE$9 - LOG( $AE$10 ))</f>
        <v>#REF!</v>
      </c>
      <c r="AF65" s="2" t="e">
        <f>ROUND( $AF$64 + $AF$8, $AF$9 - LOG( $AF$10 ))</f>
        <v>#REF!</v>
      </c>
      <c r="AG65" s="2" t="e">
        <f>ROUND( $AG$64 + $AG$8, $AG$9 - LOG( $AG$10 ))</f>
        <v>#REF!</v>
      </c>
      <c r="AH65" s="2" t="e">
        <f>ROUND( $AH$64 + $AH$8, $AH$9 - LOG( $AH$10 ))</f>
        <v>#REF!</v>
      </c>
      <c r="AI65" s="2" t="e">
        <f>ROUND( $AI$64 + $AI$8, $AI$9 - LOG( $AI$10 ))</f>
        <v>#REF!</v>
      </c>
      <c r="AJ65" s="2" t="e">
        <f>ROUND( $AJ$64 + $AJ$8, $AJ$9 - LOG( $AJ$10 ))</f>
        <v>#REF!</v>
      </c>
      <c r="AK65" s="2" t="e">
        <f>ROUND( $AK$64 + $AK$8, $AK$9 - LOG( $AK$10 ))</f>
        <v>#REF!</v>
      </c>
      <c r="AL65" s="2" t="e">
        <f>ROUND( $AL$64 + $AL$8, $AL$9 - LOG( $AL$10 ))</f>
        <v>#REF!</v>
      </c>
      <c r="AM65" s="2" t="e">
        <f>ROUND( $AM$64 + $AM$8, $AM$9 - LOG( $AM$10 ))</f>
        <v>#REF!</v>
      </c>
      <c r="AN65" s="2">
        <f>ROUND( $AN$64 + $AN$8, $AN$9 - LOG( $AN$10 ))</f>
        <v>1.1240000000000001</v>
      </c>
      <c r="AO65" s="2">
        <f>ROUND( $AO$64 + $AO$8, $AO$9 - LOG( $AO$10 ))</f>
        <v>1.623</v>
      </c>
      <c r="AP65" s="2">
        <f>ROUND( $AP$64 + $AP$8, $AP$9 - LOG( $AP$10 ))</f>
        <v>0.88200000000000001</v>
      </c>
    </row>
    <row r="66" spans="2:42" outlineLevel="1" x14ac:dyDescent="0.3">
      <c r="B66" s="2">
        <f>ROUND( $B$65 + $B$8, $B$9 - LOG( $B$10 ))</f>
        <v>1.093</v>
      </c>
      <c r="C66" s="2">
        <f>ROUND( $C$65 + $C$8, $C$9 - LOG( $C$10 ))</f>
        <v>1.6439999999999999</v>
      </c>
      <c r="D66" s="2">
        <f>ROUND( $D$65 + $D$8, $D$9 - LOG( $D$10 ))</f>
        <v>95563.087</v>
      </c>
      <c r="E66" s="2">
        <f>ROUND( $E$65 + $E$8, $E$9 - LOG( $E$10 ))</f>
        <v>151.833</v>
      </c>
      <c r="F66" s="2">
        <f>ROUND( $F$65 + $F$8, $F$9 - LOG( $F$10 ))</f>
        <v>1.583</v>
      </c>
      <c r="G66" s="2">
        <f>ROUND( $G$65 + $G$8, $G$9 - LOG( $G$10 ))</f>
        <v>230174.19200000001</v>
      </c>
      <c r="H66" s="2">
        <f>ROUND( $H$65 + $H$8, $H$9 - LOG( $H$10 ))</f>
        <v>101.8</v>
      </c>
      <c r="I66" s="2">
        <f>ROUND( $I$65 + $I$8, $I$9 - LOG( $I$10 ))</f>
        <v>72.8</v>
      </c>
      <c r="J66" s="2">
        <f>ROUND( $J$65 + $J$8, $J$9 - LOG( $J$10 ))</f>
        <v>1198</v>
      </c>
      <c r="K66" s="2">
        <f>ROUND( $K$65 + $K$8, $K$9 - LOG( $K$10 ))</f>
        <v>1176.8</v>
      </c>
      <c r="L66" s="2">
        <f>ROUND( $L$65 + $L$8, $L$9 - LOG( $L$10 ))</f>
        <v>0.89900000000000002</v>
      </c>
      <c r="M66" s="2">
        <f>ROUND( $M$65 + $M$8, $M$9 - LOG( $M$10 ))</f>
        <v>58815.466</v>
      </c>
      <c r="N66" s="2">
        <f>ROUND( $N$65 + $N$8, $N$9 - LOG( $N$10 ))</f>
        <v>98763.448999999993</v>
      </c>
      <c r="O66" s="2">
        <f>ROUND( $O$65 + $O$8, $O$9 - LOG( $O$10 ))</f>
        <v>137.81700000000001</v>
      </c>
      <c r="P66" s="2">
        <f>ROUND( $P$65 + $P$8, $P$9 - LOG( $P$10 ))</f>
        <v>7269598.8090000004</v>
      </c>
      <c r="Q66" s="2">
        <f>ROUND( $Q$65 + $Q$8, $Q$9 - LOG( $Q$10 ))</f>
        <v>204762.389</v>
      </c>
      <c r="R66" s="2">
        <f>ROUND( $R$65 + $R$8, $R$9 - LOG( $R$10 ))</f>
        <v>0</v>
      </c>
      <c r="S66" s="2">
        <f>ROUND( $S$65 + $S$8, $S$9 - LOG( $S$10 ))</f>
        <v>0</v>
      </c>
      <c r="T66" s="2">
        <f>ROUND( $T$65 + $T$8, $T$9 - LOG( $T$10 ))</f>
        <v>2.4039999999999999</v>
      </c>
      <c r="U66" s="2">
        <f>ROUND( $U$65 + $U$8, $U$9 - LOG( $U$10 ))</f>
        <v>36.424999999999997</v>
      </c>
      <c r="V66" s="2">
        <f>ROUND( $V$65 + $V$8, $V$9 - LOG( $V$10 ))</f>
        <v>24.672000000000001</v>
      </c>
      <c r="W66" s="2">
        <f>ROUND( $W$65 + $W$8, $W$9 - LOG( $W$10 ))</f>
        <v>0</v>
      </c>
      <c r="X66" s="2">
        <f>ROUND( $X$65 + $X$8, $X$9 - LOG( $X$10 ))</f>
        <v>0</v>
      </c>
      <c r="Y66" s="2">
        <f>ROUND( $Y$65 + $Y$8, $Y$9 - LOG( $Y$10 ))</f>
        <v>0</v>
      </c>
      <c r="Z66" s="2">
        <f>ROUND( $Z$65 + $Z$8, $Z$9 - LOG( $Z$10 ))</f>
        <v>0</v>
      </c>
      <c r="AA66" s="2">
        <f>ROUND( $AA$65 + $AA$8, $AA$9 - LOG( $AA$10 ))</f>
        <v>0</v>
      </c>
      <c r="AB66" s="2">
        <f>ROUND( $AB$65 + $AB$8, $AB$9 - LOG( $AB$10 ))</f>
        <v>0</v>
      </c>
      <c r="AC66" s="2" t="e">
        <f>ROUND( $AC$65 + $AC$8, $AC$9 - LOG( $AC$10 ))</f>
        <v>#REF!</v>
      </c>
      <c r="AD66" s="2" t="e">
        <f>ROUND( $AD$65 + $AD$8, $AD$9 - LOG( $AD$10 ))</f>
        <v>#REF!</v>
      </c>
      <c r="AE66" s="2" t="e">
        <f>ROUND( $AE$65 + $AE$8, $AE$9 - LOG( $AE$10 ))</f>
        <v>#REF!</v>
      </c>
      <c r="AF66" s="2" t="e">
        <f>ROUND( $AF$65 + $AF$8, $AF$9 - LOG( $AF$10 ))</f>
        <v>#REF!</v>
      </c>
      <c r="AG66" s="2" t="e">
        <f>ROUND( $AG$65 + $AG$8, $AG$9 - LOG( $AG$10 ))</f>
        <v>#REF!</v>
      </c>
      <c r="AH66" s="2" t="e">
        <f>ROUND( $AH$65 + $AH$8, $AH$9 - LOG( $AH$10 ))</f>
        <v>#REF!</v>
      </c>
      <c r="AI66" s="2" t="e">
        <f>ROUND( $AI$65 + $AI$8, $AI$9 - LOG( $AI$10 ))</f>
        <v>#REF!</v>
      </c>
      <c r="AJ66" s="2" t="e">
        <f>ROUND( $AJ$65 + $AJ$8, $AJ$9 - LOG( $AJ$10 ))</f>
        <v>#REF!</v>
      </c>
      <c r="AK66" s="2" t="e">
        <f>ROUND( $AK$65 + $AK$8, $AK$9 - LOG( $AK$10 ))</f>
        <v>#REF!</v>
      </c>
      <c r="AL66" s="2" t="e">
        <f>ROUND( $AL$65 + $AL$8, $AL$9 - LOG( $AL$10 ))</f>
        <v>#REF!</v>
      </c>
      <c r="AM66" s="2" t="e">
        <f>ROUND( $AM$65 + $AM$8, $AM$9 - LOG( $AM$10 ))</f>
        <v>#REF!</v>
      </c>
      <c r="AN66" s="2">
        <f>ROUND( $AN$65 + $AN$8, $AN$9 - LOG( $AN$10 ))</f>
        <v>1.1439999999999999</v>
      </c>
      <c r="AO66" s="2">
        <f>ROUND( $AO$65 + $AO$8, $AO$9 - LOG( $AO$10 ))</f>
        <v>1.643</v>
      </c>
      <c r="AP66" s="2">
        <f>ROUND( $AP$65 + $AP$8, $AP$9 - LOG( $AP$10 ))</f>
        <v>0.89800000000000002</v>
      </c>
    </row>
    <row r="67" spans="2:42" outlineLevel="1" x14ac:dyDescent="0.3">
      <c r="B67" s="2">
        <f>ROUND( $B$66 + $B$8, $B$9 - LOG( $B$10 ))</f>
        <v>1.1120000000000001</v>
      </c>
      <c r="C67" s="2">
        <f>ROUND( $C$66 + $C$8, $C$9 - LOG( $C$10 ))</f>
        <v>1.6639999999999999</v>
      </c>
      <c r="D67" s="2">
        <f>ROUND( $D$66 + $D$8, $D$9 - LOG( $D$10 ))</f>
        <v>96532.525999999998</v>
      </c>
      <c r="E67" s="2">
        <f>ROUND( $E$66 + $E$8, $E$9 - LOG( $E$10 ))</f>
        <v>154.63800000000001</v>
      </c>
      <c r="F67" s="2">
        <f>ROUND( $F$66 + $F$8, $F$9 - LOG( $F$10 ))</f>
        <v>1.5980000000000001</v>
      </c>
      <c r="G67" s="2">
        <f>ROUND( $G$66 + $G$8, $G$9 - LOG( $G$10 ))</f>
        <v>234547.359</v>
      </c>
      <c r="H67" s="2">
        <f>ROUND( $H$66 + $H$8, $H$9 - LOG( $H$10 ))</f>
        <v>103.7</v>
      </c>
      <c r="I67" s="2">
        <f>ROUND( $I$66 + $I$8, $I$9 - LOG( $I$10 ))</f>
        <v>74.2</v>
      </c>
      <c r="J67" s="2">
        <f>ROUND( $J$66 + $J$8, $J$9 - LOG( $J$10 ))</f>
        <v>1205.5</v>
      </c>
      <c r="K67" s="2">
        <f>ROUND( $K$66 + $K$8, $K$9 - LOG( $K$10 ))</f>
        <v>1184.7</v>
      </c>
      <c r="L67" s="2">
        <f>ROUND( $L$66 + $L$8, $L$9 - LOG( $L$10 ))</f>
        <v>0.91500000000000004</v>
      </c>
      <c r="M67" s="2">
        <f>ROUND( $M$66 + $M$8, $M$9 - LOG( $M$10 ))</f>
        <v>59844.953999999998</v>
      </c>
      <c r="N67" s="2">
        <f>ROUND( $N$66 + $N$8, $N$9 - LOG( $N$10 ))</f>
        <v>100115.389</v>
      </c>
      <c r="O67" s="2">
        <f>ROUND( $O$66 + $O$8, $O$9 - LOG( $O$10 ))</f>
        <v>140.364</v>
      </c>
      <c r="P67" s="2">
        <f>ROUND( $P$66 + $P$8, $P$9 - LOG( $P$10 ))</f>
        <v>7408669.9960000003</v>
      </c>
      <c r="Q67" s="2">
        <f>ROUND( $Q$66 + $Q$8, $Q$9 - LOG( $Q$10 ))</f>
        <v>208654.18400000001</v>
      </c>
      <c r="R67" s="2">
        <f>ROUND( $R$66 + $R$8, $R$9 - LOG( $R$10 ))</f>
        <v>0</v>
      </c>
      <c r="S67" s="2">
        <f>ROUND( $S$66 + $S$8, $S$9 - LOG( $S$10 ))</f>
        <v>0</v>
      </c>
      <c r="T67" s="2">
        <f>ROUND( $T$66 + $T$8, $T$9 - LOG( $T$10 ))</f>
        <v>2.4460000000000002</v>
      </c>
      <c r="U67" s="2">
        <f>ROUND( $U$66 + $U$8, $U$9 - LOG( $U$10 ))</f>
        <v>37.103999999999999</v>
      </c>
      <c r="V67" s="2">
        <f>ROUND( $V$66 + $V$8, $V$9 - LOG( $V$10 ))</f>
        <v>25.14</v>
      </c>
      <c r="W67" s="2">
        <f>ROUND( $W$66 + $W$8, $W$9 - LOG( $W$10 ))</f>
        <v>0</v>
      </c>
      <c r="X67" s="2">
        <f>ROUND( $X$66 + $X$8, $X$9 - LOG( $X$10 ))</f>
        <v>0</v>
      </c>
      <c r="Y67" s="2">
        <f>ROUND( $Y$66 + $Y$8, $Y$9 - LOG( $Y$10 ))</f>
        <v>0</v>
      </c>
      <c r="Z67" s="2">
        <f>ROUND( $Z$66 + $Z$8, $Z$9 - LOG( $Z$10 ))</f>
        <v>0</v>
      </c>
      <c r="AA67" s="2">
        <f>ROUND( $AA$66 + $AA$8, $AA$9 - LOG( $AA$10 ))</f>
        <v>0</v>
      </c>
      <c r="AB67" s="2">
        <f>ROUND( $AB$66 + $AB$8, $AB$9 - LOG( $AB$10 ))</f>
        <v>0</v>
      </c>
      <c r="AC67" s="2" t="e">
        <f>ROUND( $AC$66 + $AC$8, $AC$9 - LOG( $AC$10 ))</f>
        <v>#REF!</v>
      </c>
      <c r="AD67" s="2" t="e">
        <f>ROUND( $AD$66 + $AD$8, $AD$9 - LOG( $AD$10 ))</f>
        <v>#REF!</v>
      </c>
      <c r="AE67" s="2" t="e">
        <f>ROUND( $AE$66 + $AE$8, $AE$9 - LOG( $AE$10 ))</f>
        <v>#REF!</v>
      </c>
      <c r="AF67" s="2" t="e">
        <f>ROUND( $AF$66 + $AF$8, $AF$9 - LOG( $AF$10 ))</f>
        <v>#REF!</v>
      </c>
      <c r="AG67" s="2" t="e">
        <f>ROUND( $AG$66 + $AG$8, $AG$9 - LOG( $AG$10 ))</f>
        <v>#REF!</v>
      </c>
      <c r="AH67" s="2" t="e">
        <f>ROUND( $AH$66 + $AH$8, $AH$9 - LOG( $AH$10 ))</f>
        <v>#REF!</v>
      </c>
      <c r="AI67" s="2" t="e">
        <f>ROUND( $AI$66 + $AI$8, $AI$9 - LOG( $AI$10 ))</f>
        <v>#REF!</v>
      </c>
      <c r="AJ67" s="2" t="e">
        <f>ROUND( $AJ$66 + $AJ$8, $AJ$9 - LOG( $AJ$10 ))</f>
        <v>#REF!</v>
      </c>
      <c r="AK67" s="2" t="e">
        <f>ROUND( $AK$66 + $AK$8, $AK$9 - LOG( $AK$10 ))</f>
        <v>#REF!</v>
      </c>
      <c r="AL67" s="2" t="e">
        <f>ROUND( $AL$66 + $AL$8, $AL$9 - LOG( $AL$10 ))</f>
        <v>#REF!</v>
      </c>
      <c r="AM67" s="2" t="e">
        <f>ROUND( $AM$66 + $AM$8, $AM$9 - LOG( $AM$10 ))</f>
        <v>#REF!</v>
      </c>
      <c r="AN67" s="2">
        <f>ROUND( $AN$66 + $AN$8, $AN$9 - LOG( $AN$10 ))</f>
        <v>1.1639999999999999</v>
      </c>
      <c r="AO67" s="2">
        <f>ROUND( $AO$66 + $AO$8, $AO$9 - LOG( $AO$10 ))</f>
        <v>1.663</v>
      </c>
      <c r="AP67" s="2">
        <f>ROUND( $AP$66 + $AP$8, $AP$9 - LOG( $AP$10 ))</f>
        <v>0.91400000000000003</v>
      </c>
    </row>
    <row r="68" spans="2:42" outlineLevel="1" x14ac:dyDescent="0.3">
      <c r="B68" s="2">
        <f>ROUND( $B$67 + $B$8, $B$9 - LOG( $B$10 ))</f>
        <v>1.131</v>
      </c>
      <c r="C68" s="2">
        <f>ROUND( $C$67 + $C$8, $C$9 - LOG( $C$10 ))</f>
        <v>1.6839999999999999</v>
      </c>
      <c r="D68" s="2">
        <f>ROUND( $D$67 + $D$8, $D$9 - LOG( $D$10 ))</f>
        <v>97501.964999999997</v>
      </c>
      <c r="E68" s="2">
        <f>ROUND( $E$67 + $E$8, $E$9 - LOG( $E$10 ))</f>
        <v>157.44300000000001</v>
      </c>
      <c r="F68" s="2">
        <f>ROUND( $F$67 + $F$8, $F$9 - LOG( $F$10 ))</f>
        <v>1.613</v>
      </c>
      <c r="G68" s="2">
        <f>ROUND( $G$67 + $G$8, $G$9 - LOG( $G$10 ))</f>
        <v>238920.52600000001</v>
      </c>
      <c r="H68" s="2">
        <f>ROUND( $H$67 + $H$8, $H$9 - LOG( $H$10 ))</f>
        <v>105.6</v>
      </c>
      <c r="I68" s="2">
        <f>ROUND( $I$67 + $I$8, $I$9 - LOG( $I$10 ))</f>
        <v>75.599999999999994</v>
      </c>
      <c r="J68" s="2">
        <f>ROUND( $J$67 + $J$8, $J$9 - LOG( $J$10 ))</f>
        <v>1213</v>
      </c>
      <c r="K68" s="2">
        <f>ROUND( $K$67 + $K$8, $K$9 - LOG( $K$10 ))</f>
        <v>1192.5999999999999</v>
      </c>
      <c r="L68" s="2">
        <f>ROUND( $L$67 + $L$8, $L$9 - LOG( $L$10 ))</f>
        <v>0.93100000000000005</v>
      </c>
      <c r="M68" s="2">
        <f>ROUND( $M$67 + $M$8, $M$9 - LOG( $M$10 ))</f>
        <v>60874.442000000003</v>
      </c>
      <c r="N68" s="2">
        <f>ROUND( $N$67 + $N$8, $N$9 - LOG( $N$10 ))</f>
        <v>101467.329</v>
      </c>
      <c r="O68" s="2">
        <f>ROUND( $O$67 + $O$8, $O$9 - LOG( $O$10 ))</f>
        <v>142.911</v>
      </c>
      <c r="P68" s="2">
        <f>ROUND( $P$67 + $P$8, $P$9 - LOG( $P$10 ))</f>
        <v>7547741.1830000002</v>
      </c>
      <c r="Q68" s="2">
        <f>ROUND( $Q$67 + $Q$8, $Q$9 - LOG( $Q$10 ))</f>
        <v>212545.97899999999</v>
      </c>
      <c r="R68" s="2">
        <f>ROUND( $R$67 + $R$8, $R$9 - LOG( $R$10 ))</f>
        <v>0</v>
      </c>
      <c r="S68" s="2">
        <f>ROUND( $S$67 + $S$8, $S$9 - LOG( $S$10 ))</f>
        <v>0</v>
      </c>
      <c r="T68" s="2">
        <f>ROUND( $T$67 + $T$8, $T$9 - LOG( $T$10 ))</f>
        <v>2.488</v>
      </c>
      <c r="U68" s="2">
        <f>ROUND( $U$67 + $U$8, $U$9 - LOG( $U$10 ))</f>
        <v>37.783000000000001</v>
      </c>
      <c r="V68" s="2">
        <f>ROUND( $V$67 + $V$8, $V$9 - LOG( $V$10 ))</f>
        <v>25.608000000000001</v>
      </c>
      <c r="W68" s="2">
        <f>ROUND( $W$67 + $W$8, $W$9 - LOG( $W$10 ))</f>
        <v>0</v>
      </c>
      <c r="X68" s="2">
        <f>ROUND( $X$67 + $X$8, $X$9 - LOG( $X$10 ))</f>
        <v>0</v>
      </c>
      <c r="Y68" s="2">
        <f>ROUND( $Y$67 + $Y$8, $Y$9 - LOG( $Y$10 ))</f>
        <v>0</v>
      </c>
      <c r="Z68" s="2">
        <f>ROUND( $Z$67 + $Z$8, $Z$9 - LOG( $Z$10 ))</f>
        <v>0</v>
      </c>
      <c r="AA68" s="2">
        <f>ROUND( $AA$67 + $AA$8, $AA$9 - LOG( $AA$10 ))</f>
        <v>0</v>
      </c>
      <c r="AB68" s="2">
        <f>ROUND( $AB$67 + $AB$8, $AB$9 - LOG( $AB$10 ))</f>
        <v>0</v>
      </c>
      <c r="AC68" s="2" t="e">
        <f>ROUND( $AC$67 + $AC$8, $AC$9 - LOG( $AC$10 ))</f>
        <v>#REF!</v>
      </c>
      <c r="AD68" s="2" t="e">
        <f>ROUND( $AD$67 + $AD$8, $AD$9 - LOG( $AD$10 ))</f>
        <v>#REF!</v>
      </c>
      <c r="AE68" s="2" t="e">
        <f>ROUND( $AE$67 + $AE$8, $AE$9 - LOG( $AE$10 ))</f>
        <v>#REF!</v>
      </c>
      <c r="AF68" s="2" t="e">
        <f>ROUND( $AF$67 + $AF$8, $AF$9 - LOG( $AF$10 ))</f>
        <v>#REF!</v>
      </c>
      <c r="AG68" s="2" t="e">
        <f>ROUND( $AG$67 + $AG$8, $AG$9 - LOG( $AG$10 ))</f>
        <v>#REF!</v>
      </c>
      <c r="AH68" s="2" t="e">
        <f>ROUND( $AH$67 + $AH$8, $AH$9 - LOG( $AH$10 ))</f>
        <v>#REF!</v>
      </c>
      <c r="AI68" s="2" t="e">
        <f>ROUND( $AI$67 + $AI$8, $AI$9 - LOG( $AI$10 ))</f>
        <v>#REF!</v>
      </c>
      <c r="AJ68" s="2" t="e">
        <f>ROUND( $AJ$67 + $AJ$8, $AJ$9 - LOG( $AJ$10 ))</f>
        <v>#REF!</v>
      </c>
      <c r="AK68" s="2" t="e">
        <f>ROUND( $AK$67 + $AK$8, $AK$9 - LOG( $AK$10 ))</f>
        <v>#REF!</v>
      </c>
      <c r="AL68" s="2" t="e">
        <f>ROUND( $AL$67 + $AL$8, $AL$9 - LOG( $AL$10 ))</f>
        <v>#REF!</v>
      </c>
      <c r="AM68" s="2" t="e">
        <f>ROUND( $AM$67 + $AM$8, $AM$9 - LOG( $AM$10 ))</f>
        <v>#REF!</v>
      </c>
      <c r="AN68" s="2">
        <f>ROUND( $AN$67 + $AN$8, $AN$9 - LOG( $AN$10 ))</f>
        <v>1.1839999999999999</v>
      </c>
      <c r="AO68" s="2">
        <f>ROUND( $AO$67 + $AO$8, $AO$9 - LOG( $AO$10 ))</f>
        <v>1.6830000000000001</v>
      </c>
      <c r="AP68" s="2">
        <f>ROUND( $AP$67 + $AP$8, $AP$9 - LOG( $AP$10 ))</f>
        <v>0.93</v>
      </c>
    </row>
    <row r="69" spans="2:42" outlineLevel="1" x14ac:dyDescent="0.3">
      <c r="B69" s="2">
        <f>ROUND( $B$68 + $B$8, $B$9 - LOG( $B$10 ))</f>
        <v>1.1499999999999999</v>
      </c>
      <c r="C69" s="2">
        <f>ROUND( $C$68 + $C$8, $C$9 - LOG( $C$10 ))</f>
        <v>1.704</v>
      </c>
      <c r="D69" s="2">
        <f>ROUND( $D$68 + $D$8, $D$9 - LOG( $D$10 ))</f>
        <v>98471.403999999995</v>
      </c>
      <c r="E69" s="2">
        <f>ROUND( $E$68 + $E$8, $E$9 - LOG( $E$10 ))</f>
        <v>160.24799999999999</v>
      </c>
      <c r="F69" s="2">
        <f>ROUND( $F$68 + $F$8, $F$9 - LOG( $F$10 ))</f>
        <v>1.6279999999999999</v>
      </c>
      <c r="G69" s="2">
        <f>ROUND( $G$68 + $G$8, $G$9 - LOG( $G$10 ))</f>
        <v>243293.693</v>
      </c>
      <c r="H69" s="2">
        <f>ROUND( $H$68 + $H$8, $H$9 - LOG( $H$10 ))</f>
        <v>107.5</v>
      </c>
      <c r="I69" s="2">
        <f>ROUND( $I$68 + $I$8, $I$9 - LOG( $I$10 ))</f>
        <v>77</v>
      </c>
      <c r="J69" s="2">
        <f>ROUND( $J$68 + $J$8, $J$9 - LOG( $J$10 ))</f>
        <v>1220.5</v>
      </c>
      <c r="K69" s="2">
        <f>ROUND( $K$68 + $K$8, $K$9 - LOG( $K$10 ))</f>
        <v>1200.5</v>
      </c>
      <c r="L69" s="2">
        <f>ROUND( $L$68 + $L$8, $L$9 - LOG( $L$10 ))</f>
        <v>0.94699999999999995</v>
      </c>
      <c r="M69" s="2">
        <f>ROUND( $M$68 + $M$8, $M$9 - LOG( $M$10 ))</f>
        <v>61903.93</v>
      </c>
      <c r="N69" s="2">
        <f>ROUND( $N$68 + $N$8, $N$9 - LOG( $N$10 ))</f>
        <v>102819.269</v>
      </c>
      <c r="O69" s="2">
        <f>ROUND( $O$68 + $O$8, $O$9 - LOG( $O$10 ))</f>
        <v>145.458</v>
      </c>
      <c r="P69" s="2">
        <f>ROUND( $P$68 + $P$8, $P$9 - LOG( $P$10 ))</f>
        <v>7686812.3700000001</v>
      </c>
      <c r="Q69" s="2">
        <f>ROUND( $Q$68 + $Q$8, $Q$9 - LOG( $Q$10 ))</f>
        <v>216437.774</v>
      </c>
      <c r="R69" s="2">
        <f>ROUND( $R$68 + $R$8, $R$9 - LOG( $R$10 ))</f>
        <v>0</v>
      </c>
      <c r="S69" s="2">
        <f>ROUND( $S$68 + $S$8, $S$9 - LOG( $S$10 ))</f>
        <v>0</v>
      </c>
      <c r="T69" s="2">
        <f>ROUND( $T$68 + $T$8, $T$9 - LOG( $T$10 ))</f>
        <v>2.5299999999999998</v>
      </c>
      <c r="U69" s="2">
        <f>ROUND( $U$68 + $U$8, $U$9 - LOG( $U$10 ))</f>
        <v>38.462000000000003</v>
      </c>
      <c r="V69" s="2">
        <f>ROUND( $V$68 + $V$8, $V$9 - LOG( $V$10 ))</f>
        <v>26.076000000000001</v>
      </c>
      <c r="W69" s="2">
        <f>ROUND( $W$68 + $W$8, $W$9 - LOG( $W$10 ))</f>
        <v>0</v>
      </c>
      <c r="X69" s="2">
        <f>ROUND( $X$68 + $X$8, $X$9 - LOG( $X$10 ))</f>
        <v>0</v>
      </c>
      <c r="Y69" s="2">
        <f>ROUND( $Y$68 + $Y$8, $Y$9 - LOG( $Y$10 ))</f>
        <v>0</v>
      </c>
      <c r="Z69" s="2">
        <f>ROUND( $Z$68 + $Z$8, $Z$9 - LOG( $Z$10 ))</f>
        <v>0</v>
      </c>
      <c r="AA69" s="2">
        <f>ROUND( $AA$68 + $AA$8, $AA$9 - LOG( $AA$10 ))</f>
        <v>0</v>
      </c>
      <c r="AB69" s="2">
        <f>ROUND( $AB$68 + $AB$8, $AB$9 - LOG( $AB$10 ))</f>
        <v>0</v>
      </c>
      <c r="AC69" s="2" t="e">
        <f>ROUND( $AC$68 + $AC$8, $AC$9 - LOG( $AC$10 ))</f>
        <v>#REF!</v>
      </c>
      <c r="AD69" s="2" t="e">
        <f>ROUND( $AD$68 + $AD$8, $AD$9 - LOG( $AD$10 ))</f>
        <v>#REF!</v>
      </c>
      <c r="AE69" s="2" t="e">
        <f>ROUND( $AE$68 + $AE$8, $AE$9 - LOG( $AE$10 ))</f>
        <v>#REF!</v>
      </c>
      <c r="AF69" s="2" t="e">
        <f>ROUND( $AF$68 + $AF$8, $AF$9 - LOG( $AF$10 ))</f>
        <v>#REF!</v>
      </c>
      <c r="AG69" s="2" t="e">
        <f>ROUND( $AG$68 + $AG$8, $AG$9 - LOG( $AG$10 ))</f>
        <v>#REF!</v>
      </c>
      <c r="AH69" s="2" t="e">
        <f>ROUND( $AH$68 + $AH$8, $AH$9 - LOG( $AH$10 ))</f>
        <v>#REF!</v>
      </c>
      <c r="AI69" s="2" t="e">
        <f>ROUND( $AI$68 + $AI$8, $AI$9 - LOG( $AI$10 ))</f>
        <v>#REF!</v>
      </c>
      <c r="AJ69" s="2" t="e">
        <f>ROUND( $AJ$68 + $AJ$8, $AJ$9 - LOG( $AJ$10 ))</f>
        <v>#REF!</v>
      </c>
      <c r="AK69" s="2" t="e">
        <f>ROUND( $AK$68 + $AK$8, $AK$9 - LOG( $AK$10 ))</f>
        <v>#REF!</v>
      </c>
      <c r="AL69" s="2" t="e">
        <f>ROUND( $AL$68 + $AL$8, $AL$9 - LOG( $AL$10 ))</f>
        <v>#REF!</v>
      </c>
      <c r="AM69" s="2" t="e">
        <f>ROUND( $AM$68 + $AM$8, $AM$9 - LOG( $AM$10 ))</f>
        <v>#REF!</v>
      </c>
      <c r="AN69" s="2">
        <f>ROUND( $AN$68 + $AN$8, $AN$9 - LOG( $AN$10 ))</f>
        <v>1.204</v>
      </c>
      <c r="AO69" s="2">
        <f>ROUND( $AO$68 + $AO$8, $AO$9 - LOG( $AO$10 ))</f>
        <v>1.7030000000000001</v>
      </c>
      <c r="AP69" s="2">
        <f>ROUND( $AP$68 + $AP$8, $AP$9 - LOG( $AP$10 ))</f>
        <v>0.94599999999999995</v>
      </c>
    </row>
    <row r="70" spans="2:42" outlineLevel="1" x14ac:dyDescent="0.3">
      <c r="B70" s="2">
        <f>ROUND( $B$69 + $B$8, $B$9 - LOG( $B$10 ))</f>
        <v>1.169</v>
      </c>
      <c r="C70" s="2">
        <f>ROUND( $C$69 + $C$8, $C$9 - LOG( $C$10 ))</f>
        <v>1.724</v>
      </c>
      <c r="D70" s="2">
        <f>ROUND( $D$69 + $D$8, $D$9 - LOG( $D$10 ))</f>
        <v>99440.842999999993</v>
      </c>
      <c r="E70" s="2">
        <f>ROUND( $E$69 + $E$8, $E$9 - LOG( $E$10 ))</f>
        <v>163.053</v>
      </c>
      <c r="F70" s="2">
        <f>ROUND( $F$69 + $F$8, $F$9 - LOG( $F$10 ))</f>
        <v>1.643</v>
      </c>
      <c r="G70" s="2">
        <f>ROUND( $G$69 + $G$8, $G$9 - LOG( $G$10 ))</f>
        <v>247666.86</v>
      </c>
      <c r="H70" s="2">
        <f>ROUND( $H$69 + $H$8, $H$9 - LOG( $H$10 ))</f>
        <v>109.4</v>
      </c>
      <c r="I70" s="2">
        <f>ROUND( $I$69 + $I$8, $I$9 - LOG( $I$10 ))</f>
        <v>78.400000000000006</v>
      </c>
      <c r="J70" s="2">
        <f>ROUND( $J$69 + $J$8, $J$9 - LOG( $J$10 ))</f>
        <v>1228</v>
      </c>
      <c r="K70" s="2">
        <f>ROUND( $K$69 + $K$8, $K$9 - LOG( $K$10 ))</f>
        <v>1208.4000000000001</v>
      </c>
      <c r="L70" s="2">
        <f>ROUND( $L$69 + $L$8, $L$9 - LOG( $L$10 ))</f>
        <v>0.96299999999999997</v>
      </c>
      <c r="M70" s="2">
        <f>ROUND( $M$69 + $M$8, $M$9 - LOG( $M$10 ))</f>
        <v>62933.417999999998</v>
      </c>
      <c r="N70" s="2">
        <f>ROUND( $N$69 + $N$8, $N$9 - LOG( $N$10 ))</f>
        <v>104171.209</v>
      </c>
      <c r="O70" s="2">
        <f>ROUND( $O$69 + $O$8, $O$9 - LOG( $O$10 ))</f>
        <v>148.005</v>
      </c>
      <c r="P70" s="2">
        <f>ROUND( $P$69 + $P$8, $P$9 - LOG( $P$10 ))</f>
        <v>7825883.557</v>
      </c>
      <c r="Q70" s="2">
        <f>ROUND( $Q$69 + $Q$8, $Q$9 - LOG( $Q$10 ))</f>
        <v>220329.56899999999</v>
      </c>
      <c r="R70" s="2">
        <f>ROUND( $R$69 + $R$8, $R$9 - LOG( $R$10 ))</f>
        <v>0</v>
      </c>
      <c r="S70" s="2">
        <f>ROUND( $S$69 + $S$8, $S$9 - LOG( $S$10 ))</f>
        <v>0</v>
      </c>
      <c r="T70" s="2">
        <f>ROUND( $T$69 + $T$8, $T$9 - LOG( $T$10 ))</f>
        <v>2.5720000000000001</v>
      </c>
      <c r="U70" s="2">
        <f>ROUND( $U$69 + $U$8, $U$9 - LOG( $U$10 ))</f>
        <v>39.140999999999998</v>
      </c>
      <c r="V70" s="2">
        <f>ROUND( $V$69 + $V$8, $V$9 - LOG( $V$10 ))</f>
        <v>26.544</v>
      </c>
      <c r="W70" s="2">
        <f>ROUND( $W$69 + $W$8, $W$9 - LOG( $W$10 ))</f>
        <v>0</v>
      </c>
      <c r="X70" s="2">
        <f>ROUND( $X$69 + $X$8, $X$9 - LOG( $X$10 ))</f>
        <v>0</v>
      </c>
      <c r="Y70" s="2">
        <f>ROUND( $Y$69 + $Y$8, $Y$9 - LOG( $Y$10 ))</f>
        <v>0</v>
      </c>
      <c r="Z70" s="2">
        <f>ROUND( $Z$69 + $Z$8, $Z$9 - LOG( $Z$10 ))</f>
        <v>0</v>
      </c>
      <c r="AA70" s="2">
        <f>ROUND( $AA$69 + $AA$8, $AA$9 - LOG( $AA$10 ))</f>
        <v>0</v>
      </c>
      <c r="AB70" s="2">
        <f>ROUND( $AB$69 + $AB$8, $AB$9 - LOG( $AB$10 ))</f>
        <v>0</v>
      </c>
      <c r="AC70" s="2" t="e">
        <f>ROUND( $AC$69 + $AC$8, $AC$9 - LOG( $AC$10 ))</f>
        <v>#REF!</v>
      </c>
      <c r="AD70" s="2" t="e">
        <f>ROUND( $AD$69 + $AD$8, $AD$9 - LOG( $AD$10 ))</f>
        <v>#REF!</v>
      </c>
      <c r="AE70" s="2" t="e">
        <f>ROUND( $AE$69 + $AE$8, $AE$9 - LOG( $AE$10 ))</f>
        <v>#REF!</v>
      </c>
      <c r="AF70" s="2" t="e">
        <f>ROUND( $AF$69 + $AF$8, $AF$9 - LOG( $AF$10 ))</f>
        <v>#REF!</v>
      </c>
      <c r="AG70" s="2" t="e">
        <f>ROUND( $AG$69 + $AG$8, $AG$9 - LOG( $AG$10 ))</f>
        <v>#REF!</v>
      </c>
      <c r="AH70" s="2" t="e">
        <f>ROUND( $AH$69 + $AH$8, $AH$9 - LOG( $AH$10 ))</f>
        <v>#REF!</v>
      </c>
      <c r="AI70" s="2" t="e">
        <f>ROUND( $AI$69 + $AI$8, $AI$9 - LOG( $AI$10 ))</f>
        <v>#REF!</v>
      </c>
      <c r="AJ70" s="2" t="e">
        <f>ROUND( $AJ$69 + $AJ$8, $AJ$9 - LOG( $AJ$10 ))</f>
        <v>#REF!</v>
      </c>
      <c r="AK70" s="2" t="e">
        <f>ROUND( $AK$69 + $AK$8, $AK$9 - LOG( $AK$10 ))</f>
        <v>#REF!</v>
      </c>
      <c r="AL70" s="2" t="e">
        <f>ROUND( $AL$69 + $AL$8, $AL$9 - LOG( $AL$10 ))</f>
        <v>#REF!</v>
      </c>
      <c r="AM70" s="2" t="e">
        <f>ROUND( $AM$69 + $AM$8, $AM$9 - LOG( $AM$10 ))</f>
        <v>#REF!</v>
      </c>
      <c r="AN70" s="2">
        <f>ROUND( $AN$69 + $AN$8, $AN$9 - LOG( $AN$10 ))</f>
        <v>1.224</v>
      </c>
      <c r="AO70" s="2">
        <f>ROUND( $AO$69 + $AO$8, $AO$9 - LOG( $AO$10 ))</f>
        <v>1.7230000000000001</v>
      </c>
      <c r="AP70" s="2">
        <f>ROUND( $AP$69 + $AP$8, $AP$9 - LOG( $AP$10 ))</f>
        <v>0.96199999999999997</v>
      </c>
    </row>
    <row r="71" spans="2:42" outlineLevel="1" x14ac:dyDescent="0.3">
      <c r="B71" s="2">
        <f>ROUND( $B$70 + $B$8, $B$9 - LOG( $B$10 ))</f>
        <v>1.1879999999999999</v>
      </c>
      <c r="C71" s="2">
        <f>ROUND( $C$70 + $C$8, $C$9 - LOG( $C$10 ))</f>
        <v>1.744</v>
      </c>
      <c r="D71" s="2">
        <f>ROUND( $D$70 + $D$8, $D$9 - LOG( $D$10 ))</f>
        <v>100410.28200000001</v>
      </c>
      <c r="E71" s="2">
        <f>ROUND( $E$70 + $E$8, $E$9 - LOG( $E$10 ))</f>
        <v>165.858</v>
      </c>
      <c r="F71" s="2">
        <f>ROUND( $F$70 + $F$8, $F$9 - LOG( $F$10 ))</f>
        <v>1.6579999999999999</v>
      </c>
      <c r="G71" s="2">
        <f>ROUND( $G$70 + $G$8, $G$9 - LOG( $G$10 ))</f>
        <v>252040.027</v>
      </c>
      <c r="H71" s="2">
        <f>ROUND( $H$70 + $H$8, $H$9 - LOG( $H$10 ))</f>
        <v>111.3</v>
      </c>
      <c r="I71" s="2">
        <f>ROUND( $I$70 + $I$8, $I$9 - LOG( $I$10 ))</f>
        <v>79.8</v>
      </c>
      <c r="J71" s="2">
        <f>ROUND( $J$70 + $J$8, $J$9 - LOG( $J$10 ))</f>
        <v>1235.5</v>
      </c>
      <c r="K71" s="2">
        <f>ROUND( $K$70 + $K$8, $K$9 - LOG( $K$10 ))</f>
        <v>1216.3</v>
      </c>
      <c r="L71" s="2">
        <f>ROUND( $L$70 + $L$8, $L$9 - LOG( $L$10 ))</f>
        <v>0.97899999999999998</v>
      </c>
      <c r="M71" s="2">
        <f>ROUND( $M$70 + $M$8, $M$9 - LOG( $M$10 ))</f>
        <v>63962.906000000003</v>
      </c>
      <c r="N71" s="2">
        <f>ROUND( $N$70 + $N$8, $N$9 - LOG( $N$10 ))</f>
        <v>105523.149</v>
      </c>
      <c r="O71" s="2">
        <f>ROUND( $O$70 + $O$8, $O$9 - LOG( $O$10 ))</f>
        <v>150.55199999999999</v>
      </c>
      <c r="P71" s="2">
        <f>ROUND( $P$70 + $P$8, $P$9 - LOG( $P$10 ))</f>
        <v>7964954.7439999999</v>
      </c>
      <c r="Q71" s="2">
        <f>ROUND( $Q$70 + $Q$8, $Q$9 - LOG( $Q$10 ))</f>
        <v>224221.364</v>
      </c>
      <c r="R71" s="2">
        <f>ROUND( $R$70 + $R$8, $R$9 - LOG( $R$10 ))</f>
        <v>0</v>
      </c>
      <c r="S71" s="2">
        <f>ROUND( $S$70 + $S$8, $S$9 - LOG( $S$10 ))</f>
        <v>0</v>
      </c>
      <c r="T71" s="2">
        <f>ROUND( $T$70 + $T$8, $T$9 - LOG( $T$10 ))</f>
        <v>2.6139999999999999</v>
      </c>
      <c r="U71" s="2">
        <f>ROUND( $U$70 + $U$8, $U$9 - LOG( $U$10 ))</f>
        <v>39.82</v>
      </c>
      <c r="V71" s="2">
        <f>ROUND( $V$70 + $V$8, $V$9 - LOG( $V$10 ))</f>
        <v>27.012</v>
      </c>
      <c r="W71" s="2">
        <f>ROUND( $W$70 + $W$8, $W$9 - LOG( $W$10 ))</f>
        <v>0</v>
      </c>
      <c r="X71" s="2">
        <f>ROUND( $X$70 + $X$8, $X$9 - LOG( $X$10 ))</f>
        <v>0</v>
      </c>
      <c r="Y71" s="2">
        <f>ROUND( $Y$70 + $Y$8, $Y$9 - LOG( $Y$10 ))</f>
        <v>0</v>
      </c>
      <c r="Z71" s="2">
        <f>ROUND( $Z$70 + $Z$8, $Z$9 - LOG( $Z$10 ))</f>
        <v>0</v>
      </c>
      <c r="AA71" s="2">
        <f>ROUND( $AA$70 + $AA$8, $AA$9 - LOG( $AA$10 ))</f>
        <v>0</v>
      </c>
      <c r="AB71" s="2">
        <f>ROUND( $AB$70 + $AB$8, $AB$9 - LOG( $AB$10 ))</f>
        <v>0</v>
      </c>
      <c r="AC71" s="2" t="e">
        <f>ROUND( $AC$70 + $AC$8, $AC$9 - LOG( $AC$10 ))</f>
        <v>#REF!</v>
      </c>
      <c r="AD71" s="2" t="e">
        <f>ROUND( $AD$70 + $AD$8, $AD$9 - LOG( $AD$10 ))</f>
        <v>#REF!</v>
      </c>
      <c r="AE71" s="2" t="e">
        <f>ROUND( $AE$70 + $AE$8, $AE$9 - LOG( $AE$10 ))</f>
        <v>#REF!</v>
      </c>
      <c r="AF71" s="2" t="e">
        <f>ROUND( $AF$70 + $AF$8, $AF$9 - LOG( $AF$10 ))</f>
        <v>#REF!</v>
      </c>
      <c r="AG71" s="2" t="e">
        <f>ROUND( $AG$70 + $AG$8, $AG$9 - LOG( $AG$10 ))</f>
        <v>#REF!</v>
      </c>
      <c r="AH71" s="2" t="e">
        <f>ROUND( $AH$70 + $AH$8, $AH$9 - LOG( $AH$10 ))</f>
        <v>#REF!</v>
      </c>
      <c r="AI71" s="2" t="e">
        <f>ROUND( $AI$70 + $AI$8, $AI$9 - LOG( $AI$10 ))</f>
        <v>#REF!</v>
      </c>
      <c r="AJ71" s="2" t="e">
        <f>ROUND( $AJ$70 + $AJ$8, $AJ$9 - LOG( $AJ$10 ))</f>
        <v>#REF!</v>
      </c>
      <c r="AK71" s="2" t="e">
        <f>ROUND( $AK$70 + $AK$8, $AK$9 - LOG( $AK$10 ))</f>
        <v>#REF!</v>
      </c>
      <c r="AL71" s="2" t="e">
        <f>ROUND( $AL$70 + $AL$8, $AL$9 - LOG( $AL$10 ))</f>
        <v>#REF!</v>
      </c>
      <c r="AM71" s="2" t="e">
        <f>ROUND( $AM$70 + $AM$8, $AM$9 - LOG( $AM$10 ))</f>
        <v>#REF!</v>
      </c>
      <c r="AN71" s="2">
        <f>ROUND( $AN$70 + $AN$8, $AN$9 - LOG( $AN$10 ))</f>
        <v>1.244</v>
      </c>
      <c r="AO71" s="2">
        <f>ROUND( $AO$70 + $AO$8, $AO$9 - LOG( $AO$10 ))</f>
        <v>1.7430000000000001</v>
      </c>
      <c r="AP71" s="2">
        <f>ROUND( $AP$70 + $AP$8, $AP$9 - LOG( $AP$10 ))</f>
        <v>0.97799999999999998</v>
      </c>
    </row>
    <row r="72" spans="2:42" outlineLevel="1" x14ac:dyDescent="0.3">
      <c r="B72" s="2">
        <f>ROUND( $B$71 + $B$8, $B$9 - LOG( $B$10 ))</f>
        <v>1.2070000000000001</v>
      </c>
      <c r="C72" s="2">
        <f>ROUND( $C$71 + $C$8, $C$9 - LOG( $C$10 ))</f>
        <v>1.764</v>
      </c>
      <c r="D72" s="2">
        <f>ROUND( $D$71 + $D$8, $D$9 - LOG( $D$10 ))</f>
        <v>101379.72100000001</v>
      </c>
      <c r="E72" s="2">
        <f>ROUND( $E$71 + $E$8, $E$9 - LOG( $E$10 ))</f>
        <v>168.66300000000001</v>
      </c>
      <c r="F72" s="2">
        <f>ROUND( $F$71 + $F$8, $F$9 - LOG( $F$10 ))</f>
        <v>1.673</v>
      </c>
      <c r="G72" s="2">
        <f>ROUND( $G$71 + $G$8, $G$9 - LOG( $G$10 ))</f>
        <v>256413.19399999999</v>
      </c>
      <c r="H72" s="2">
        <f>ROUND( $H$71 + $H$8, $H$9 - LOG( $H$10 ))</f>
        <v>113.2</v>
      </c>
      <c r="I72" s="2">
        <f>ROUND( $I$71 + $I$8, $I$9 - LOG( $I$10 ))</f>
        <v>81.2</v>
      </c>
      <c r="J72" s="2">
        <f>ROUND( $J$71 + $J$8, $J$9 - LOG( $J$10 ))</f>
        <v>1243</v>
      </c>
      <c r="K72" s="2">
        <f>ROUND( $K$71 + $K$8, $K$9 - LOG( $K$10 ))</f>
        <v>1224.2</v>
      </c>
      <c r="L72" s="2">
        <f>ROUND( $L$71 + $L$8, $L$9 - LOG( $L$10 ))</f>
        <v>0.995</v>
      </c>
      <c r="M72" s="2">
        <f>ROUND( $M$71 + $M$8, $M$9 - LOG( $M$10 ))</f>
        <v>64992.394</v>
      </c>
      <c r="N72" s="2">
        <f>ROUND( $N$71 + $N$8, $N$9 - LOG( $N$10 ))</f>
        <v>106875.08900000001</v>
      </c>
      <c r="O72" s="2">
        <f>ROUND( $O$71 + $O$8, $O$9 - LOG( $O$10 ))</f>
        <v>153.09899999999999</v>
      </c>
      <c r="P72" s="2">
        <f>ROUND( $P$71 + $P$8, $P$9 - LOG( $P$10 ))</f>
        <v>8104025.9309999999</v>
      </c>
      <c r="Q72" s="2">
        <f>ROUND( $Q$71 + $Q$8, $Q$9 - LOG( $Q$10 ))</f>
        <v>228113.15900000001</v>
      </c>
      <c r="R72" s="2">
        <f>ROUND( $R$71 + $R$8, $R$9 - LOG( $R$10 ))</f>
        <v>0</v>
      </c>
      <c r="S72" s="2">
        <f>ROUND( $S$71 + $S$8, $S$9 - LOG( $S$10 ))</f>
        <v>0</v>
      </c>
      <c r="T72" s="2">
        <f>ROUND( $T$71 + $T$8, $T$9 - LOG( $T$10 ))</f>
        <v>2.6560000000000001</v>
      </c>
      <c r="U72" s="2">
        <f>ROUND( $U$71 + $U$8, $U$9 - LOG( $U$10 ))</f>
        <v>40.499000000000002</v>
      </c>
      <c r="V72" s="2">
        <f>ROUND( $V$71 + $V$8, $V$9 - LOG( $V$10 ))</f>
        <v>27.48</v>
      </c>
      <c r="W72" s="2">
        <f>ROUND( $W$71 + $W$8, $W$9 - LOG( $W$10 ))</f>
        <v>0</v>
      </c>
      <c r="X72" s="2">
        <f>ROUND( $X$71 + $X$8, $X$9 - LOG( $X$10 ))</f>
        <v>0</v>
      </c>
      <c r="Y72" s="2">
        <f>ROUND( $Y$71 + $Y$8, $Y$9 - LOG( $Y$10 ))</f>
        <v>0</v>
      </c>
      <c r="Z72" s="2">
        <f>ROUND( $Z$71 + $Z$8, $Z$9 - LOG( $Z$10 ))</f>
        <v>0</v>
      </c>
      <c r="AA72" s="2">
        <f>ROUND( $AA$71 + $AA$8, $AA$9 - LOG( $AA$10 ))</f>
        <v>0</v>
      </c>
      <c r="AB72" s="2">
        <f>ROUND( $AB$71 + $AB$8, $AB$9 - LOG( $AB$10 ))</f>
        <v>0</v>
      </c>
      <c r="AC72" s="2" t="e">
        <f>ROUND( $AC$71 + $AC$8, $AC$9 - LOG( $AC$10 ))</f>
        <v>#REF!</v>
      </c>
      <c r="AD72" s="2" t="e">
        <f>ROUND( $AD$71 + $AD$8, $AD$9 - LOG( $AD$10 ))</f>
        <v>#REF!</v>
      </c>
      <c r="AE72" s="2" t="e">
        <f>ROUND( $AE$71 + $AE$8, $AE$9 - LOG( $AE$10 ))</f>
        <v>#REF!</v>
      </c>
      <c r="AF72" s="2" t="e">
        <f>ROUND( $AF$71 + $AF$8, $AF$9 - LOG( $AF$10 ))</f>
        <v>#REF!</v>
      </c>
      <c r="AG72" s="2" t="e">
        <f>ROUND( $AG$71 + $AG$8, $AG$9 - LOG( $AG$10 ))</f>
        <v>#REF!</v>
      </c>
      <c r="AH72" s="2" t="e">
        <f>ROUND( $AH$71 + $AH$8, $AH$9 - LOG( $AH$10 ))</f>
        <v>#REF!</v>
      </c>
      <c r="AI72" s="2" t="e">
        <f>ROUND( $AI$71 + $AI$8, $AI$9 - LOG( $AI$10 ))</f>
        <v>#REF!</v>
      </c>
      <c r="AJ72" s="2" t="e">
        <f>ROUND( $AJ$71 + $AJ$8, $AJ$9 - LOG( $AJ$10 ))</f>
        <v>#REF!</v>
      </c>
      <c r="AK72" s="2" t="e">
        <f>ROUND( $AK$71 + $AK$8, $AK$9 - LOG( $AK$10 ))</f>
        <v>#REF!</v>
      </c>
      <c r="AL72" s="2" t="e">
        <f>ROUND( $AL$71 + $AL$8, $AL$9 - LOG( $AL$10 ))</f>
        <v>#REF!</v>
      </c>
      <c r="AM72" s="2" t="e">
        <f>ROUND( $AM$71 + $AM$8, $AM$9 - LOG( $AM$10 ))</f>
        <v>#REF!</v>
      </c>
      <c r="AN72" s="2">
        <f>ROUND( $AN$71 + $AN$8, $AN$9 - LOG( $AN$10 ))</f>
        <v>1.264</v>
      </c>
      <c r="AO72" s="2">
        <f>ROUND( $AO$71 + $AO$8, $AO$9 - LOG( $AO$10 ))</f>
        <v>1.7629999999999999</v>
      </c>
      <c r="AP72" s="2">
        <f>ROUND( $AP$71 + $AP$8, $AP$9 - LOG( $AP$10 ))</f>
        <v>0.99399999999999999</v>
      </c>
    </row>
    <row r="73" spans="2:42" outlineLevel="1" x14ac:dyDescent="0.3">
      <c r="B73" s="2">
        <f>ROUND( $B$72 + $B$8, $B$9 - LOG( $B$10 ))</f>
        <v>1.226</v>
      </c>
      <c r="C73" s="2">
        <f>ROUND( $C$72 + $C$8, $C$9 - LOG( $C$10 ))</f>
        <v>1.784</v>
      </c>
      <c r="D73" s="2">
        <f>ROUND( $D$72 + $D$8, $D$9 - LOG( $D$10 ))</f>
        <v>102349.16</v>
      </c>
      <c r="E73" s="2">
        <f>ROUND( $E$72 + $E$8, $E$9 - LOG( $E$10 ))</f>
        <v>171.46799999999999</v>
      </c>
      <c r="F73" s="2">
        <f>ROUND( $F$72 + $F$8, $F$9 - LOG( $F$10 ))</f>
        <v>1.6879999999999999</v>
      </c>
      <c r="G73" s="2">
        <f>ROUND( $G$72 + $G$8, $G$9 - LOG( $G$10 ))</f>
        <v>260786.361</v>
      </c>
      <c r="H73" s="2">
        <f>ROUND( $H$72 + $H$8, $H$9 - LOG( $H$10 ))</f>
        <v>115.1</v>
      </c>
      <c r="I73" s="2">
        <f>ROUND( $I$72 + $I$8, $I$9 - LOG( $I$10 ))</f>
        <v>82.6</v>
      </c>
      <c r="J73" s="2">
        <f>ROUND( $J$72 + $J$8, $J$9 - LOG( $J$10 ))</f>
        <v>1250.5</v>
      </c>
      <c r="K73" s="2">
        <f>ROUND( $K$72 + $K$8, $K$9 - LOG( $K$10 ))</f>
        <v>1232.0999999999999</v>
      </c>
      <c r="L73" s="2">
        <f>ROUND( $L$72 + $L$8, $L$9 - LOG( $L$10 ))</f>
        <v>1.0109999999999999</v>
      </c>
      <c r="M73" s="2">
        <f>ROUND( $M$72 + $M$8, $M$9 - LOG( $M$10 ))</f>
        <v>66021.881999999998</v>
      </c>
      <c r="N73" s="2">
        <f>ROUND( $N$72 + $N$8, $N$9 - LOG( $N$10 ))</f>
        <v>108227.02899999999</v>
      </c>
      <c r="O73" s="2">
        <f>ROUND( $O$72 + $O$8, $O$9 - LOG( $O$10 ))</f>
        <v>155.64599999999999</v>
      </c>
      <c r="P73" s="2">
        <f>ROUND( $P$72 + $P$8, $P$9 - LOG( $P$10 ))</f>
        <v>8243097.1179999998</v>
      </c>
      <c r="Q73" s="2">
        <f>ROUND( $Q$72 + $Q$8, $Q$9 - LOG( $Q$10 ))</f>
        <v>232004.954</v>
      </c>
      <c r="R73" s="2">
        <f>ROUND( $R$72 + $R$8, $R$9 - LOG( $R$10 ))</f>
        <v>0</v>
      </c>
      <c r="S73" s="2">
        <f>ROUND( $S$72 + $S$8, $S$9 - LOG( $S$10 ))</f>
        <v>0</v>
      </c>
      <c r="T73" s="2">
        <f>ROUND( $T$72 + $T$8, $T$9 - LOG( $T$10 ))</f>
        <v>2.698</v>
      </c>
      <c r="U73" s="2">
        <f>ROUND( $U$72 + $U$8, $U$9 - LOG( $U$10 ))</f>
        <v>41.177999999999997</v>
      </c>
      <c r="V73" s="2">
        <f>ROUND( $V$72 + $V$8, $V$9 - LOG( $V$10 ))</f>
        <v>27.948</v>
      </c>
      <c r="W73" s="2">
        <f>ROUND( $W$72 + $W$8, $W$9 - LOG( $W$10 ))</f>
        <v>0</v>
      </c>
      <c r="X73" s="2">
        <f>ROUND( $X$72 + $X$8, $X$9 - LOG( $X$10 ))</f>
        <v>0</v>
      </c>
      <c r="Y73" s="2">
        <f>ROUND( $Y$72 + $Y$8, $Y$9 - LOG( $Y$10 ))</f>
        <v>0</v>
      </c>
      <c r="Z73" s="2">
        <f>ROUND( $Z$72 + $Z$8, $Z$9 - LOG( $Z$10 ))</f>
        <v>0</v>
      </c>
      <c r="AA73" s="2">
        <f>ROUND( $AA$72 + $AA$8, $AA$9 - LOG( $AA$10 ))</f>
        <v>0</v>
      </c>
      <c r="AB73" s="2">
        <f>ROUND( $AB$72 + $AB$8, $AB$9 - LOG( $AB$10 ))</f>
        <v>0</v>
      </c>
      <c r="AC73" s="2" t="e">
        <f>ROUND( $AC$72 + $AC$8, $AC$9 - LOG( $AC$10 ))</f>
        <v>#REF!</v>
      </c>
      <c r="AD73" s="2" t="e">
        <f>ROUND( $AD$72 + $AD$8, $AD$9 - LOG( $AD$10 ))</f>
        <v>#REF!</v>
      </c>
      <c r="AE73" s="2" t="e">
        <f>ROUND( $AE$72 + $AE$8, $AE$9 - LOG( $AE$10 ))</f>
        <v>#REF!</v>
      </c>
      <c r="AF73" s="2" t="e">
        <f>ROUND( $AF$72 + $AF$8, $AF$9 - LOG( $AF$10 ))</f>
        <v>#REF!</v>
      </c>
      <c r="AG73" s="2" t="e">
        <f>ROUND( $AG$72 + $AG$8, $AG$9 - LOG( $AG$10 ))</f>
        <v>#REF!</v>
      </c>
      <c r="AH73" s="2" t="e">
        <f>ROUND( $AH$72 + $AH$8, $AH$9 - LOG( $AH$10 ))</f>
        <v>#REF!</v>
      </c>
      <c r="AI73" s="2" t="e">
        <f>ROUND( $AI$72 + $AI$8, $AI$9 - LOG( $AI$10 ))</f>
        <v>#REF!</v>
      </c>
      <c r="AJ73" s="2" t="e">
        <f>ROUND( $AJ$72 + $AJ$8, $AJ$9 - LOG( $AJ$10 ))</f>
        <v>#REF!</v>
      </c>
      <c r="AK73" s="2" t="e">
        <f>ROUND( $AK$72 + $AK$8, $AK$9 - LOG( $AK$10 ))</f>
        <v>#REF!</v>
      </c>
      <c r="AL73" s="2" t="e">
        <f>ROUND( $AL$72 + $AL$8, $AL$9 - LOG( $AL$10 ))</f>
        <v>#REF!</v>
      </c>
      <c r="AM73" s="2" t="e">
        <f>ROUND( $AM$72 + $AM$8, $AM$9 - LOG( $AM$10 ))</f>
        <v>#REF!</v>
      </c>
      <c r="AN73" s="2">
        <f>ROUND( $AN$72 + $AN$8, $AN$9 - LOG( $AN$10 ))</f>
        <v>1.284</v>
      </c>
      <c r="AO73" s="2">
        <f>ROUND( $AO$72 + $AO$8, $AO$9 - LOG( $AO$10 ))</f>
        <v>1.7829999999999999</v>
      </c>
      <c r="AP73" s="2">
        <f>ROUND( $AP$72 + $AP$8, $AP$9 - LOG( $AP$10 ))</f>
        <v>1.01</v>
      </c>
    </row>
    <row r="74" spans="2:42" outlineLevel="1" x14ac:dyDescent="0.3">
      <c r="B74" s="2">
        <f>ROUND( $B$73 + $B$8, $B$9 - LOG( $B$10 ))</f>
        <v>1.2450000000000001</v>
      </c>
      <c r="C74" s="2">
        <f>ROUND( $C$73 + $C$8, $C$9 - LOG( $C$10 ))</f>
        <v>1.804</v>
      </c>
      <c r="D74" s="2">
        <f>ROUND( $D$73 + $D$8, $D$9 - LOG( $D$10 ))</f>
        <v>103318.599</v>
      </c>
      <c r="E74" s="2">
        <f>ROUND( $E$73 + $E$8, $E$9 - LOG( $E$10 ))</f>
        <v>174.273</v>
      </c>
      <c r="F74" s="2">
        <f>ROUND( $F$73 + $F$8, $F$9 - LOG( $F$10 ))</f>
        <v>1.7030000000000001</v>
      </c>
      <c r="G74" s="2">
        <f>ROUND( $G$73 + $G$8, $G$9 - LOG( $G$10 ))</f>
        <v>265159.52799999999</v>
      </c>
      <c r="H74" s="2">
        <f>ROUND( $H$73 + $H$8, $H$9 - LOG( $H$10 ))</f>
        <v>117</v>
      </c>
      <c r="I74" s="2">
        <f>ROUND( $I$73 + $I$8, $I$9 - LOG( $I$10 ))</f>
        <v>84</v>
      </c>
      <c r="J74" s="2">
        <f>ROUND( $J$73 + $J$8, $J$9 - LOG( $J$10 ))</f>
        <v>1258</v>
      </c>
      <c r="K74" s="2">
        <f>ROUND( $K$73 + $K$8, $K$9 - LOG( $K$10 ))</f>
        <v>1240</v>
      </c>
      <c r="L74" s="2">
        <f>ROUND( $L$73 + $L$8, $L$9 - LOG( $L$10 ))</f>
        <v>1.0269999999999999</v>
      </c>
      <c r="M74" s="2">
        <f>ROUND( $M$73 + $M$8, $M$9 - LOG( $M$10 ))</f>
        <v>67051.37</v>
      </c>
      <c r="N74" s="2">
        <f>ROUND( $N$73 + $N$8, $N$9 - LOG( $N$10 ))</f>
        <v>109578.969</v>
      </c>
      <c r="O74" s="2">
        <f>ROUND( $O$73 + $O$8, $O$9 - LOG( $O$10 ))</f>
        <v>158.19300000000001</v>
      </c>
      <c r="P74" s="2">
        <f>ROUND( $P$73 + $P$8, $P$9 - LOG( $P$10 ))</f>
        <v>8382168.3049999997</v>
      </c>
      <c r="Q74" s="2">
        <f>ROUND( $Q$73 + $Q$8, $Q$9 - LOG( $Q$10 ))</f>
        <v>235896.74900000001</v>
      </c>
      <c r="R74" s="2">
        <f>ROUND( $R$73 + $R$8, $R$9 - LOG( $R$10 ))</f>
        <v>0</v>
      </c>
      <c r="S74" s="2">
        <f>ROUND( $S$73 + $S$8, $S$9 - LOG( $S$10 ))</f>
        <v>0</v>
      </c>
      <c r="T74" s="2">
        <f>ROUND( $T$73 + $T$8, $T$9 - LOG( $T$10 ))</f>
        <v>2.74</v>
      </c>
      <c r="U74" s="2">
        <f>ROUND( $U$73 + $U$8, $U$9 - LOG( $U$10 ))</f>
        <v>41.856999999999999</v>
      </c>
      <c r="V74" s="2">
        <f>ROUND( $V$73 + $V$8, $V$9 - LOG( $V$10 ))</f>
        <v>28.416</v>
      </c>
      <c r="W74" s="2">
        <f>ROUND( $W$73 + $W$8, $W$9 - LOG( $W$10 ))</f>
        <v>0</v>
      </c>
      <c r="X74" s="2">
        <f>ROUND( $X$73 + $X$8, $X$9 - LOG( $X$10 ))</f>
        <v>0</v>
      </c>
      <c r="Y74" s="2">
        <f>ROUND( $Y$73 + $Y$8, $Y$9 - LOG( $Y$10 ))</f>
        <v>0</v>
      </c>
      <c r="Z74" s="2">
        <f>ROUND( $Z$73 + $Z$8, $Z$9 - LOG( $Z$10 ))</f>
        <v>0</v>
      </c>
      <c r="AA74" s="2">
        <f>ROUND( $AA$73 + $AA$8, $AA$9 - LOG( $AA$10 ))</f>
        <v>0</v>
      </c>
      <c r="AB74" s="2">
        <f>ROUND( $AB$73 + $AB$8, $AB$9 - LOG( $AB$10 ))</f>
        <v>0</v>
      </c>
      <c r="AC74" s="2" t="e">
        <f>ROUND( $AC$73 + $AC$8, $AC$9 - LOG( $AC$10 ))</f>
        <v>#REF!</v>
      </c>
      <c r="AD74" s="2" t="e">
        <f>ROUND( $AD$73 + $AD$8, $AD$9 - LOG( $AD$10 ))</f>
        <v>#REF!</v>
      </c>
      <c r="AE74" s="2" t="e">
        <f>ROUND( $AE$73 + $AE$8, $AE$9 - LOG( $AE$10 ))</f>
        <v>#REF!</v>
      </c>
      <c r="AF74" s="2" t="e">
        <f>ROUND( $AF$73 + $AF$8, $AF$9 - LOG( $AF$10 ))</f>
        <v>#REF!</v>
      </c>
      <c r="AG74" s="2" t="e">
        <f>ROUND( $AG$73 + $AG$8, $AG$9 - LOG( $AG$10 ))</f>
        <v>#REF!</v>
      </c>
      <c r="AH74" s="2" t="e">
        <f>ROUND( $AH$73 + $AH$8, $AH$9 - LOG( $AH$10 ))</f>
        <v>#REF!</v>
      </c>
      <c r="AI74" s="2" t="e">
        <f>ROUND( $AI$73 + $AI$8, $AI$9 - LOG( $AI$10 ))</f>
        <v>#REF!</v>
      </c>
      <c r="AJ74" s="2" t="e">
        <f>ROUND( $AJ$73 + $AJ$8, $AJ$9 - LOG( $AJ$10 ))</f>
        <v>#REF!</v>
      </c>
      <c r="AK74" s="2" t="e">
        <f>ROUND( $AK$73 + $AK$8, $AK$9 - LOG( $AK$10 ))</f>
        <v>#REF!</v>
      </c>
      <c r="AL74" s="2" t="e">
        <f>ROUND( $AL$73 + $AL$8, $AL$9 - LOG( $AL$10 ))</f>
        <v>#REF!</v>
      </c>
      <c r="AM74" s="2" t="e">
        <f>ROUND( $AM$73 + $AM$8, $AM$9 - LOG( $AM$10 ))</f>
        <v>#REF!</v>
      </c>
      <c r="AN74" s="2">
        <f>ROUND( $AN$73 + $AN$8, $AN$9 - LOG( $AN$10 ))</f>
        <v>1.304</v>
      </c>
      <c r="AO74" s="2">
        <f>ROUND( $AO$73 + $AO$8, $AO$9 - LOG( $AO$10 ))</f>
        <v>1.8029999999999999</v>
      </c>
      <c r="AP74" s="2">
        <f>ROUND( $AP$73 + $AP$8, $AP$9 - LOG( $AP$10 ))</f>
        <v>1.026</v>
      </c>
    </row>
    <row r="75" spans="2:42" outlineLevel="1" x14ac:dyDescent="0.3">
      <c r="B75" s="2">
        <f>ROUND( $B$74 + $B$8, $B$9 - LOG( $B$10 ))</f>
        <v>1.264</v>
      </c>
      <c r="C75" s="2">
        <f>ROUND( $C$74 + $C$8, $C$9 - LOG( $C$10 ))</f>
        <v>1.8240000000000001</v>
      </c>
      <c r="D75" s="2">
        <f>ROUND( $D$74 + $D$8, $D$9 - LOG( $D$10 ))</f>
        <v>104288.038</v>
      </c>
      <c r="E75" s="2">
        <f>ROUND( $E$74 + $E$8, $E$9 - LOG( $E$10 ))</f>
        <v>177.078</v>
      </c>
      <c r="F75" s="2">
        <f>ROUND( $F$74 + $F$8, $F$9 - LOG( $F$10 ))</f>
        <v>1.718</v>
      </c>
      <c r="G75" s="2">
        <f>ROUND( $G$74 + $G$8, $G$9 - LOG( $G$10 ))</f>
        <v>269532.69500000001</v>
      </c>
      <c r="H75" s="2">
        <f>ROUND( $H$74 + $H$8, $H$9 - LOG( $H$10 ))</f>
        <v>118.9</v>
      </c>
      <c r="I75" s="2">
        <f>ROUND( $I$74 + $I$8, $I$9 - LOG( $I$10 ))</f>
        <v>85.4</v>
      </c>
      <c r="J75" s="2">
        <f>ROUND( $J$74 + $J$8, $J$9 - LOG( $J$10 ))</f>
        <v>1265.5</v>
      </c>
      <c r="K75" s="2">
        <f>ROUND( $K$74 + $K$8, $K$9 - LOG( $K$10 ))</f>
        <v>1247.9000000000001</v>
      </c>
      <c r="L75" s="2">
        <f>ROUND( $L$74 + $L$8, $L$9 - LOG( $L$10 ))</f>
        <v>1.0429999999999999</v>
      </c>
      <c r="M75" s="2">
        <f>ROUND( $M$74 + $M$8, $M$9 - LOG( $M$10 ))</f>
        <v>68080.857999999993</v>
      </c>
      <c r="N75" s="2">
        <f>ROUND( $N$74 + $N$8, $N$9 - LOG( $N$10 ))</f>
        <v>110930.909</v>
      </c>
      <c r="O75" s="2">
        <f>ROUND( $O$74 + $O$8, $O$9 - LOG( $O$10 ))</f>
        <v>160.74</v>
      </c>
      <c r="P75" s="2">
        <f>ROUND( $P$74 + $P$8, $P$9 - LOG( $P$10 ))</f>
        <v>8521239.4920000006</v>
      </c>
      <c r="Q75" s="2">
        <f>ROUND( $Q$74 + $Q$8, $Q$9 - LOG( $Q$10 ))</f>
        <v>239788.54399999999</v>
      </c>
      <c r="R75" s="2">
        <f>ROUND( $R$74 + $R$8, $R$9 - LOG( $R$10 ))</f>
        <v>0</v>
      </c>
      <c r="S75" s="2">
        <f>ROUND( $S$74 + $S$8, $S$9 - LOG( $S$10 ))</f>
        <v>0</v>
      </c>
      <c r="T75" s="2">
        <f>ROUND( $T$74 + $T$8, $T$9 - LOG( $T$10 ))</f>
        <v>2.782</v>
      </c>
      <c r="U75" s="2">
        <f>ROUND( $U$74 + $U$8, $U$9 - LOG( $U$10 ))</f>
        <v>42.536000000000001</v>
      </c>
      <c r="V75" s="2">
        <f>ROUND( $V$74 + $V$8, $V$9 - LOG( $V$10 ))</f>
        <v>28.884</v>
      </c>
      <c r="W75" s="2">
        <f>ROUND( $W$74 + $W$8, $W$9 - LOG( $W$10 ))</f>
        <v>0</v>
      </c>
      <c r="X75" s="2">
        <f>ROUND( $X$74 + $X$8, $X$9 - LOG( $X$10 ))</f>
        <v>0</v>
      </c>
      <c r="Y75" s="2">
        <f>ROUND( $Y$74 + $Y$8, $Y$9 - LOG( $Y$10 ))</f>
        <v>0</v>
      </c>
      <c r="Z75" s="2">
        <f>ROUND( $Z$74 + $Z$8, $Z$9 - LOG( $Z$10 ))</f>
        <v>0</v>
      </c>
      <c r="AA75" s="2">
        <f>ROUND( $AA$74 + $AA$8, $AA$9 - LOG( $AA$10 ))</f>
        <v>0</v>
      </c>
      <c r="AB75" s="2">
        <f>ROUND( $AB$74 + $AB$8, $AB$9 - LOG( $AB$10 ))</f>
        <v>0</v>
      </c>
      <c r="AC75" s="2" t="e">
        <f>ROUND( $AC$74 + $AC$8, $AC$9 - LOG( $AC$10 ))</f>
        <v>#REF!</v>
      </c>
      <c r="AD75" s="2" t="e">
        <f>ROUND( $AD$74 + $AD$8, $AD$9 - LOG( $AD$10 ))</f>
        <v>#REF!</v>
      </c>
      <c r="AE75" s="2" t="e">
        <f>ROUND( $AE$74 + $AE$8, $AE$9 - LOG( $AE$10 ))</f>
        <v>#REF!</v>
      </c>
      <c r="AF75" s="2" t="e">
        <f>ROUND( $AF$74 + $AF$8, $AF$9 - LOG( $AF$10 ))</f>
        <v>#REF!</v>
      </c>
      <c r="AG75" s="2" t="e">
        <f>ROUND( $AG$74 + $AG$8, $AG$9 - LOG( $AG$10 ))</f>
        <v>#REF!</v>
      </c>
      <c r="AH75" s="2" t="e">
        <f>ROUND( $AH$74 + $AH$8, $AH$9 - LOG( $AH$10 ))</f>
        <v>#REF!</v>
      </c>
      <c r="AI75" s="2" t="e">
        <f>ROUND( $AI$74 + $AI$8, $AI$9 - LOG( $AI$10 ))</f>
        <v>#REF!</v>
      </c>
      <c r="AJ75" s="2" t="e">
        <f>ROUND( $AJ$74 + $AJ$8, $AJ$9 - LOG( $AJ$10 ))</f>
        <v>#REF!</v>
      </c>
      <c r="AK75" s="2" t="e">
        <f>ROUND( $AK$74 + $AK$8, $AK$9 - LOG( $AK$10 ))</f>
        <v>#REF!</v>
      </c>
      <c r="AL75" s="2" t="e">
        <f>ROUND( $AL$74 + $AL$8, $AL$9 - LOG( $AL$10 ))</f>
        <v>#REF!</v>
      </c>
      <c r="AM75" s="2" t="e">
        <f>ROUND( $AM$74 + $AM$8, $AM$9 - LOG( $AM$10 ))</f>
        <v>#REF!</v>
      </c>
      <c r="AN75" s="2">
        <f>ROUND( $AN$74 + $AN$8, $AN$9 - LOG( $AN$10 ))</f>
        <v>1.3240000000000001</v>
      </c>
      <c r="AO75" s="2">
        <f>ROUND( $AO$74 + $AO$8, $AO$9 - LOG( $AO$10 ))</f>
        <v>1.823</v>
      </c>
      <c r="AP75" s="2">
        <f>ROUND( $AP$74 + $AP$8, $AP$9 - LOG( $AP$10 ))</f>
        <v>1.042</v>
      </c>
    </row>
    <row r="76" spans="2:42" outlineLevel="1" x14ac:dyDescent="0.3">
      <c r="B76" s="2">
        <f>ROUND( $B$75 + $B$8, $B$9 - LOG( $B$10 ))</f>
        <v>1.2829999999999999</v>
      </c>
      <c r="C76" s="2">
        <f>ROUND( $C$75 + $C$8, $C$9 - LOG( $C$10 ))</f>
        <v>1.8440000000000001</v>
      </c>
      <c r="D76" s="2">
        <f>ROUND( $D$75 + $D$8, $D$9 - LOG( $D$10 ))</f>
        <v>105257.477</v>
      </c>
      <c r="E76" s="2">
        <f>ROUND( $E$75 + $E$8, $E$9 - LOG( $E$10 ))</f>
        <v>179.88300000000001</v>
      </c>
      <c r="F76" s="2">
        <f>ROUND( $F$75 + $F$8, $F$9 - LOG( $F$10 ))</f>
        <v>1.7330000000000001</v>
      </c>
      <c r="G76" s="2">
        <f>ROUND( $G$75 + $G$8, $G$9 - LOG( $G$10 ))</f>
        <v>273905.86200000002</v>
      </c>
      <c r="H76" s="2">
        <f>ROUND( $H$75 + $H$8, $H$9 - LOG( $H$10 ))</f>
        <v>120.8</v>
      </c>
      <c r="I76" s="2">
        <f>ROUND( $I$75 + $I$8, $I$9 - LOG( $I$10 ))</f>
        <v>86.8</v>
      </c>
      <c r="J76" s="2">
        <f>ROUND( $J$75 + $J$8, $J$9 - LOG( $J$10 ))</f>
        <v>1273</v>
      </c>
      <c r="K76" s="2">
        <f>ROUND( $K$75 + $K$8, $K$9 - LOG( $K$10 ))</f>
        <v>1255.8</v>
      </c>
      <c r="L76" s="2">
        <f>ROUND( $L$75 + $L$8, $L$9 - LOG( $L$10 ))</f>
        <v>1.0589999999999999</v>
      </c>
      <c r="M76" s="2">
        <f>ROUND( $M$75 + $M$8, $M$9 - LOG( $M$10 ))</f>
        <v>69110.346000000005</v>
      </c>
      <c r="N76" s="2">
        <f>ROUND( $N$75 + $N$8, $N$9 - LOG( $N$10 ))</f>
        <v>112282.849</v>
      </c>
      <c r="O76" s="2">
        <f>ROUND( $O$75 + $O$8, $O$9 - LOG( $O$10 ))</f>
        <v>163.28700000000001</v>
      </c>
      <c r="P76" s="2">
        <f>ROUND( $P$75 + $P$8, $P$9 - LOG( $P$10 ))</f>
        <v>8660310.6789999995</v>
      </c>
      <c r="Q76" s="2">
        <f>ROUND( $Q$75 + $Q$8, $Q$9 - LOG( $Q$10 ))</f>
        <v>243680.33900000001</v>
      </c>
      <c r="R76" s="2">
        <f>ROUND( $R$75 + $R$8, $R$9 - LOG( $R$10 ))</f>
        <v>0</v>
      </c>
      <c r="S76" s="2">
        <f>ROUND( $S$75 + $S$8, $S$9 - LOG( $S$10 ))</f>
        <v>0</v>
      </c>
      <c r="T76" s="2">
        <f>ROUND( $T$75 + $T$8, $T$9 - LOG( $T$10 ))</f>
        <v>2.8239999999999998</v>
      </c>
      <c r="U76" s="2">
        <f>ROUND( $U$75 + $U$8, $U$9 - LOG( $U$10 ))</f>
        <v>43.215000000000003</v>
      </c>
      <c r="V76" s="2">
        <f>ROUND( $V$75 + $V$8, $V$9 - LOG( $V$10 ))</f>
        <v>29.352</v>
      </c>
      <c r="W76" s="2">
        <f>ROUND( $W$75 + $W$8, $W$9 - LOG( $W$10 ))</f>
        <v>0</v>
      </c>
      <c r="X76" s="2">
        <f>ROUND( $X$75 + $X$8, $X$9 - LOG( $X$10 ))</f>
        <v>0</v>
      </c>
      <c r="Y76" s="2">
        <f>ROUND( $Y$75 + $Y$8, $Y$9 - LOG( $Y$10 ))</f>
        <v>0</v>
      </c>
      <c r="Z76" s="2">
        <f>ROUND( $Z$75 + $Z$8, $Z$9 - LOG( $Z$10 ))</f>
        <v>0</v>
      </c>
      <c r="AA76" s="2">
        <f>ROUND( $AA$75 + $AA$8, $AA$9 - LOG( $AA$10 ))</f>
        <v>0</v>
      </c>
      <c r="AB76" s="2">
        <f>ROUND( $AB$75 + $AB$8, $AB$9 - LOG( $AB$10 ))</f>
        <v>0</v>
      </c>
      <c r="AC76" s="2" t="e">
        <f>ROUND( $AC$75 + $AC$8, $AC$9 - LOG( $AC$10 ))</f>
        <v>#REF!</v>
      </c>
      <c r="AD76" s="2" t="e">
        <f>ROUND( $AD$75 + $AD$8, $AD$9 - LOG( $AD$10 ))</f>
        <v>#REF!</v>
      </c>
      <c r="AE76" s="2" t="e">
        <f>ROUND( $AE$75 + $AE$8, $AE$9 - LOG( $AE$10 ))</f>
        <v>#REF!</v>
      </c>
      <c r="AF76" s="2" t="e">
        <f>ROUND( $AF$75 + $AF$8, $AF$9 - LOG( $AF$10 ))</f>
        <v>#REF!</v>
      </c>
      <c r="AG76" s="2" t="e">
        <f>ROUND( $AG$75 + $AG$8, $AG$9 - LOG( $AG$10 ))</f>
        <v>#REF!</v>
      </c>
      <c r="AH76" s="2" t="e">
        <f>ROUND( $AH$75 + $AH$8, $AH$9 - LOG( $AH$10 ))</f>
        <v>#REF!</v>
      </c>
      <c r="AI76" s="2" t="e">
        <f>ROUND( $AI$75 + $AI$8, $AI$9 - LOG( $AI$10 ))</f>
        <v>#REF!</v>
      </c>
      <c r="AJ76" s="2" t="e">
        <f>ROUND( $AJ$75 + $AJ$8, $AJ$9 - LOG( $AJ$10 ))</f>
        <v>#REF!</v>
      </c>
      <c r="AK76" s="2" t="e">
        <f>ROUND( $AK$75 + $AK$8, $AK$9 - LOG( $AK$10 ))</f>
        <v>#REF!</v>
      </c>
      <c r="AL76" s="2" t="e">
        <f>ROUND( $AL$75 + $AL$8, $AL$9 - LOG( $AL$10 ))</f>
        <v>#REF!</v>
      </c>
      <c r="AM76" s="2" t="e">
        <f>ROUND( $AM$75 + $AM$8, $AM$9 - LOG( $AM$10 ))</f>
        <v>#REF!</v>
      </c>
      <c r="AN76" s="2">
        <f>ROUND( $AN$75 + $AN$8, $AN$9 - LOG( $AN$10 ))</f>
        <v>1.3440000000000001</v>
      </c>
      <c r="AO76" s="2">
        <f>ROUND( $AO$75 + $AO$8, $AO$9 - LOG( $AO$10 ))</f>
        <v>1.843</v>
      </c>
      <c r="AP76" s="2">
        <f>ROUND( $AP$75 + $AP$8, $AP$9 - LOG( $AP$10 ))</f>
        <v>1.0580000000000001</v>
      </c>
    </row>
    <row r="77" spans="2:42" outlineLevel="1" x14ac:dyDescent="0.3">
      <c r="B77" s="2">
        <f>ROUND( $B$76 + $B$8, $B$9 - LOG( $B$10 ))</f>
        <v>1.302</v>
      </c>
      <c r="C77" s="2">
        <f>ROUND( $C$76 + $C$8, $C$9 - LOG( $C$10 ))</f>
        <v>1.8640000000000001</v>
      </c>
      <c r="D77" s="2">
        <f>ROUND( $D$76 + $D$8, $D$9 - LOG( $D$10 ))</f>
        <v>106226.916</v>
      </c>
      <c r="E77" s="2">
        <f>ROUND( $E$76 + $E$8, $E$9 - LOG( $E$10 ))</f>
        <v>182.68799999999999</v>
      </c>
      <c r="F77" s="2">
        <f>ROUND( $F$76 + $F$8, $F$9 - LOG( $F$10 ))</f>
        <v>1.748</v>
      </c>
      <c r="G77" s="2">
        <f>ROUND( $G$76 + $G$8, $G$9 - LOG( $G$10 ))</f>
        <v>278279.02899999998</v>
      </c>
      <c r="H77" s="2">
        <f>ROUND( $H$76 + $H$8, $H$9 - LOG( $H$10 ))</f>
        <v>122.7</v>
      </c>
      <c r="I77" s="2">
        <f>ROUND( $I$76 + $I$8, $I$9 - LOG( $I$10 ))</f>
        <v>88.2</v>
      </c>
      <c r="J77" s="2">
        <f>ROUND( $J$76 + $J$8, $J$9 - LOG( $J$10 ))</f>
        <v>1280.5</v>
      </c>
      <c r="K77" s="2">
        <f>ROUND( $K$76 + $K$8, $K$9 - LOG( $K$10 ))</f>
        <v>1263.7</v>
      </c>
      <c r="L77" s="2">
        <f>ROUND( $L$76 + $L$8, $L$9 - LOG( $L$10 ))</f>
        <v>1.075</v>
      </c>
      <c r="M77" s="2">
        <f>ROUND( $M$76 + $M$8, $M$9 - LOG( $M$10 ))</f>
        <v>70139.834000000003</v>
      </c>
      <c r="N77" s="2">
        <f>ROUND( $N$76 + $N$8, $N$9 - LOG( $N$10 ))</f>
        <v>113634.789</v>
      </c>
      <c r="O77" s="2">
        <f>ROUND( $O$76 + $O$8, $O$9 - LOG( $O$10 ))</f>
        <v>165.834</v>
      </c>
      <c r="P77" s="2">
        <f>ROUND( $P$76 + $P$8, $P$9 - LOG( $P$10 ))</f>
        <v>8799381.8660000004</v>
      </c>
      <c r="Q77" s="2">
        <f>ROUND( $Q$76 + $Q$8, $Q$9 - LOG( $Q$10 ))</f>
        <v>247572.13399999999</v>
      </c>
      <c r="R77" s="2">
        <f>ROUND( $R$76 + $R$8, $R$9 - LOG( $R$10 ))</f>
        <v>0</v>
      </c>
      <c r="S77" s="2">
        <f>ROUND( $S$76 + $S$8, $S$9 - LOG( $S$10 ))</f>
        <v>0</v>
      </c>
      <c r="T77" s="2">
        <f>ROUND( $T$76 + $T$8, $T$9 - LOG( $T$10 ))</f>
        <v>2.8660000000000001</v>
      </c>
      <c r="U77" s="2">
        <f>ROUND( $U$76 + $U$8, $U$9 - LOG( $U$10 ))</f>
        <v>43.893999999999998</v>
      </c>
      <c r="V77" s="2">
        <f>ROUND( $V$76 + $V$8, $V$9 - LOG( $V$10 ))</f>
        <v>29.82</v>
      </c>
      <c r="W77" s="2">
        <f>ROUND( $W$76 + $W$8, $W$9 - LOG( $W$10 ))</f>
        <v>0</v>
      </c>
      <c r="X77" s="2">
        <f>ROUND( $X$76 + $X$8, $X$9 - LOG( $X$10 ))</f>
        <v>0</v>
      </c>
      <c r="Y77" s="2">
        <f>ROUND( $Y$76 + $Y$8, $Y$9 - LOG( $Y$10 ))</f>
        <v>0</v>
      </c>
      <c r="Z77" s="2">
        <f>ROUND( $Z$76 + $Z$8, $Z$9 - LOG( $Z$10 ))</f>
        <v>0</v>
      </c>
      <c r="AA77" s="2">
        <f>ROUND( $AA$76 + $AA$8, $AA$9 - LOG( $AA$10 ))</f>
        <v>0</v>
      </c>
      <c r="AB77" s="2">
        <f>ROUND( $AB$76 + $AB$8, $AB$9 - LOG( $AB$10 ))</f>
        <v>0</v>
      </c>
      <c r="AC77" s="2" t="e">
        <f>ROUND( $AC$76 + $AC$8, $AC$9 - LOG( $AC$10 ))</f>
        <v>#REF!</v>
      </c>
      <c r="AD77" s="2" t="e">
        <f>ROUND( $AD$76 + $AD$8, $AD$9 - LOG( $AD$10 ))</f>
        <v>#REF!</v>
      </c>
      <c r="AE77" s="2" t="e">
        <f>ROUND( $AE$76 + $AE$8, $AE$9 - LOG( $AE$10 ))</f>
        <v>#REF!</v>
      </c>
      <c r="AF77" s="2" t="e">
        <f>ROUND( $AF$76 + $AF$8, $AF$9 - LOG( $AF$10 ))</f>
        <v>#REF!</v>
      </c>
      <c r="AG77" s="2" t="e">
        <f>ROUND( $AG$76 + $AG$8, $AG$9 - LOG( $AG$10 ))</f>
        <v>#REF!</v>
      </c>
      <c r="AH77" s="2" t="e">
        <f>ROUND( $AH$76 + $AH$8, $AH$9 - LOG( $AH$10 ))</f>
        <v>#REF!</v>
      </c>
      <c r="AI77" s="2" t="e">
        <f>ROUND( $AI$76 + $AI$8, $AI$9 - LOG( $AI$10 ))</f>
        <v>#REF!</v>
      </c>
      <c r="AJ77" s="2" t="e">
        <f>ROUND( $AJ$76 + $AJ$8, $AJ$9 - LOG( $AJ$10 ))</f>
        <v>#REF!</v>
      </c>
      <c r="AK77" s="2" t="e">
        <f>ROUND( $AK$76 + $AK$8, $AK$9 - LOG( $AK$10 ))</f>
        <v>#REF!</v>
      </c>
      <c r="AL77" s="2" t="e">
        <f>ROUND( $AL$76 + $AL$8, $AL$9 - LOG( $AL$10 ))</f>
        <v>#REF!</v>
      </c>
      <c r="AM77" s="2" t="e">
        <f>ROUND( $AM$76 + $AM$8, $AM$9 - LOG( $AM$10 ))</f>
        <v>#REF!</v>
      </c>
      <c r="AN77" s="2">
        <f>ROUND( $AN$76 + $AN$8, $AN$9 - LOG( $AN$10 ))</f>
        <v>1.3640000000000001</v>
      </c>
      <c r="AO77" s="2">
        <f>ROUND( $AO$76 + $AO$8, $AO$9 - LOG( $AO$10 ))</f>
        <v>1.863</v>
      </c>
      <c r="AP77" s="2">
        <f>ROUND( $AP$76 + $AP$8, $AP$9 - LOG( $AP$10 ))</f>
        <v>1.0740000000000001</v>
      </c>
    </row>
    <row r="78" spans="2:42" outlineLevel="1" x14ac:dyDescent="0.3">
      <c r="B78" s="2">
        <f>ROUND( $B$77 + $B$8, $B$9 - LOG( $B$10 ))</f>
        <v>1.321</v>
      </c>
      <c r="C78" s="2">
        <f>ROUND( $C$77 + $C$8, $C$9 - LOG( $C$10 ))</f>
        <v>1.8839999999999999</v>
      </c>
      <c r="D78" s="2">
        <f>ROUND( $D$77 + $D$8, $D$9 - LOG( $D$10 ))</f>
        <v>107196.355</v>
      </c>
      <c r="E78" s="2">
        <f>ROUND( $E$77 + $E$8, $E$9 - LOG( $E$10 ))</f>
        <v>185.49299999999999</v>
      </c>
      <c r="F78" s="2">
        <f>ROUND( $F$77 + $F$8, $F$9 - LOG( $F$10 ))</f>
        <v>1.7629999999999999</v>
      </c>
      <c r="G78" s="2">
        <f>ROUND( $G$77 + $G$8, $G$9 - LOG( $G$10 ))</f>
        <v>282652.196</v>
      </c>
      <c r="H78" s="2">
        <f>ROUND( $H$77 + $H$8, $H$9 - LOG( $H$10 ))</f>
        <v>124.6</v>
      </c>
      <c r="I78" s="2">
        <f>ROUND( $I$77 + $I$8, $I$9 - LOG( $I$10 ))</f>
        <v>89.6</v>
      </c>
      <c r="J78" s="2">
        <f>ROUND( $J$77 + $J$8, $J$9 - LOG( $J$10 ))</f>
        <v>1288</v>
      </c>
      <c r="K78" s="2">
        <f>ROUND( $K$77 + $K$8, $K$9 - LOG( $K$10 ))</f>
        <v>1271.5999999999999</v>
      </c>
      <c r="L78" s="2">
        <f>ROUND( $L$77 + $L$8, $L$9 - LOG( $L$10 ))</f>
        <v>1.091</v>
      </c>
      <c r="M78" s="2">
        <f>ROUND( $M$77 + $M$8, $M$9 - LOG( $M$10 ))</f>
        <v>71169.322</v>
      </c>
      <c r="N78" s="2">
        <f>ROUND( $N$77 + $N$8, $N$9 - LOG( $N$10 ))</f>
        <v>114986.72900000001</v>
      </c>
      <c r="O78" s="2">
        <f>ROUND( $O$77 + $O$8, $O$9 - LOG( $O$10 ))</f>
        <v>168.381</v>
      </c>
      <c r="P78" s="2">
        <f>ROUND( $P$77 + $P$8, $P$9 - LOG( $P$10 ))</f>
        <v>8938453.0529999994</v>
      </c>
      <c r="Q78" s="2">
        <f>ROUND( $Q$77 + $Q$8, $Q$9 - LOG( $Q$10 ))</f>
        <v>251463.929</v>
      </c>
      <c r="R78" s="2">
        <f>ROUND( $R$77 + $R$8, $R$9 - LOG( $R$10 ))</f>
        <v>0</v>
      </c>
      <c r="S78" s="2">
        <f>ROUND( $S$77 + $S$8, $S$9 - LOG( $S$10 ))</f>
        <v>0</v>
      </c>
      <c r="T78" s="2">
        <f>ROUND( $T$77 + $T$8, $T$9 - LOG( $T$10 ))</f>
        <v>2.9079999999999999</v>
      </c>
      <c r="U78" s="2">
        <f>ROUND( $U$77 + $U$8, $U$9 - LOG( $U$10 ))</f>
        <v>44.573</v>
      </c>
      <c r="V78" s="2">
        <f>ROUND( $V$77 + $V$8, $V$9 - LOG( $V$10 ))</f>
        <v>30.288</v>
      </c>
      <c r="W78" s="2">
        <f>ROUND( $W$77 + $W$8, $W$9 - LOG( $W$10 ))</f>
        <v>0</v>
      </c>
      <c r="X78" s="2">
        <f>ROUND( $X$77 + $X$8, $X$9 - LOG( $X$10 ))</f>
        <v>0</v>
      </c>
      <c r="Y78" s="2">
        <f>ROUND( $Y$77 + $Y$8, $Y$9 - LOG( $Y$10 ))</f>
        <v>0</v>
      </c>
      <c r="Z78" s="2">
        <f>ROUND( $Z$77 + $Z$8, $Z$9 - LOG( $Z$10 ))</f>
        <v>0</v>
      </c>
      <c r="AA78" s="2">
        <f>ROUND( $AA$77 + $AA$8, $AA$9 - LOG( $AA$10 ))</f>
        <v>0</v>
      </c>
      <c r="AB78" s="2">
        <f>ROUND( $AB$77 + $AB$8, $AB$9 - LOG( $AB$10 ))</f>
        <v>0</v>
      </c>
      <c r="AC78" s="2" t="e">
        <f>ROUND( $AC$77 + $AC$8, $AC$9 - LOG( $AC$10 ))</f>
        <v>#REF!</v>
      </c>
      <c r="AD78" s="2" t="e">
        <f>ROUND( $AD$77 + $AD$8, $AD$9 - LOG( $AD$10 ))</f>
        <v>#REF!</v>
      </c>
      <c r="AE78" s="2" t="e">
        <f>ROUND( $AE$77 + $AE$8, $AE$9 - LOG( $AE$10 ))</f>
        <v>#REF!</v>
      </c>
      <c r="AF78" s="2" t="e">
        <f>ROUND( $AF$77 + $AF$8, $AF$9 - LOG( $AF$10 ))</f>
        <v>#REF!</v>
      </c>
      <c r="AG78" s="2" t="e">
        <f>ROUND( $AG$77 + $AG$8, $AG$9 - LOG( $AG$10 ))</f>
        <v>#REF!</v>
      </c>
      <c r="AH78" s="2" t="e">
        <f>ROUND( $AH$77 + $AH$8, $AH$9 - LOG( $AH$10 ))</f>
        <v>#REF!</v>
      </c>
      <c r="AI78" s="2" t="e">
        <f>ROUND( $AI$77 + $AI$8, $AI$9 - LOG( $AI$10 ))</f>
        <v>#REF!</v>
      </c>
      <c r="AJ78" s="2" t="e">
        <f>ROUND( $AJ$77 + $AJ$8, $AJ$9 - LOG( $AJ$10 ))</f>
        <v>#REF!</v>
      </c>
      <c r="AK78" s="2" t="e">
        <f>ROUND( $AK$77 + $AK$8, $AK$9 - LOG( $AK$10 ))</f>
        <v>#REF!</v>
      </c>
      <c r="AL78" s="2" t="e">
        <f>ROUND( $AL$77 + $AL$8, $AL$9 - LOG( $AL$10 ))</f>
        <v>#REF!</v>
      </c>
      <c r="AM78" s="2" t="e">
        <f>ROUND( $AM$77 + $AM$8, $AM$9 - LOG( $AM$10 ))</f>
        <v>#REF!</v>
      </c>
      <c r="AN78" s="2">
        <f>ROUND( $AN$77 + $AN$8, $AN$9 - LOG( $AN$10 ))</f>
        <v>1.3839999999999999</v>
      </c>
      <c r="AO78" s="2">
        <f>ROUND( $AO$77 + $AO$8, $AO$9 - LOG( $AO$10 ))</f>
        <v>1.883</v>
      </c>
      <c r="AP78" s="2">
        <f>ROUND( $AP$77 + $AP$8, $AP$9 - LOG( $AP$10 ))</f>
        <v>1.0900000000000001</v>
      </c>
    </row>
    <row r="79" spans="2:42" outlineLevel="1" x14ac:dyDescent="0.3">
      <c r="B79" s="2">
        <f>ROUND( $B$78 + $B$8, $B$9 - LOG( $B$10 ))</f>
        <v>1.34</v>
      </c>
      <c r="C79" s="2">
        <f>ROUND( $C$78 + $C$8, $C$9 - LOG( $C$10 ))</f>
        <v>1.9039999999999999</v>
      </c>
      <c r="D79" s="2">
        <f>ROUND( $D$78 + $D$8, $D$9 - LOG( $D$10 ))</f>
        <v>108165.79399999999</v>
      </c>
      <c r="E79" s="2">
        <f>ROUND( $E$78 + $E$8, $E$9 - LOG( $E$10 ))</f>
        <v>188.298</v>
      </c>
      <c r="F79" s="2">
        <f>ROUND( $F$78 + $F$8, $F$9 - LOG( $F$10 ))</f>
        <v>1.778</v>
      </c>
      <c r="G79" s="2">
        <f>ROUND( $G$78 + $G$8, $G$9 - LOG( $G$10 ))</f>
        <v>287025.36300000001</v>
      </c>
      <c r="H79" s="2">
        <f>ROUND( $H$78 + $H$8, $H$9 - LOG( $H$10 ))</f>
        <v>126.5</v>
      </c>
      <c r="I79" s="2">
        <f>ROUND( $I$78 + $I$8, $I$9 - LOG( $I$10 ))</f>
        <v>91</v>
      </c>
      <c r="J79" s="2">
        <f>ROUND( $J$78 + $J$8, $J$9 - LOG( $J$10 ))</f>
        <v>1295.5</v>
      </c>
      <c r="K79" s="2">
        <f>ROUND( $K$78 + $K$8, $K$9 - LOG( $K$10 ))</f>
        <v>1279.5</v>
      </c>
      <c r="L79" s="2">
        <f>ROUND( $L$78 + $L$8, $L$9 - LOG( $L$10 ))</f>
        <v>1.107</v>
      </c>
      <c r="M79" s="2">
        <f>ROUND( $M$78 + $M$8, $M$9 - LOG( $M$10 ))</f>
        <v>72198.81</v>
      </c>
      <c r="N79" s="2">
        <f>ROUND( $N$78 + $N$8, $N$9 - LOG( $N$10 ))</f>
        <v>116338.66899999999</v>
      </c>
      <c r="O79" s="2">
        <f>ROUND( $O$78 + $O$8, $O$9 - LOG( $O$10 ))</f>
        <v>170.928</v>
      </c>
      <c r="P79" s="2">
        <f>ROUND( $P$78 + $P$8, $P$9 - LOG( $P$10 ))</f>
        <v>9077524.2400000002</v>
      </c>
      <c r="Q79" s="2">
        <f>ROUND( $Q$78 + $Q$8, $Q$9 - LOG( $Q$10 ))</f>
        <v>255355.72399999999</v>
      </c>
      <c r="R79" s="2">
        <f>ROUND( $R$78 + $R$8, $R$9 - LOG( $R$10 ))</f>
        <v>0</v>
      </c>
      <c r="S79" s="2">
        <f>ROUND( $S$78 + $S$8, $S$9 - LOG( $S$10 ))</f>
        <v>0</v>
      </c>
      <c r="T79" s="2">
        <f>ROUND( $T$78 + $T$8, $T$9 - LOG( $T$10 ))</f>
        <v>2.95</v>
      </c>
      <c r="U79" s="2">
        <f>ROUND( $U$78 + $U$8, $U$9 - LOG( $U$10 ))</f>
        <v>45.252000000000002</v>
      </c>
      <c r="V79" s="2">
        <f>ROUND( $V$78 + $V$8, $V$9 - LOG( $V$10 ))</f>
        <v>30.756</v>
      </c>
      <c r="W79" s="2">
        <f>ROUND( $W$78 + $W$8, $W$9 - LOG( $W$10 ))</f>
        <v>0</v>
      </c>
      <c r="X79" s="2">
        <f>ROUND( $X$78 + $X$8, $X$9 - LOG( $X$10 ))</f>
        <v>0</v>
      </c>
      <c r="Y79" s="2">
        <f>ROUND( $Y$78 + $Y$8, $Y$9 - LOG( $Y$10 ))</f>
        <v>0</v>
      </c>
      <c r="Z79" s="2">
        <f>ROUND( $Z$78 + $Z$8, $Z$9 - LOG( $Z$10 ))</f>
        <v>0</v>
      </c>
      <c r="AA79" s="2">
        <f>ROUND( $AA$78 + $AA$8, $AA$9 - LOG( $AA$10 ))</f>
        <v>0</v>
      </c>
      <c r="AB79" s="2">
        <f>ROUND( $AB$78 + $AB$8, $AB$9 - LOG( $AB$10 ))</f>
        <v>0</v>
      </c>
      <c r="AC79" s="2" t="e">
        <f>ROUND( $AC$78 + $AC$8, $AC$9 - LOG( $AC$10 ))</f>
        <v>#REF!</v>
      </c>
      <c r="AD79" s="2" t="e">
        <f>ROUND( $AD$78 + $AD$8, $AD$9 - LOG( $AD$10 ))</f>
        <v>#REF!</v>
      </c>
      <c r="AE79" s="2" t="e">
        <f>ROUND( $AE$78 + $AE$8, $AE$9 - LOG( $AE$10 ))</f>
        <v>#REF!</v>
      </c>
      <c r="AF79" s="2" t="e">
        <f>ROUND( $AF$78 + $AF$8, $AF$9 - LOG( $AF$10 ))</f>
        <v>#REF!</v>
      </c>
      <c r="AG79" s="2" t="e">
        <f>ROUND( $AG$78 + $AG$8, $AG$9 - LOG( $AG$10 ))</f>
        <v>#REF!</v>
      </c>
      <c r="AH79" s="2" t="e">
        <f>ROUND( $AH$78 + $AH$8, $AH$9 - LOG( $AH$10 ))</f>
        <v>#REF!</v>
      </c>
      <c r="AI79" s="2" t="e">
        <f>ROUND( $AI$78 + $AI$8, $AI$9 - LOG( $AI$10 ))</f>
        <v>#REF!</v>
      </c>
      <c r="AJ79" s="2" t="e">
        <f>ROUND( $AJ$78 + $AJ$8, $AJ$9 - LOG( $AJ$10 ))</f>
        <v>#REF!</v>
      </c>
      <c r="AK79" s="2" t="e">
        <f>ROUND( $AK$78 + $AK$8, $AK$9 - LOG( $AK$10 ))</f>
        <v>#REF!</v>
      </c>
      <c r="AL79" s="2" t="e">
        <f>ROUND( $AL$78 + $AL$8, $AL$9 - LOG( $AL$10 ))</f>
        <v>#REF!</v>
      </c>
      <c r="AM79" s="2" t="e">
        <f>ROUND( $AM$78 + $AM$8, $AM$9 - LOG( $AM$10 ))</f>
        <v>#REF!</v>
      </c>
      <c r="AN79" s="2">
        <f>ROUND( $AN$78 + $AN$8, $AN$9 - LOG( $AN$10 ))</f>
        <v>1.4039999999999999</v>
      </c>
      <c r="AO79" s="2">
        <f>ROUND( $AO$78 + $AO$8, $AO$9 - LOG( $AO$10 ))</f>
        <v>1.903</v>
      </c>
      <c r="AP79" s="2">
        <f>ROUND( $AP$78 + $AP$8, $AP$9 - LOG( $AP$10 ))</f>
        <v>1.1060000000000001</v>
      </c>
    </row>
    <row r="80" spans="2:42" outlineLevel="1" x14ac:dyDescent="0.3">
      <c r="B80" s="2">
        <f>ROUND( $B$79 + $B$8, $B$9 - LOG( $B$10 ))</f>
        <v>1.359</v>
      </c>
      <c r="C80" s="2">
        <f>ROUND( $C$79 + $C$8, $C$9 - LOG( $C$10 ))</f>
        <v>1.9239999999999999</v>
      </c>
      <c r="D80" s="2">
        <f>ROUND( $D$79 + $D$8, $D$9 - LOG( $D$10 ))</f>
        <v>109135.23299999999</v>
      </c>
      <c r="E80" s="2">
        <f>ROUND( $E$79 + $E$8, $E$9 - LOG( $E$10 ))</f>
        <v>191.10300000000001</v>
      </c>
      <c r="F80" s="2">
        <f>ROUND( $F$79 + $F$8, $F$9 - LOG( $F$10 ))</f>
        <v>1.7929999999999999</v>
      </c>
      <c r="G80" s="2">
        <f>ROUND( $G$79 + $G$8, $G$9 - LOG( $G$10 ))</f>
        <v>291398.53000000003</v>
      </c>
      <c r="H80" s="2">
        <f>ROUND( $H$79 + $H$8, $H$9 - LOG( $H$10 ))</f>
        <v>128.4</v>
      </c>
      <c r="I80" s="2">
        <f>ROUND( $I$79 + $I$8, $I$9 - LOG( $I$10 ))</f>
        <v>92.4</v>
      </c>
      <c r="J80" s="2">
        <f>ROUND( $J$79 + $J$8, $J$9 - LOG( $J$10 ))</f>
        <v>1303</v>
      </c>
      <c r="K80" s="2">
        <f>ROUND( $K$79 + $K$8, $K$9 - LOG( $K$10 ))</f>
        <v>1287.4000000000001</v>
      </c>
      <c r="L80" s="2">
        <f>ROUND( $L$79 + $L$8, $L$9 - LOG( $L$10 ))</f>
        <v>1.123</v>
      </c>
      <c r="M80" s="2">
        <f>ROUND( $M$79 + $M$8, $M$9 - LOG( $M$10 ))</f>
        <v>73228.297999999995</v>
      </c>
      <c r="N80" s="2">
        <f>ROUND( $N$79 + $N$8, $N$9 - LOG( $N$10 ))</f>
        <v>117690.609</v>
      </c>
      <c r="O80" s="2">
        <f>ROUND( $O$79 + $O$8, $O$9 - LOG( $O$10 ))</f>
        <v>173.47499999999999</v>
      </c>
      <c r="P80" s="2">
        <f>ROUND( $P$79 + $P$8, $P$9 - LOG( $P$10 ))</f>
        <v>9216595.4269999992</v>
      </c>
      <c r="Q80" s="2">
        <f>ROUND( $Q$79 + $Q$8, $Q$9 - LOG( $Q$10 ))</f>
        <v>259247.519</v>
      </c>
      <c r="R80" s="2">
        <f>ROUND( $R$79 + $R$8, $R$9 - LOG( $R$10 ))</f>
        <v>0</v>
      </c>
      <c r="S80" s="2">
        <f>ROUND( $S$79 + $S$8, $S$9 - LOG( $S$10 ))</f>
        <v>0</v>
      </c>
      <c r="T80" s="2">
        <f>ROUND( $T$79 + $T$8, $T$9 - LOG( $T$10 ))</f>
        <v>2.992</v>
      </c>
      <c r="U80" s="2">
        <f>ROUND( $U$79 + $U$8, $U$9 - LOG( $U$10 ))</f>
        <v>45.930999999999997</v>
      </c>
      <c r="V80" s="2">
        <f>ROUND( $V$79 + $V$8, $V$9 - LOG( $V$10 ))</f>
        <v>31.224</v>
      </c>
      <c r="W80" s="2">
        <f>ROUND( $W$79 + $W$8, $W$9 - LOG( $W$10 ))</f>
        <v>0</v>
      </c>
      <c r="X80" s="2">
        <f>ROUND( $X$79 + $X$8, $X$9 - LOG( $X$10 ))</f>
        <v>0</v>
      </c>
      <c r="Y80" s="2">
        <f>ROUND( $Y$79 + $Y$8, $Y$9 - LOG( $Y$10 ))</f>
        <v>0</v>
      </c>
      <c r="Z80" s="2">
        <f>ROUND( $Z$79 + $Z$8, $Z$9 - LOG( $Z$10 ))</f>
        <v>0</v>
      </c>
      <c r="AA80" s="2">
        <f>ROUND( $AA$79 + $AA$8, $AA$9 - LOG( $AA$10 ))</f>
        <v>0</v>
      </c>
      <c r="AB80" s="2">
        <f>ROUND( $AB$79 + $AB$8, $AB$9 - LOG( $AB$10 ))</f>
        <v>0</v>
      </c>
      <c r="AC80" s="2" t="e">
        <f>ROUND( $AC$79 + $AC$8, $AC$9 - LOG( $AC$10 ))</f>
        <v>#REF!</v>
      </c>
      <c r="AD80" s="2" t="e">
        <f>ROUND( $AD$79 + $AD$8, $AD$9 - LOG( $AD$10 ))</f>
        <v>#REF!</v>
      </c>
      <c r="AE80" s="2" t="e">
        <f>ROUND( $AE$79 + $AE$8, $AE$9 - LOG( $AE$10 ))</f>
        <v>#REF!</v>
      </c>
      <c r="AF80" s="2" t="e">
        <f>ROUND( $AF$79 + $AF$8, $AF$9 - LOG( $AF$10 ))</f>
        <v>#REF!</v>
      </c>
      <c r="AG80" s="2" t="e">
        <f>ROUND( $AG$79 + $AG$8, $AG$9 - LOG( $AG$10 ))</f>
        <v>#REF!</v>
      </c>
      <c r="AH80" s="2" t="e">
        <f>ROUND( $AH$79 + $AH$8, $AH$9 - LOG( $AH$10 ))</f>
        <v>#REF!</v>
      </c>
      <c r="AI80" s="2" t="e">
        <f>ROUND( $AI$79 + $AI$8, $AI$9 - LOG( $AI$10 ))</f>
        <v>#REF!</v>
      </c>
      <c r="AJ80" s="2" t="e">
        <f>ROUND( $AJ$79 + $AJ$8, $AJ$9 - LOG( $AJ$10 ))</f>
        <v>#REF!</v>
      </c>
      <c r="AK80" s="2" t="e">
        <f>ROUND( $AK$79 + $AK$8, $AK$9 - LOG( $AK$10 ))</f>
        <v>#REF!</v>
      </c>
      <c r="AL80" s="2" t="e">
        <f>ROUND( $AL$79 + $AL$8, $AL$9 - LOG( $AL$10 ))</f>
        <v>#REF!</v>
      </c>
      <c r="AM80" s="2" t="e">
        <f>ROUND( $AM$79 + $AM$8, $AM$9 - LOG( $AM$10 ))</f>
        <v>#REF!</v>
      </c>
      <c r="AN80" s="2">
        <f>ROUND( $AN$79 + $AN$8, $AN$9 - LOG( $AN$10 ))</f>
        <v>1.4239999999999999</v>
      </c>
      <c r="AO80" s="2">
        <f>ROUND( $AO$79 + $AO$8, $AO$9 - LOG( $AO$10 ))</f>
        <v>1.923</v>
      </c>
      <c r="AP80" s="2">
        <f>ROUND( $AP$79 + $AP$8, $AP$9 - LOG( $AP$10 ))</f>
        <v>1.1220000000000001</v>
      </c>
    </row>
    <row r="81" spans="2:42" outlineLevel="1" x14ac:dyDescent="0.3">
      <c r="B81" s="2">
        <f>ROUND( $B$80 + $B$8, $B$9 - LOG( $B$10 ))</f>
        <v>1.3779999999999999</v>
      </c>
      <c r="C81" s="2">
        <f>ROUND( $C$80 + $C$8, $C$9 - LOG( $C$10 ))</f>
        <v>1.944</v>
      </c>
      <c r="D81" s="2">
        <f>ROUND( $D$80 + $D$8, $D$9 - LOG( $D$10 ))</f>
        <v>110104.67200000001</v>
      </c>
      <c r="E81" s="2">
        <f>ROUND( $E$80 + $E$8, $E$9 - LOG( $E$10 ))</f>
        <v>193.90799999999999</v>
      </c>
      <c r="F81" s="2">
        <f>ROUND( $F$80 + $F$8, $F$9 - LOG( $F$10 ))</f>
        <v>1.8080000000000001</v>
      </c>
      <c r="G81" s="2">
        <f>ROUND( $G$80 + $G$8, $G$9 - LOG( $G$10 ))</f>
        <v>295771.69699999999</v>
      </c>
      <c r="H81" s="2">
        <f>ROUND( $H$80 + $H$8, $H$9 - LOG( $H$10 ))</f>
        <v>130.30000000000001</v>
      </c>
      <c r="I81" s="2">
        <f>ROUND( $I$80 + $I$8, $I$9 - LOG( $I$10 ))</f>
        <v>93.8</v>
      </c>
      <c r="J81" s="2">
        <f>ROUND( $J$80 + $J$8, $J$9 - LOG( $J$10 ))</f>
        <v>1310.5</v>
      </c>
      <c r="K81" s="2">
        <f>ROUND( $K$80 + $K$8, $K$9 - LOG( $K$10 ))</f>
        <v>1295.3</v>
      </c>
      <c r="L81" s="2">
        <f>ROUND( $L$80 + $L$8, $L$9 - LOG( $L$10 ))</f>
        <v>1.139</v>
      </c>
      <c r="M81" s="2">
        <f>ROUND( $M$80 + $M$8, $M$9 - LOG( $M$10 ))</f>
        <v>74257.785999999993</v>
      </c>
      <c r="N81" s="2">
        <f>ROUND( $N$80 + $N$8, $N$9 - LOG( $N$10 ))</f>
        <v>119042.549</v>
      </c>
      <c r="O81" s="2">
        <f>ROUND( $O$80 + $O$8, $O$9 - LOG( $O$10 ))</f>
        <v>176.02199999999999</v>
      </c>
      <c r="P81" s="2">
        <f>ROUND( $P$80 + $P$8, $P$9 - LOG( $P$10 ))</f>
        <v>9355666.6140000001</v>
      </c>
      <c r="Q81" s="2">
        <f>ROUND( $Q$80 + $Q$8, $Q$9 - LOG( $Q$10 ))</f>
        <v>263139.31400000001</v>
      </c>
      <c r="R81" s="2">
        <f>ROUND( $R$80 + $R$8, $R$9 - LOG( $R$10 ))</f>
        <v>0</v>
      </c>
      <c r="S81" s="2">
        <f>ROUND( $S$80 + $S$8, $S$9 - LOG( $S$10 ))</f>
        <v>0</v>
      </c>
      <c r="T81" s="2">
        <f>ROUND( $T$80 + $T$8, $T$9 - LOG( $T$10 ))</f>
        <v>3.0339999999999998</v>
      </c>
      <c r="U81" s="2">
        <f>ROUND( $U$80 + $U$8, $U$9 - LOG( $U$10 ))</f>
        <v>46.61</v>
      </c>
      <c r="V81" s="2">
        <f>ROUND( $V$80 + $V$8, $V$9 - LOG( $V$10 ))</f>
        <v>31.692</v>
      </c>
      <c r="W81" s="2">
        <f>ROUND( $W$80 + $W$8, $W$9 - LOG( $W$10 ))</f>
        <v>0</v>
      </c>
      <c r="X81" s="2">
        <f>ROUND( $X$80 + $X$8, $X$9 - LOG( $X$10 ))</f>
        <v>0</v>
      </c>
      <c r="Y81" s="2">
        <f>ROUND( $Y$80 + $Y$8, $Y$9 - LOG( $Y$10 ))</f>
        <v>0</v>
      </c>
      <c r="Z81" s="2">
        <f>ROUND( $Z$80 + $Z$8, $Z$9 - LOG( $Z$10 ))</f>
        <v>0</v>
      </c>
      <c r="AA81" s="2">
        <f>ROUND( $AA$80 + $AA$8, $AA$9 - LOG( $AA$10 ))</f>
        <v>0</v>
      </c>
      <c r="AB81" s="2">
        <f>ROUND( $AB$80 + $AB$8, $AB$9 - LOG( $AB$10 ))</f>
        <v>0</v>
      </c>
      <c r="AC81" s="2" t="e">
        <f>ROUND( $AC$80 + $AC$8, $AC$9 - LOG( $AC$10 ))</f>
        <v>#REF!</v>
      </c>
      <c r="AD81" s="2" t="e">
        <f>ROUND( $AD$80 + $AD$8, $AD$9 - LOG( $AD$10 ))</f>
        <v>#REF!</v>
      </c>
      <c r="AE81" s="2" t="e">
        <f>ROUND( $AE$80 + $AE$8, $AE$9 - LOG( $AE$10 ))</f>
        <v>#REF!</v>
      </c>
      <c r="AF81" s="2" t="e">
        <f>ROUND( $AF$80 + $AF$8, $AF$9 - LOG( $AF$10 ))</f>
        <v>#REF!</v>
      </c>
      <c r="AG81" s="2" t="e">
        <f>ROUND( $AG$80 + $AG$8, $AG$9 - LOG( $AG$10 ))</f>
        <v>#REF!</v>
      </c>
      <c r="AH81" s="2" t="e">
        <f>ROUND( $AH$80 + $AH$8, $AH$9 - LOG( $AH$10 ))</f>
        <v>#REF!</v>
      </c>
      <c r="AI81" s="2" t="e">
        <f>ROUND( $AI$80 + $AI$8, $AI$9 - LOG( $AI$10 ))</f>
        <v>#REF!</v>
      </c>
      <c r="AJ81" s="2" t="e">
        <f>ROUND( $AJ$80 + $AJ$8, $AJ$9 - LOG( $AJ$10 ))</f>
        <v>#REF!</v>
      </c>
      <c r="AK81" s="2" t="e">
        <f>ROUND( $AK$80 + $AK$8, $AK$9 - LOG( $AK$10 ))</f>
        <v>#REF!</v>
      </c>
      <c r="AL81" s="2" t="e">
        <f>ROUND( $AL$80 + $AL$8, $AL$9 - LOG( $AL$10 ))</f>
        <v>#REF!</v>
      </c>
      <c r="AM81" s="2" t="e">
        <f>ROUND( $AM$80 + $AM$8, $AM$9 - LOG( $AM$10 ))</f>
        <v>#REF!</v>
      </c>
      <c r="AN81" s="2">
        <f>ROUND( $AN$80 + $AN$8, $AN$9 - LOG( $AN$10 ))</f>
        <v>1.444</v>
      </c>
      <c r="AO81" s="2">
        <f>ROUND( $AO$80 + $AO$8, $AO$9 - LOG( $AO$10 ))</f>
        <v>1.9430000000000001</v>
      </c>
      <c r="AP81" s="2">
        <f>ROUND( $AP$80 + $AP$8, $AP$9 - LOG( $AP$10 ))</f>
        <v>1.1379999999999999</v>
      </c>
    </row>
    <row r="82" spans="2:42" outlineLevel="1" x14ac:dyDescent="0.3">
      <c r="B82" s="2">
        <f>ROUND( $B$81 + $B$8, $B$9 - LOG( $B$10 ))</f>
        <v>1.397</v>
      </c>
      <c r="C82" s="2">
        <f>ROUND( $C$81 + $C$8, $C$9 - LOG( $C$10 ))</f>
        <v>1.964</v>
      </c>
      <c r="D82" s="2">
        <f>ROUND( $D$81 + $D$8, $D$9 - LOG( $D$10 ))</f>
        <v>111074.111</v>
      </c>
      <c r="E82" s="2">
        <f>ROUND( $E$81 + $E$8, $E$9 - LOG( $E$10 ))</f>
        <v>196.71299999999999</v>
      </c>
      <c r="F82" s="2">
        <f>ROUND( $F$81 + $F$8, $F$9 - LOG( $F$10 ))</f>
        <v>1.823</v>
      </c>
      <c r="G82" s="2">
        <f>ROUND( $G$81 + $G$8, $G$9 - LOG( $G$10 ))</f>
        <v>300144.864</v>
      </c>
      <c r="H82" s="2">
        <f>ROUND( $H$81 + $H$8, $H$9 - LOG( $H$10 ))</f>
        <v>132.19999999999999</v>
      </c>
      <c r="I82" s="2">
        <f>ROUND( $I$81 + $I$8, $I$9 - LOG( $I$10 ))</f>
        <v>95.2</v>
      </c>
      <c r="J82" s="2">
        <f>ROUND( $J$81 + $J$8, $J$9 - LOG( $J$10 ))</f>
        <v>1318</v>
      </c>
      <c r="K82" s="2">
        <f>ROUND( $K$81 + $K$8, $K$9 - LOG( $K$10 ))</f>
        <v>1303.2</v>
      </c>
      <c r="L82" s="2">
        <f>ROUND( $L$81 + $L$8, $L$9 - LOG( $L$10 ))</f>
        <v>1.155</v>
      </c>
      <c r="M82" s="2">
        <f>ROUND( $M$81 + $M$8, $M$9 - LOG( $M$10 ))</f>
        <v>75287.274000000005</v>
      </c>
      <c r="N82" s="2">
        <f>ROUND( $N$81 + $N$8, $N$9 - LOG( $N$10 ))</f>
        <v>120394.489</v>
      </c>
      <c r="O82" s="2">
        <f>ROUND( $O$81 + $O$8, $O$9 - LOG( $O$10 ))</f>
        <v>178.56899999999999</v>
      </c>
      <c r="P82" s="2">
        <f>ROUND( $P$81 + $P$8, $P$9 - LOG( $P$10 ))</f>
        <v>9494737.8010000009</v>
      </c>
      <c r="Q82" s="2">
        <f>ROUND( $Q$81 + $Q$8, $Q$9 - LOG( $Q$10 ))</f>
        <v>267031.109</v>
      </c>
      <c r="R82" s="2">
        <f>ROUND( $R$81 + $R$8, $R$9 - LOG( $R$10 ))</f>
        <v>0</v>
      </c>
      <c r="S82" s="2">
        <f>ROUND( $S$81 + $S$8, $S$9 - LOG( $S$10 ))</f>
        <v>0</v>
      </c>
      <c r="T82" s="2">
        <f>ROUND( $T$81 + $T$8, $T$9 - LOG( $T$10 ))</f>
        <v>3.0760000000000001</v>
      </c>
      <c r="U82" s="2">
        <f>ROUND( $U$81 + $U$8, $U$9 - LOG( $U$10 ))</f>
        <v>47.289000000000001</v>
      </c>
      <c r="V82" s="2">
        <f>ROUND( $V$81 + $V$8, $V$9 - LOG( $V$10 ))</f>
        <v>32.159999999999997</v>
      </c>
      <c r="W82" s="2">
        <f>ROUND( $W$81 + $W$8, $W$9 - LOG( $W$10 ))</f>
        <v>0</v>
      </c>
      <c r="X82" s="2">
        <f>ROUND( $X$81 + $X$8, $X$9 - LOG( $X$10 ))</f>
        <v>0</v>
      </c>
      <c r="Y82" s="2">
        <f>ROUND( $Y$81 + $Y$8, $Y$9 - LOG( $Y$10 ))</f>
        <v>0</v>
      </c>
      <c r="Z82" s="2">
        <f>ROUND( $Z$81 + $Z$8, $Z$9 - LOG( $Z$10 ))</f>
        <v>0</v>
      </c>
      <c r="AA82" s="2">
        <f>ROUND( $AA$81 + $AA$8, $AA$9 - LOG( $AA$10 ))</f>
        <v>0</v>
      </c>
      <c r="AB82" s="2">
        <f>ROUND( $AB$81 + $AB$8, $AB$9 - LOG( $AB$10 ))</f>
        <v>0</v>
      </c>
      <c r="AC82" s="2" t="e">
        <f>ROUND( $AC$81 + $AC$8, $AC$9 - LOG( $AC$10 ))</f>
        <v>#REF!</v>
      </c>
      <c r="AD82" s="2" t="e">
        <f>ROUND( $AD$81 + $AD$8, $AD$9 - LOG( $AD$10 ))</f>
        <v>#REF!</v>
      </c>
      <c r="AE82" s="2" t="e">
        <f>ROUND( $AE$81 + $AE$8, $AE$9 - LOG( $AE$10 ))</f>
        <v>#REF!</v>
      </c>
      <c r="AF82" s="2" t="e">
        <f>ROUND( $AF$81 + $AF$8, $AF$9 - LOG( $AF$10 ))</f>
        <v>#REF!</v>
      </c>
      <c r="AG82" s="2" t="e">
        <f>ROUND( $AG$81 + $AG$8, $AG$9 - LOG( $AG$10 ))</f>
        <v>#REF!</v>
      </c>
      <c r="AH82" s="2" t="e">
        <f>ROUND( $AH$81 + $AH$8, $AH$9 - LOG( $AH$10 ))</f>
        <v>#REF!</v>
      </c>
      <c r="AI82" s="2" t="e">
        <f>ROUND( $AI$81 + $AI$8, $AI$9 - LOG( $AI$10 ))</f>
        <v>#REF!</v>
      </c>
      <c r="AJ82" s="2" t="e">
        <f>ROUND( $AJ$81 + $AJ$8, $AJ$9 - LOG( $AJ$10 ))</f>
        <v>#REF!</v>
      </c>
      <c r="AK82" s="2" t="e">
        <f>ROUND( $AK$81 + $AK$8, $AK$9 - LOG( $AK$10 ))</f>
        <v>#REF!</v>
      </c>
      <c r="AL82" s="2" t="e">
        <f>ROUND( $AL$81 + $AL$8, $AL$9 - LOG( $AL$10 ))</f>
        <v>#REF!</v>
      </c>
      <c r="AM82" s="2" t="e">
        <f>ROUND( $AM$81 + $AM$8, $AM$9 - LOG( $AM$10 ))</f>
        <v>#REF!</v>
      </c>
      <c r="AN82" s="2">
        <f>ROUND( $AN$81 + $AN$8, $AN$9 - LOG( $AN$10 ))</f>
        <v>1.464</v>
      </c>
      <c r="AO82" s="2">
        <f>ROUND( $AO$81 + $AO$8, $AO$9 - LOG( $AO$10 ))</f>
        <v>1.9630000000000001</v>
      </c>
      <c r="AP82" s="2">
        <f>ROUND( $AP$81 + $AP$8, $AP$9 - LOG( $AP$10 ))</f>
        <v>1.1539999999999999</v>
      </c>
    </row>
    <row r="83" spans="2:42" outlineLevel="1" x14ac:dyDescent="0.3">
      <c r="B83" s="2">
        <f>ROUND( $B$82 + $B$8, $B$9 - LOG( $B$10 ))</f>
        <v>1.4159999999999999</v>
      </c>
      <c r="C83" s="2">
        <f>ROUND( $C$82 + $C$8, $C$9 - LOG( $C$10 ))</f>
        <v>1.984</v>
      </c>
      <c r="D83" s="2">
        <f>ROUND( $D$82 + $D$8, $D$9 - LOG( $D$10 ))</f>
        <v>112043.55</v>
      </c>
      <c r="E83" s="2">
        <f>ROUND( $E$82 + $E$8, $E$9 - LOG( $E$10 ))</f>
        <v>199.518</v>
      </c>
      <c r="F83" s="2">
        <f>ROUND( $F$82 + $F$8, $F$9 - LOG( $F$10 ))</f>
        <v>1.8380000000000001</v>
      </c>
      <c r="G83" s="2">
        <f>ROUND( $G$82 + $G$8, $G$9 - LOG( $G$10 ))</f>
        <v>304518.03100000002</v>
      </c>
      <c r="H83" s="2">
        <f>ROUND( $H$82 + $H$8, $H$9 - LOG( $H$10 ))</f>
        <v>134.1</v>
      </c>
      <c r="I83" s="2">
        <f>ROUND( $I$82 + $I$8, $I$9 - LOG( $I$10 ))</f>
        <v>96.6</v>
      </c>
      <c r="J83" s="2">
        <f>ROUND( $J$82 + $J$8, $J$9 - LOG( $J$10 ))</f>
        <v>1325.5</v>
      </c>
      <c r="K83" s="2">
        <f>ROUND( $K$82 + $K$8, $K$9 - LOG( $K$10 ))</f>
        <v>1311.1</v>
      </c>
      <c r="L83" s="2">
        <f>ROUND( $L$82 + $L$8, $L$9 - LOG( $L$10 ))</f>
        <v>1.171</v>
      </c>
      <c r="M83" s="2">
        <f>ROUND( $M$82 + $M$8, $M$9 - LOG( $M$10 ))</f>
        <v>76316.762000000002</v>
      </c>
      <c r="N83" s="2">
        <f>ROUND( $N$82 + $N$8, $N$9 - LOG( $N$10 ))</f>
        <v>121746.429</v>
      </c>
      <c r="O83" s="2">
        <f>ROUND( $O$82 + $O$8, $O$9 - LOG( $O$10 ))</f>
        <v>181.11600000000001</v>
      </c>
      <c r="P83" s="2">
        <f>ROUND( $P$82 + $P$8, $P$9 - LOG( $P$10 ))</f>
        <v>9633808.9879999999</v>
      </c>
      <c r="Q83" s="2">
        <f>ROUND( $Q$82 + $Q$8, $Q$9 - LOG( $Q$10 ))</f>
        <v>270922.90399999998</v>
      </c>
      <c r="R83" s="2">
        <f>ROUND( $R$82 + $R$8, $R$9 - LOG( $R$10 ))</f>
        <v>0</v>
      </c>
      <c r="S83" s="2">
        <f>ROUND( $S$82 + $S$8, $S$9 - LOG( $S$10 ))</f>
        <v>0</v>
      </c>
      <c r="T83" s="2">
        <f>ROUND( $T$82 + $T$8, $T$9 - LOG( $T$10 ))</f>
        <v>3.1179999999999999</v>
      </c>
      <c r="U83" s="2">
        <f>ROUND( $U$82 + $U$8, $U$9 - LOG( $U$10 ))</f>
        <v>47.968000000000004</v>
      </c>
      <c r="V83" s="2">
        <f>ROUND( $V$82 + $V$8, $V$9 - LOG( $V$10 ))</f>
        <v>32.628</v>
      </c>
      <c r="W83" s="2">
        <f>ROUND( $W$82 + $W$8, $W$9 - LOG( $W$10 ))</f>
        <v>0</v>
      </c>
      <c r="X83" s="2">
        <f>ROUND( $X$82 + $X$8, $X$9 - LOG( $X$10 ))</f>
        <v>0</v>
      </c>
      <c r="Y83" s="2">
        <f>ROUND( $Y$82 + $Y$8, $Y$9 - LOG( $Y$10 ))</f>
        <v>0</v>
      </c>
      <c r="Z83" s="2">
        <f>ROUND( $Z$82 + $Z$8, $Z$9 - LOG( $Z$10 ))</f>
        <v>0</v>
      </c>
      <c r="AA83" s="2">
        <f>ROUND( $AA$82 + $AA$8, $AA$9 - LOG( $AA$10 ))</f>
        <v>0</v>
      </c>
      <c r="AB83" s="2">
        <f>ROUND( $AB$82 + $AB$8, $AB$9 - LOG( $AB$10 ))</f>
        <v>0</v>
      </c>
      <c r="AC83" s="2" t="e">
        <f>ROUND( $AC$82 + $AC$8, $AC$9 - LOG( $AC$10 ))</f>
        <v>#REF!</v>
      </c>
      <c r="AD83" s="2" t="e">
        <f>ROUND( $AD$82 + $AD$8, $AD$9 - LOG( $AD$10 ))</f>
        <v>#REF!</v>
      </c>
      <c r="AE83" s="2" t="e">
        <f>ROUND( $AE$82 + $AE$8, $AE$9 - LOG( $AE$10 ))</f>
        <v>#REF!</v>
      </c>
      <c r="AF83" s="2" t="e">
        <f>ROUND( $AF$82 + $AF$8, $AF$9 - LOG( $AF$10 ))</f>
        <v>#REF!</v>
      </c>
      <c r="AG83" s="2" t="e">
        <f>ROUND( $AG$82 + $AG$8, $AG$9 - LOG( $AG$10 ))</f>
        <v>#REF!</v>
      </c>
      <c r="AH83" s="2" t="e">
        <f>ROUND( $AH$82 + $AH$8, $AH$9 - LOG( $AH$10 ))</f>
        <v>#REF!</v>
      </c>
      <c r="AI83" s="2" t="e">
        <f>ROUND( $AI$82 + $AI$8, $AI$9 - LOG( $AI$10 ))</f>
        <v>#REF!</v>
      </c>
      <c r="AJ83" s="2" t="e">
        <f>ROUND( $AJ$82 + $AJ$8, $AJ$9 - LOG( $AJ$10 ))</f>
        <v>#REF!</v>
      </c>
      <c r="AK83" s="2" t="e">
        <f>ROUND( $AK$82 + $AK$8, $AK$9 - LOG( $AK$10 ))</f>
        <v>#REF!</v>
      </c>
      <c r="AL83" s="2" t="e">
        <f>ROUND( $AL$82 + $AL$8, $AL$9 - LOG( $AL$10 ))</f>
        <v>#REF!</v>
      </c>
      <c r="AM83" s="2" t="e">
        <f>ROUND( $AM$82 + $AM$8, $AM$9 - LOG( $AM$10 ))</f>
        <v>#REF!</v>
      </c>
      <c r="AN83" s="2">
        <f>ROUND( $AN$82 + $AN$8, $AN$9 - LOG( $AN$10 ))</f>
        <v>1.484</v>
      </c>
      <c r="AO83" s="2">
        <f>ROUND( $AO$82 + $AO$8, $AO$9 - LOG( $AO$10 ))</f>
        <v>1.9830000000000001</v>
      </c>
      <c r="AP83" s="2">
        <f>ROUND( $AP$82 + $AP$8, $AP$9 - LOG( $AP$10 ))</f>
        <v>1.17</v>
      </c>
    </row>
    <row r="84" spans="2:42" outlineLevel="1" x14ac:dyDescent="0.3">
      <c r="B84" s="2">
        <f>ROUND( $B$83 + $B$8, $B$9 - LOG( $B$10 ))</f>
        <v>1.4350000000000001</v>
      </c>
      <c r="C84" s="2">
        <f>ROUND( $C$83 + $C$8, $C$9 - LOG( $C$10 ))</f>
        <v>2.004</v>
      </c>
      <c r="D84" s="2">
        <f>ROUND( $D$83 + $D$8, $D$9 - LOG( $D$10 ))</f>
        <v>113012.989</v>
      </c>
      <c r="E84" s="2">
        <f>ROUND( $E$83 + $E$8, $E$9 - LOG( $E$10 ))</f>
        <v>202.32300000000001</v>
      </c>
      <c r="F84" s="2">
        <f>ROUND( $F$83 + $F$8, $F$9 - LOG( $F$10 ))</f>
        <v>1.853</v>
      </c>
      <c r="G84" s="2">
        <f>ROUND( $G$83 + $G$8, $G$9 - LOG( $G$10 ))</f>
        <v>308891.19799999997</v>
      </c>
      <c r="H84" s="2">
        <f>ROUND( $H$83 + $H$8, $H$9 - LOG( $H$10 ))</f>
        <v>136</v>
      </c>
      <c r="I84" s="2">
        <f>ROUND( $I$83 + $I$8, $I$9 - LOG( $I$10 ))</f>
        <v>98</v>
      </c>
      <c r="J84" s="2">
        <f>ROUND( $J$83 + $J$8, $J$9 - LOG( $J$10 ))</f>
        <v>1333</v>
      </c>
      <c r="K84" s="2">
        <f>ROUND( $K$83 + $K$8, $K$9 - LOG( $K$10 ))</f>
        <v>1319</v>
      </c>
      <c r="L84" s="2">
        <f>ROUND( $L$83 + $L$8, $L$9 - LOG( $L$10 ))</f>
        <v>1.1870000000000001</v>
      </c>
      <c r="M84" s="2">
        <f>ROUND( $M$83 + $M$8, $M$9 - LOG( $M$10 ))</f>
        <v>77346.25</v>
      </c>
      <c r="N84" s="2">
        <f>ROUND( $N$83 + $N$8, $N$9 - LOG( $N$10 ))</f>
        <v>123098.36900000001</v>
      </c>
      <c r="O84" s="2">
        <f>ROUND( $O$83 + $O$8, $O$9 - LOG( $O$10 ))</f>
        <v>183.66300000000001</v>
      </c>
      <c r="P84" s="2">
        <f>ROUND( $P$83 + $P$8, $P$9 - LOG( $P$10 ))</f>
        <v>9772880.1750000007</v>
      </c>
      <c r="Q84" s="2">
        <f>ROUND( $Q$83 + $Q$8, $Q$9 - LOG( $Q$10 ))</f>
        <v>274814.69900000002</v>
      </c>
      <c r="R84" s="2">
        <f>ROUND( $R$83 + $R$8, $R$9 - LOG( $R$10 ))</f>
        <v>0</v>
      </c>
      <c r="S84" s="2">
        <f>ROUND( $S$83 + $S$8, $S$9 - LOG( $S$10 ))</f>
        <v>0</v>
      </c>
      <c r="T84" s="2">
        <f>ROUND( $T$83 + $T$8, $T$9 - LOG( $T$10 ))</f>
        <v>3.16</v>
      </c>
      <c r="U84" s="2">
        <f>ROUND( $U$83 + $U$8, $U$9 - LOG( $U$10 ))</f>
        <v>48.646999999999998</v>
      </c>
      <c r="V84" s="2">
        <f>ROUND( $V$83 + $V$8, $V$9 - LOG( $V$10 ))</f>
        <v>33.095999999999997</v>
      </c>
      <c r="W84" s="2">
        <f>ROUND( $W$83 + $W$8, $W$9 - LOG( $W$10 ))</f>
        <v>0</v>
      </c>
      <c r="X84" s="2">
        <f>ROUND( $X$83 + $X$8, $X$9 - LOG( $X$10 ))</f>
        <v>0</v>
      </c>
      <c r="Y84" s="2">
        <f>ROUND( $Y$83 + $Y$8, $Y$9 - LOG( $Y$10 ))</f>
        <v>0</v>
      </c>
      <c r="Z84" s="2">
        <f>ROUND( $Z$83 + $Z$8, $Z$9 - LOG( $Z$10 ))</f>
        <v>0</v>
      </c>
      <c r="AA84" s="2">
        <f>ROUND( $AA$83 + $AA$8, $AA$9 - LOG( $AA$10 ))</f>
        <v>0</v>
      </c>
      <c r="AB84" s="2">
        <f>ROUND( $AB$83 + $AB$8, $AB$9 - LOG( $AB$10 ))</f>
        <v>0</v>
      </c>
      <c r="AC84" s="2" t="e">
        <f>ROUND( $AC$83 + $AC$8, $AC$9 - LOG( $AC$10 ))</f>
        <v>#REF!</v>
      </c>
      <c r="AD84" s="2" t="e">
        <f>ROUND( $AD$83 + $AD$8, $AD$9 - LOG( $AD$10 ))</f>
        <v>#REF!</v>
      </c>
      <c r="AE84" s="2" t="e">
        <f>ROUND( $AE$83 + $AE$8, $AE$9 - LOG( $AE$10 ))</f>
        <v>#REF!</v>
      </c>
      <c r="AF84" s="2" t="e">
        <f>ROUND( $AF$83 + $AF$8, $AF$9 - LOG( $AF$10 ))</f>
        <v>#REF!</v>
      </c>
      <c r="AG84" s="2" t="e">
        <f>ROUND( $AG$83 + $AG$8, $AG$9 - LOG( $AG$10 ))</f>
        <v>#REF!</v>
      </c>
      <c r="AH84" s="2" t="e">
        <f>ROUND( $AH$83 + $AH$8, $AH$9 - LOG( $AH$10 ))</f>
        <v>#REF!</v>
      </c>
      <c r="AI84" s="2" t="e">
        <f>ROUND( $AI$83 + $AI$8, $AI$9 - LOG( $AI$10 ))</f>
        <v>#REF!</v>
      </c>
      <c r="AJ84" s="2" t="e">
        <f>ROUND( $AJ$83 + $AJ$8, $AJ$9 - LOG( $AJ$10 ))</f>
        <v>#REF!</v>
      </c>
      <c r="AK84" s="2" t="e">
        <f>ROUND( $AK$83 + $AK$8, $AK$9 - LOG( $AK$10 ))</f>
        <v>#REF!</v>
      </c>
      <c r="AL84" s="2" t="e">
        <f>ROUND( $AL$83 + $AL$8, $AL$9 - LOG( $AL$10 ))</f>
        <v>#REF!</v>
      </c>
      <c r="AM84" s="2" t="e">
        <f>ROUND( $AM$83 + $AM$8, $AM$9 - LOG( $AM$10 ))</f>
        <v>#REF!</v>
      </c>
      <c r="AN84" s="2">
        <f>ROUND( $AN$83 + $AN$8, $AN$9 - LOG( $AN$10 ))</f>
        <v>1.504</v>
      </c>
      <c r="AO84" s="2">
        <f>ROUND( $AO$83 + $AO$8, $AO$9 - LOG( $AO$10 ))</f>
        <v>2.0030000000000001</v>
      </c>
      <c r="AP84" s="2">
        <f>ROUND( $AP$83 + $AP$8, $AP$9 - LOG( $AP$10 ))</f>
        <v>1.1859999999999999</v>
      </c>
    </row>
    <row r="85" spans="2:42" outlineLevel="1" x14ac:dyDescent="0.3">
      <c r="B85" s="2">
        <f>ROUND( $B$84 + $B$8, $B$9 - LOG( $B$10 ))</f>
        <v>1.454</v>
      </c>
      <c r="C85" s="2">
        <f>ROUND( $C$84 + $C$8, $C$9 - LOG( $C$10 ))</f>
        <v>2.024</v>
      </c>
      <c r="D85" s="2">
        <f>ROUND( $D$84 + $D$8, $D$9 - LOG( $D$10 ))</f>
        <v>113982.428</v>
      </c>
      <c r="E85" s="2">
        <f>ROUND( $E$84 + $E$8, $E$9 - LOG( $E$10 ))</f>
        <v>205.12799999999999</v>
      </c>
      <c r="F85" s="2">
        <f>ROUND( $F$84 + $F$8, $F$9 - LOG( $F$10 ))</f>
        <v>1.8680000000000001</v>
      </c>
      <c r="G85" s="2">
        <f>ROUND( $G$84 + $G$8, $G$9 - LOG( $G$10 ))</f>
        <v>313264.36499999999</v>
      </c>
      <c r="H85" s="2">
        <f>ROUND( $H$84 + $H$8, $H$9 - LOG( $H$10 ))</f>
        <v>137.9</v>
      </c>
      <c r="I85" s="2">
        <f>ROUND( $I$84 + $I$8, $I$9 - LOG( $I$10 ))</f>
        <v>99.4</v>
      </c>
      <c r="J85" s="2">
        <f>ROUND( $J$84 + $J$8, $J$9 - LOG( $J$10 ))</f>
        <v>1340.5</v>
      </c>
      <c r="K85" s="2">
        <f>ROUND( $K$84 + $K$8, $K$9 - LOG( $K$10 ))</f>
        <v>1326.9</v>
      </c>
      <c r="L85" s="2">
        <f>ROUND( $L$84 + $L$8, $L$9 - LOG( $L$10 ))</f>
        <v>1.2030000000000001</v>
      </c>
      <c r="M85" s="2">
        <f>ROUND( $M$84 + $M$8, $M$9 - LOG( $M$10 ))</f>
        <v>78375.737999999998</v>
      </c>
      <c r="N85" s="2">
        <f>ROUND( $N$84 + $N$8, $N$9 - LOG( $N$10 ))</f>
        <v>124450.30899999999</v>
      </c>
      <c r="O85" s="2">
        <f>ROUND( $O$84 + $O$8, $O$9 - LOG( $O$10 ))</f>
        <v>186.21</v>
      </c>
      <c r="P85" s="2">
        <f>ROUND( $P$84 + $P$8, $P$9 - LOG( $P$10 ))</f>
        <v>9911951.3619999997</v>
      </c>
      <c r="Q85" s="2">
        <f>ROUND( $Q$84 + $Q$8, $Q$9 - LOG( $Q$10 ))</f>
        <v>278706.49400000001</v>
      </c>
      <c r="R85" s="2">
        <f>ROUND( $R$84 + $R$8, $R$9 - LOG( $R$10 ))</f>
        <v>0</v>
      </c>
      <c r="S85" s="2">
        <f>ROUND( $S$84 + $S$8, $S$9 - LOG( $S$10 ))</f>
        <v>0</v>
      </c>
      <c r="T85" s="2">
        <f>ROUND( $T$84 + $T$8, $T$9 - LOG( $T$10 ))</f>
        <v>3.202</v>
      </c>
      <c r="U85" s="2">
        <f>ROUND( $U$84 + $U$8, $U$9 - LOG( $U$10 ))</f>
        <v>49.326000000000001</v>
      </c>
      <c r="V85" s="2">
        <f>ROUND( $V$84 + $V$8, $V$9 - LOG( $V$10 ))</f>
        <v>33.564</v>
      </c>
      <c r="W85" s="2">
        <f>ROUND( $W$84 + $W$8, $W$9 - LOG( $W$10 ))</f>
        <v>0</v>
      </c>
      <c r="X85" s="2">
        <f>ROUND( $X$84 + $X$8, $X$9 - LOG( $X$10 ))</f>
        <v>0</v>
      </c>
      <c r="Y85" s="2">
        <f>ROUND( $Y$84 + $Y$8, $Y$9 - LOG( $Y$10 ))</f>
        <v>0</v>
      </c>
      <c r="Z85" s="2">
        <f>ROUND( $Z$84 + $Z$8, $Z$9 - LOG( $Z$10 ))</f>
        <v>0</v>
      </c>
      <c r="AA85" s="2">
        <f>ROUND( $AA$84 + $AA$8, $AA$9 - LOG( $AA$10 ))</f>
        <v>0</v>
      </c>
      <c r="AB85" s="2">
        <f>ROUND( $AB$84 + $AB$8, $AB$9 - LOG( $AB$10 ))</f>
        <v>0</v>
      </c>
      <c r="AC85" s="2" t="e">
        <f>ROUND( $AC$84 + $AC$8, $AC$9 - LOG( $AC$10 ))</f>
        <v>#REF!</v>
      </c>
      <c r="AD85" s="2" t="e">
        <f>ROUND( $AD$84 + $AD$8, $AD$9 - LOG( $AD$10 ))</f>
        <v>#REF!</v>
      </c>
      <c r="AE85" s="2" t="e">
        <f>ROUND( $AE$84 + $AE$8, $AE$9 - LOG( $AE$10 ))</f>
        <v>#REF!</v>
      </c>
      <c r="AF85" s="2" t="e">
        <f>ROUND( $AF$84 + $AF$8, $AF$9 - LOG( $AF$10 ))</f>
        <v>#REF!</v>
      </c>
      <c r="AG85" s="2" t="e">
        <f>ROUND( $AG$84 + $AG$8, $AG$9 - LOG( $AG$10 ))</f>
        <v>#REF!</v>
      </c>
      <c r="AH85" s="2" t="e">
        <f>ROUND( $AH$84 + $AH$8, $AH$9 - LOG( $AH$10 ))</f>
        <v>#REF!</v>
      </c>
      <c r="AI85" s="2" t="e">
        <f>ROUND( $AI$84 + $AI$8, $AI$9 - LOG( $AI$10 ))</f>
        <v>#REF!</v>
      </c>
      <c r="AJ85" s="2" t="e">
        <f>ROUND( $AJ$84 + $AJ$8, $AJ$9 - LOG( $AJ$10 ))</f>
        <v>#REF!</v>
      </c>
      <c r="AK85" s="2" t="e">
        <f>ROUND( $AK$84 + $AK$8, $AK$9 - LOG( $AK$10 ))</f>
        <v>#REF!</v>
      </c>
      <c r="AL85" s="2" t="e">
        <f>ROUND( $AL$84 + $AL$8, $AL$9 - LOG( $AL$10 ))</f>
        <v>#REF!</v>
      </c>
      <c r="AM85" s="2" t="e">
        <f>ROUND( $AM$84 + $AM$8, $AM$9 - LOG( $AM$10 ))</f>
        <v>#REF!</v>
      </c>
      <c r="AN85" s="2">
        <f>ROUND( $AN$84 + $AN$8, $AN$9 - LOG( $AN$10 ))</f>
        <v>1.524</v>
      </c>
      <c r="AO85" s="2">
        <f>ROUND( $AO$84 + $AO$8, $AO$9 - LOG( $AO$10 ))</f>
        <v>2.0230000000000001</v>
      </c>
      <c r="AP85" s="2">
        <f>ROUND( $AP$84 + $AP$8, $AP$9 - LOG( $AP$10 ))</f>
        <v>1.202</v>
      </c>
    </row>
    <row r="86" spans="2:42" outlineLevel="1" x14ac:dyDescent="0.3">
      <c r="B86" s="2">
        <f>ROUND( $B$85 + $B$8, $B$9 - LOG( $B$10 ))</f>
        <v>1.4730000000000001</v>
      </c>
      <c r="C86" s="2">
        <f>ROUND( $C$85 + $C$8, $C$9 - LOG( $C$10 ))</f>
        <v>2.044</v>
      </c>
      <c r="D86" s="2">
        <f>ROUND( $D$85 + $D$8, $D$9 - LOG( $D$10 ))</f>
        <v>114951.867</v>
      </c>
      <c r="E86" s="2">
        <f>ROUND( $E$85 + $E$8, $E$9 - LOG( $E$10 ))</f>
        <v>207.93299999999999</v>
      </c>
      <c r="F86" s="2">
        <f>ROUND( $F$85 + $F$8, $F$9 - LOG( $F$10 ))</f>
        <v>1.883</v>
      </c>
      <c r="G86" s="2">
        <f>ROUND( $G$85 + $G$8, $G$9 - LOG( $G$10 ))</f>
        <v>317637.53200000001</v>
      </c>
      <c r="H86" s="2">
        <f>ROUND( $H$85 + $H$8, $H$9 - LOG( $H$10 ))</f>
        <v>139.80000000000001</v>
      </c>
      <c r="I86" s="2">
        <f>ROUND( $I$85 + $I$8, $I$9 - LOG( $I$10 ))</f>
        <v>100.8</v>
      </c>
      <c r="J86" s="2">
        <f>ROUND( $J$85 + $J$8, $J$9 - LOG( $J$10 ))</f>
        <v>1348</v>
      </c>
      <c r="K86" s="2">
        <f>ROUND( $K$85 + $K$8, $K$9 - LOG( $K$10 ))</f>
        <v>1334.8</v>
      </c>
      <c r="L86" s="2">
        <f>ROUND( $L$85 + $L$8, $L$9 - LOG( $L$10 ))</f>
        <v>1.2190000000000001</v>
      </c>
      <c r="M86" s="2">
        <f>ROUND( $M$85 + $M$8, $M$9 - LOG( $M$10 ))</f>
        <v>79405.225999999995</v>
      </c>
      <c r="N86" s="2">
        <f>ROUND( $N$85 + $N$8, $N$9 - LOG( $N$10 ))</f>
        <v>125802.249</v>
      </c>
      <c r="O86" s="2">
        <f>ROUND( $O$85 + $O$8, $O$9 - LOG( $O$10 ))</f>
        <v>188.75700000000001</v>
      </c>
      <c r="P86" s="2">
        <f>ROUND( $P$85 + $P$8, $P$9 - LOG( $P$10 ))</f>
        <v>10051022.549000001</v>
      </c>
      <c r="Q86" s="2">
        <f>ROUND( $Q$85 + $Q$8, $Q$9 - LOG( $Q$10 ))</f>
        <v>282598.28899999999</v>
      </c>
      <c r="R86" s="2">
        <f>ROUND( $R$85 + $R$8, $R$9 - LOG( $R$10 ))</f>
        <v>0</v>
      </c>
      <c r="S86" s="2">
        <f>ROUND( $S$85 + $S$8, $S$9 - LOG( $S$10 ))</f>
        <v>0</v>
      </c>
      <c r="T86" s="2">
        <f>ROUND( $T$85 + $T$8, $T$9 - LOG( $T$10 ))</f>
        <v>3.2440000000000002</v>
      </c>
      <c r="U86" s="2">
        <f>ROUND( $U$85 + $U$8, $U$9 - LOG( $U$10 ))</f>
        <v>50.005000000000003</v>
      </c>
      <c r="V86" s="2">
        <f>ROUND( $V$85 + $V$8, $V$9 - LOG( $V$10 ))</f>
        <v>34.031999999999996</v>
      </c>
      <c r="W86" s="2">
        <f>ROUND( $W$85 + $W$8, $W$9 - LOG( $W$10 ))</f>
        <v>0</v>
      </c>
      <c r="X86" s="2">
        <f>ROUND( $X$85 + $X$8, $X$9 - LOG( $X$10 ))</f>
        <v>0</v>
      </c>
      <c r="Y86" s="2">
        <f>ROUND( $Y$85 + $Y$8, $Y$9 - LOG( $Y$10 ))</f>
        <v>0</v>
      </c>
      <c r="Z86" s="2">
        <f>ROUND( $Z$85 + $Z$8, $Z$9 - LOG( $Z$10 ))</f>
        <v>0</v>
      </c>
      <c r="AA86" s="2">
        <f>ROUND( $AA$85 + $AA$8, $AA$9 - LOG( $AA$10 ))</f>
        <v>0</v>
      </c>
      <c r="AB86" s="2">
        <f>ROUND( $AB$85 + $AB$8, $AB$9 - LOG( $AB$10 ))</f>
        <v>0</v>
      </c>
      <c r="AC86" s="2" t="e">
        <f>ROUND( $AC$85 + $AC$8, $AC$9 - LOG( $AC$10 ))</f>
        <v>#REF!</v>
      </c>
      <c r="AD86" s="2" t="e">
        <f>ROUND( $AD$85 + $AD$8, $AD$9 - LOG( $AD$10 ))</f>
        <v>#REF!</v>
      </c>
      <c r="AE86" s="2" t="e">
        <f>ROUND( $AE$85 + $AE$8, $AE$9 - LOG( $AE$10 ))</f>
        <v>#REF!</v>
      </c>
      <c r="AF86" s="2" t="e">
        <f>ROUND( $AF$85 + $AF$8, $AF$9 - LOG( $AF$10 ))</f>
        <v>#REF!</v>
      </c>
      <c r="AG86" s="2" t="e">
        <f>ROUND( $AG$85 + $AG$8, $AG$9 - LOG( $AG$10 ))</f>
        <v>#REF!</v>
      </c>
      <c r="AH86" s="2" t="e">
        <f>ROUND( $AH$85 + $AH$8, $AH$9 - LOG( $AH$10 ))</f>
        <v>#REF!</v>
      </c>
      <c r="AI86" s="2" t="e">
        <f>ROUND( $AI$85 + $AI$8, $AI$9 - LOG( $AI$10 ))</f>
        <v>#REF!</v>
      </c>
      <c r="AJ86" s="2" t="e">
        <f>ROUND( $AJ$85 + $AJ$8, $AJ$9 - LOG( $AJ$10 ))</f>
        <v>#REF!</v>
      </c>
      <c r="AK86" s="2" t="e">
        <f>ROUND( $AK$85 + $AK$8, $AK$9 - LOG( $AK$10 ))</f>
        <v>#REF!</v>
      </c>
      <c r="AL86" s="2" t="e">
        <f>ROUND( $AL$85 + $AL$8, $AL$9 - LOG( $AL$10 ))</f>
        <v>#REF!</v>
      </c>
      <c r="AM86" s="2" t="e">
        <f>ROUND( $AM$85 + $AM$8, $AM$9 - LOG( $AM$10 ))</f>
        <v>#REF!</v>
      </c>
      <c r="AN86" s="2">
        <f>ROUND( $AN$85 + $AN$8, $AN$9 - LOG( $AN$10 ))</f>
        <v>1.544</v>
      </c>
      <c r="AO86" s="2">
        <f>ROUND( $AO$85 + $AO$8, $AO$9 - LOG( $AO$10 ))</f>
        <v>2.0430000000000001</v>
      </c>
      <c r="AP86" s="2">
        <f>ROUND( $AP$85 + $AP$8, $AP$9 - LOG( $AP$10 ))</f>
        <v>1.218</v>
      </c>
    </row>
    <row r="87" spans="2:42" outlineLevel="1" x14ac:dyDescent="0.3">
      <c r="B87" s="2">
        <f>ROUND( $B$86 + $B$8, $B$9 - LOG( $B$10 ))</f>
        <v>1.492</v>
      </c>
      <c r="C87" s="2">
        <f>ROUND( $C$86 + $C$8, $C$9 - LOG( $C$10 ))</f>
        <v>2.0640000000000001</v>
      </c>
      <c r="D87" s="2">
        <f>ROUND( $D$86 + $D$8, $D$9 - LOG( $D$10 ))</f>
        <v>115921.306</v>
      </c>
      <c r="E87" s="2">
        <f>ROUND( $E$86 + $E$8, $E$9 - LOG( $E$10 ))</f>
        <v>210.738</v>
      </c>
      <c r="F87" s="2">
        <f>ROUND( $F$86 + $F$8, $F$9 - LOG( $F$10 ))</f>
        <v>1.8979999999999999</v>
      </c>
      <c r="G87" s="2">
        <f>ROUND( $G$86 + $G$8, $G$9 - LOG( $G$10 ))</f>
        <v>322010.69900000002</v>
      </c>
      <c r="H87" s="2">
        <f>ROUND( $H$86 + $H$8, $H$9 - LOG( $H$10 ))</f>
        <v>141.69999999999999</v>
      </c>
      <c r="I87" s="2">
        <f>ROUND( $I$86 + $I$8, $I$9 - LOG( $I$10 ))</f>
        <v>102.2</v>
      </c>
      <c r="J87" s="2">
        <f>ROUND( $J$86 + $J$8, $J$9 - LOG( $J$10 ))</f>
        <v>1355.5</v>
      </c>
      <c r="K87" s="2">
        <f>ROUND( $K$86 + $K$8, $K$9 - LOG( $K$10 ))</f>
        <v>1342.7</v>
      </c>
      <c r="L87" s="2">
        <f>ROUND( $L$86 + $L$8, $L$9 - LOG( $L$10 ))</f>
        <v>1.2350000000000001</v>
      </c>
      <c r="M87" s="2">
        <f>ROUND( $M$86 + $M$8, $M$9 - LOG( $M$10 ))</f>
        <v>80434.714000000007</v>
      </c>
      <c r="N87" s="2">
        <f>ROUND( $N$86 + $N$8, $N$9 - LOG( $N$10 ))</f>
        <v>127154.189</v>
      </c>
      <c r="O87" s="2">
        <f>ROUND( $O$86 + $O$8, $O$9 - LOG( $O$10 ))</f>
        <v>191.304</v>
      </c>
      <c r="P87" s="2">
        <f>ROUND( $P$86 + $P$8, $P$9 - LOG( $P$10 ))</f>
        <v>10190093.736</v>
      </c>
      <c r="Q87" s="2">
        <f>ROUND( $Q$86 + $Q$8, $Q$9 - LOG( $Q$10 ))</f>
        <v>286490.08399999997</v>
      </c>
      <c r="R87" s="2">
        <f>ROUND( $R$86 + $R$8, $R$9 - LOG( $R$10 ))</f>
        <v>0</v>
      </c>
      <c r="S87" s="2">
        <f>ROUND( $S$86 + $S$8, $S$9 - LOG( $S$10 ))</f>
        <v>0</v>
      </c>
      <c r="T87" s="2">
        <f>ROUND( $T$86 + $T$8, $T$9 - LOG( $T$10 ))</f>
        <v>3.286</v>
      </c>
      <c r="U87" s="2">
        <f>ROUND( $U$86 + $U$8, $U$9 - LOG( $U$10 ))</f>
        <v>50.683999999999997</v>
      </c>
      <c r="V87" s="2">
        <f>ROUND( $V$86 + $V$8, $V$9 - LOG( $V$10 ))</f>
        <v>34.5</v>
      </c>
      <c r="W87" s="2">
        <f>ROUND( $W$86 + $W$8, $W$9 - LOG( $W$10 ))</f>
        <v>0</v>
      </c>
      <c r="X87" s="2">
        <f>ROUND( $X$86 + $X$8, $X$9 - LOG( $X$10 ))</f>
        <v>0</v>
      </c>
      <c r="Y87" s="2">
        <f>ROUND( $Y$86 + $Y$8, $Y$9 - LOG( $Y$10 ))</f>
        <v>0</v>
      </c>
      <c r="Z87" s="2">
        <f>ROUND( $Z$86 + $Z$8, $Z$9 - LOG( $Z$10 ))</f>
        <v>0</v>
      </c>
      <c r="AA87" s="2">
        <f>ROUND( $AA$86 + $AA$8, $AA$9 - LOG( $AA$10 ))</f>
        <v>0</v>
      </c>
      <c r="AB87" s="2">
        <f>ROUND( $AB$86 + $AB$8, $AB$9 - LOG( $AB$10 ))</f>
        <v>0</v>
      </c>
      <c r="AC87" s="2" t="e">
        <f>ROUND( $AC$86 + $AC$8, $AC$9 - LOG( $AC$10 ))</f>
        <v>#REF!</v>
      </c>
      <c r="AD87" s="2" t="e">
        <f>ROUND( $AD$86 + $AD$8, $AD$9 - LOG( $AD$10 ))</f>
        <v>#REF!</v>
      </c>
      <c r="AE87" s="2" t="e">
        <f>ROUND( $AE$86 + $AE$8, $AE$9 - LOG( $AE$10 ))</f>
        <v>#REF!</v>
      </c>
      <c r="AF87" s="2" t="e">
        <f>ROUND( $AF$86 + $AF$8, $AF$9 - LOG( $AF$10 ))</f>
        <v>#REF!</v>
      </c>
      <c r="AG87" s="2" t="e">
        <f>ROUND( $AG$86 + $AG$8, $AG$9 - LOG( $AG$10 ))</f>
        <v>#REF!</v>
      </c>
      <c r="AH87" s="2" t="e">
        <f>ROUND( $AH$86 + $AH$8, $AH$9 - LOG( $AH$10 ))</f>
        <v>#REF!</v>
      </c>
      <c r="AI87" s="2" t="e">
        <f>ROUND( $AI$86 + $AI$8, $AI$9 - LOG( $AI$10 ))</f>
        <v>#REF!</v>
      </c>
      <c r="AJ87" s="2" t="e">
        <f>ROUND( $AJ$86 + $AJ$8, $AJ$9 - LOG( $AJ$10 ))</f>
        <v>#REF!</v>
      </c>
      <c r="AK87" s="2" t="e">
        <f>ROUND( $AK$86 + $AK$8, $AK$9 - LOG( $AK$10 ))</f>
        <v>#REF!</v>
      </c>
      <c r="AL87" s="2" t="e">
        <f>ROUND( $AL$86 + $AL$8, $AL$9 - LOG( $AL$10 ))</f>
        <v>#REF!</v>
      </c>
      <c r="AM87" s="2" t="e">
        <f>ROUND( $AM$86 + $AM$8, $AM$9 - LOG( $AM$10 ))</f>
        <v>#REF!</v>
      </c>
      <c r="AN87" s="2">
        <f>ROUND( $AN$86 + $AN$8, $AN$9 - LOG( $AN$10 ))</f>
        <v>1.5640000000000001</v>
      </c>
      <c r="AO87" s="2">
        <f>ROUND( $AO$86 + $AO$8, $AO$9 - LOG( $AO$10 ))</f>
        <v>2.0630000000000002</v>
      </c>
      <c r="AP87" s="2">
        <f>ROUND( $AP$86 + $AP$8, $AP$9 - LOG( $AP$10 ))</f>
        <v>1.234</v>
      </c>
    </row>
    <row r="88" spans="2:42" outlineLevel="1" x14ac:dyDescent="0.3">
      <c r="B88" s="2">
        <f>ROUND( $B$87 + $B$8, $B$9 - LOG( $B$10 ))</f>
        <v>1.5109999999999999</v>
      </c>
      <c r="C88" s="2">
        <f>ROUND( $C$87 + $C$8, $C$9 - LOG( $C$10 ))</f>
        <v>2.0840000000000001</v>
      </c>
      <c r="D88" s="2">
        <f>ROUND( $D$87 + $D$8, $D$9 - LOG( $D$10 ))</f>
        <v>116890.745</v>
      </c>
      <c r="E88" s="2">
        <f>ROUND( $E$87 + $E$8, $E$9 - LOG( $E$10 ))</f>
        <v>213.54300000000001</v>
      </c>
      <c r="F88" s="2">
        <f>ROUND( $F$87 + $F$8, $F$9 - LOG( $F$10 ))</f>
        <v>1.913</v>
      </c>
      <c r="G88" s="2">
        <f>ROUND( $G$87 + $G$8, $G$9 - LOG( $G$10 ))</f>
        <v>326383.86599999998</v>
      </c>
      <c r="H88" s="2">
        <f>ROUND( $H$87 + $H$8, $H$9 - LOG( $H$10 ))</f>
        <v>143.6</v>
      </c>
      <c r="I88" s="2">
        <f>ROUND( $I$87 + $I$8, $I$9 - LOG( $I$10 ))</f>
        <v>103.6</v>
      </c>
      <c r="J88" s="2">
        <f>ROUND( $J$87 + $J$8, $J$9 - LOG( $J$10 ))</f>
        <v>1363</v>
      </c>
      <c r="K88" s="2">
        <f>ROUND( $K$87 + $K$8, $K$9 - LOG( $K$10 ))</f>
        <v>1350.6</v>
      </c>
      <c r="L88" s="2">
        <f>ROUND( $L$87 + $L$8, $L$9 - LOG( $L$10 ))</f>
        <v>1.2509999999999999</v>
      </c>
      <c r="M88" s="2">
        <f>ROUND( $M$87 + $M$8, $M$9 - LOG( $M$10 ))</f>
        <v>81464.202000000005</v>
      </c>
      <c r="N88" s="2">
        <f>ROUND( $N$87 + $N$8, $N$9 - LOG( $N$10 ))</f>
        <v>128506.129</v>
      </c>
      <c r="O88" s="2">
        <f>ROUND( $O$87 + $O$8, $O$9 - LOG( $O$10 ))</f>
        <v>193.851</v>
      </c>
      <c r="P88" s="2">
        <f>ROUND( $P$87 + $P$8, $P$9 - LOG( $P$10 ))</f>
        <v>10329164.923</v>
      </c>
      <c r="Q88" s="2">
        <f>ROUND( $Q$87 + $Q$8, $Q$9 - LOG( $Q$10 ))</f>
        <v>290381.87900000002</v>
      </c>
      <c r="R88" s="2">
        <f>ROUND( $R$87 + $R$8, $R$9 - LOG( $R$10 ))</f>
        <v>0</v>
      </c>
      <c r="S88" s="2">
        <f>ROUND( $S$87 + $S$8, $S$9 - LOG( $S$10 ))</f>
        <v>0</v>
      </c>
      <c r="T88" s="2">
        <f>ROUND( $T$87 + $T$8, $T$9 - LOG( $T$10 ))</f>
        <v>3.3279999999999998</v>
      </c>
      <c r="U88" s="2">
        <f>ROUND( $U$87 + $U$8, $U$9 - LOG( $U$10 ))</f>
        <v>51.363</v>
      </c>
      <c r="V88" s="2">
        <f>ROUND( $V$87 + $V$8, $V$9 - LOG( $V$10 ))</f>
        <v>34.968000000000004</v>
      </c>
      <c r="W88" s="2">
        <f>ROUND( $W$87 + $W$8, $W$9 - LOG( $W$10 ))</f>
        <v>0</v>
      </c>
      <c r="X88" s="2">
        <f>ROUND( $X$87 + $X$8, $X$9 - LOG( $X$10 ))</f>
        <v>0</v>
      </c>
      <c r="Y88" s="2">
        <f>ROUND( $Y$87 + $Y$8, $Y$9 - LOG( $Y$10 ))</f>
        <v>0</v>
      </c>
      <c r="Z88" s="2">
        <f>ROUND( $Z$87 + $Z$8, $Z$9 - LOG( $Z$10 ))</f>
        <v>0</v>
      </c>
      <c r="AA88" s="2">
        <f>ROUND( $AA$87 + $AA$8, $AA$9 - LOG( $AA$10 ))</f>
        <v>0</v>
      </c>
      <c r="AB88" s="2">
        <f>ROUND( $AB$87 + $AB$8, $AB$9 - LOG( $AB$10 ))</f>
        <v>0</v>
      </c>
      <c r="AC88" s="2" t="e">
        <f>ROUND( $AC$87 + $AC$8, $AC$9 - LOG( $AC$10 ))</f>
        <v>#REF!</v>
      </c>
      <c r="AD88" s="2" t="e">
        <f>ROUND( $AD$87 + $AD$8, $AD$9 - LOG( $AD$10 ))</f>
        <v>#REF!</v>
      </c>
      <c r="AE88" s="2" t="e">
        <f>ROUND( $AE$87 + $AE$8, $AE$9 - LOG( $AE$10 ))</f>
        <v>#REF!</v>
      </c>
      <c r="AF88" s="2" t="e">
        <f>ROUND( $AF$87 + $AF$8, $AF$9 - LOG( $AF$10 ))</f>
        <v>#REF!</v>
      </c>
      <c r="AG88" s="2" t="e">
        <f>ROUND( $AG$87 + $AG$8, $AG$9 - LOG( $AG$10 ))</f>
        <v>#REF!</v>
      </c>
      <c r="AH88" s="2" t="e">
        <f>ROUND( $AH$87 + $AH$8, $AH$9 - LOG( $AH$10 ))</f>
        <v>#REF!</v>
      </c>
      <c r="AI88" s="2" t="e">
        <f>ROUND( $AI$87 + $AI$8, $AI$9 - LOG( $AI$10 ))</f>
        <v>#REF!</v>
      </c>
      <c r="AJ88" s="2" t="e">
        <f>ROUND( $AJ$87 + $AJ$8, $AJ$9 - LOG( $AJ$10 ))</f>
        <v>#REF!</v>
      </c>
      <c r="AK88" s="2" t="e">
        <f>ROUND( $AK$87 + $AK$8, $AK$9 - LOG( $AK$10 ))</f>
        <v>#REF!</v>
      </c>
      <c r="AL88" s="2" t="e">
        <f>ROUND( $AL$87 + $AL$8, $AL$9 - LOG( $AL$10 ))</f>
        <v>#REF!</v>
      </c>
      <c r="AM88" s="2" t="e">
        <f>ROUND( $AM$87 + $AM$8, $AM$9 - LOG( $AM$10 ))</f>
        <v>#REF!</v>
      </c>
      <c r="AN88" s="2">
        <f>ROUND( $AN$87 + $AN$8, $AN$9 - LOG( $AN$10 ))</f>
        <v>1.5840000000000001</v>
      </c>
      <c r="AO88" s="2">
        <f>ROUND( $AO$87 + $AO$8, $AO$9 - LOG( $AO$10 ))</f>
        <v>2.0830000000000002</v>
      </c>
      <c r="AP88" s="2">
        <f>ROUND( $AP$87 + $AP$8, $AP$9 - LOG( $AP$10 ))</f>
        <v>1.25</v>
      </c>
    </row>
    <row r="89" spans="2:42" outlineLevel="1" x14ac:dyDescent="0.3">
      <c r="B89" s="2">
        <f>ROUND( $B$88 + $B$8, $B$9 - LOG( $B$10 ))</f>
        <v>1.53</v>
      </c>
      <c r="C89" s="2">
        <f>ROUND( $C$88 + $C$8, $C$9 - LOG( $C$10 ))</f>
        <v>2.1040000000000001</v>
      </c>
      <c r="D89" s="2">
        <f>ROUND( $D$88 + $D$8, $D$9 - LOG( $D$10 ))</f>
        <v>117860.18399999999</v>
      </c>
      <c r="E89" s="2">
        <f>ROUND( $E$88 + $E$8, $E$9 - LOG( $E$10 ))</f>
        <v>216.34800000000001</v>
      </c>
      <c r="F89" s="2">
        <f>ROUND( $F$88 + $F$8, $F$9 - LOG( $F$10 ))</f>
        <v>1.9279999999999999</v>
      </c>
      <c r="G89" s="2">
        <f>ROUND( $G$88 + $G$8, $G$9 - LOG( $G$10 ))</f>
        <v>330757.033</v>
      </c>
      <c r="H89" s="2">
        <f>ROUND( $H$88 + $H$8, $H$9 - LOG( $H$10 ))</f>
        <v>145.5</v>
      </c>
      <c r="I89" s="2">
        <f>ROUND( $I$88 + $I$8, $I$9 - LOG( $I$10 ))</f>
        <v>105</v>
      </c>
      <c r="J89" s="2">
        <f>ROUND( $J$88 + $J$8, $J$9 - LOG( $J$10 ))</f>
        <v>1370.5</v>
      </c>
      <c r="K89" s="2">
        <f>ROUND( $K$88 + $K$8, $K$9 - LOG( $K$10 ))</f>
        <v>1358.5</v>
      </c>
      <c r="L89" s="2">
        <f>ROUND( $L$88 + $L$8, $L$9 - LOG( $L$10 ))</f>
        <v>1.2669999999999999</v>
      </c>
      <c r="M89" s="2">
        <f>ROUND( $M$88 + $M$8, $M$9 - LOG( $M$10 ))</f>
        <v>82493.69</v>
      </c>
      <c r="N89" s="2">
        <f>ROUND( $N$88 + $N$8, $N$9 - LOG( $N$10 ))</f>
        <v>129858.069</v>
      </c>
      <c r="O89" s="2">
        <f>ROUND( $O$88 + $O$8, $O$9 - LOG( $O$10 ))</f>
        <v>196.398</v>
      </c>
      <c r="P89" s="2">
        <f>ROUND( $P$88 + $P$8, $P$9 - LOG( $P$10 ))</f>
        <v>10468236.109999999</v>
      </c>
      <c r="Q89" s="2">
        <f>ROUND( $Q$88 + $Q$8, $Q$9 - LOG( $Q$10 ))</f>
        <v>294273.674</v>
      </c>
      <c r="R89" s="2">
        <f>ROUND( $R$88 + $R$8, $R$9 - LOG( $R$10 ))</f>
        <v>0</v>
      </c>
      <c r="S89" s="2">
        <f>ROUND( $S$88 + $S$8, $S$9 - LOG( $S$10 ))</f>
        <v>0</v>
      </c>
      <c r="T89" s="2">
        <f>ROUND( $T$88 + $T$8, $T$9 - LOG( $T$10 ))</f>
        <v>3.37</v>
      </c>
      <c r="U89" s="2">
        <f>ROUND( $U$88 + $U$8, $U$9 - LOG( $U$10 ))</f>
        <v>52.042000000000002</v>
      </c>
      <c r="V89" s="2">
        <f>ROUND( $V$88 + $V$8, $V$9 - LOG( $V$10 ))</f>
        <v>35.436</v>
      </c>
      <c r="W89" s="2">
        <f>ROUND( $W$88 + $W$8, $W$9 - LOG( $W$10 ))</f>
        <v>0</v>
      </c>
      <c r="X89" s="2">
        <f>ROUND( $X$88 + $X$8, $X$9 - LOG( $X$10 ))</f>
        <v>0</v>
      </c>
      <c r="Y89" s="2">
        <f>ROUND( $Y$88 + $Y$8, $Y$9 - LOG( $Y$10 ))</f>
        <v>0</v>
      </c>
      <c r="Z89" s="2">
        <f>ROUND( $Z$88 + $Z$8, $Z$9 - LOG( $Z$10 ))</f>
        <v>0</v>
      </c>
      <c r="AA89" s="2">
        <f>ROUND( $AA$88 + $AA$8, $AA$9 - LOG( $AA$10 ))</f>
        <v>0</v>
      </c>
      <c r="AB89" s="2">
        <f>ROUND( $AB$88 + $AB$8, $AB$9 - LOG( $AB$10 ))</f>
        <v>0</v>
      </c>
      <c r="AC89" s="2" t="e">
        <f>ROUND( $AC$88 + $AC$8, $AC$9 - LOG( $AC$10 ))</f>
        <v>#REF!</v>
      </c>
      <c r="AD89" s="2" t="e">
        <f>ROUND( $AD$88 + $AD$8, $AD$9 - LOG( $AD$10 ))</f>
        <v>#REF!</v>
      </c>
      <c r="AE89" s="2" t="e">
        <f>ROUND( $AE$88 + $AE$8, $AE$9 - LOG( $AE$10 ))</f>
        <v>#REF!</v>
      </c>
      <c r="AF89" s="2" t="e">
        <f>ROUND( $AF$88 + $AF$8, $AF$9 - LOG( $AF$10 ))</f>
        <v>#REF!</v>
      </c>
      <c r="AG89" s="2" t="e">
        <f>ROUND( $AG$88 + $AG$8, $AG$9 - LOG( $AG$10 ))</f>
        <v>#REF!</v>
      </c>
      <c r="AH89" s="2" t="e">
        <f>ROUND( $AH$88 + $AH$8, $AH$9 - LOG( $AH$10 ))</f>
        <v>#REF!</v>
      </c>
      <c r="AI89" s="2" t="e">
        <f>ROUND( $AI$88 + $AI$8, $AI$9 - LOG( $AI$10 ))</f>
        <v>#REF!</v>
      </c>
      <c r="AJ89" s="2" t="e">
        <f>ROUND( $AJ$88 + $AJ$8, $AJ$9 - LOG( $AJ$10 ))</f>
        <v>#REF!</v>
      </c>
      <c r="AK89" s="2" t="e">
        <f>ROUND( $AK$88 + $AK$8, $AK$9 - LOG( $AK$10 ))</f>
        <v>#REF!</v>
      </c>
      <c r="AL89" s="2" t="e">
        <f>ROUND( $AL$88 + $AL$8, $AL$9 - LOG( $AL$10 ))</f>
        <v>#REF!</v>
      </c>
      <c r="AM89" s="2" t="e">
        <f>ROUND( $AM$88 + $AM$8, $AM$9 - LOG( $AM$10 ))</f>
        <v>#REF!</v>
      </c>
      <c r="AN89" s="2">
        <f>ROUND( $AN$88 + $AN$8, $AN$9 - LOG( $AN$10 ))</f>
        <v>1.6040000000000001</v>
      </c>
      <c r="AO89" s="2">
        <f>ROUND( $AO$88 + $AO$8, $AO$9 - LOG( $AO$10 ))</f>
        <v>2.1030000000000002</v>
      </c>
      <c r="AP89" s="2">
        <f>ROUND( $AP$88 + $AP$8, $AP$9 - LOG( $AP$10 ))</f>
        <v>1.266</v>
      </c>
    </row>
    <row r="90" spans="2:42" outlineLevel="1" x14ac:dyDescent="0.3">
      <c r="B90" s="2">
        <f>ROUND( $B$89 + $B$8, $B$9 - LOG( $B$10 ))</f>
        <v>1.5489999999999999</v>
      </c>
      <c r="C90" s="2">
        <f>ROUND( $C$89 + $C$8, $C$9 - LOG( $C$10 ))</f>
        <v>2.1240000000000001</v>
      </c>
      <c r="D90" s="2">
        <f>ROUND( $D$89 + $D$8, $D$9 - LOG( $D$10 ))</f>
        <v>118829.62300000001</v>
      </c>
      <c r="E90" s="2">
        <f>ROUND( $E$89 + $E$8, $E$9 - LOG( $E$10 ))</f>
        <v>219.15299999999999</v>
      </c>
      <c r="F90" s="2">
        <f>ROUND( $F$89 + $F$8, $F$9 - LOG( $F$10 ))</f>
        <v>1.9430000000000001</v>
      </c>
      <c r="G90" s="2">
        <f>ROUND( $G$89 + $G$8, $G$9 - LOG( $G$10 ))</f>
        <v>335130.2</v>
      </c>
      <c r="H90" s="2">
        <f>ROUND( $H$89 + $H$8, $H$9 - LOG( $H$10 ))</f>
        <v>147.4</v>
      </c>
      <c r="I90" s="2">
        <f>ROUND( $I$89 + $I$8, $I$9 - LOG( $I$10 ))</f>
        <v>106.4</v>
      </c>
      <c r="J90" s="2">
        <f>ROUND( $J$89 + $J$8, $J$9 - LOG( $J$10 ))</f>
        <v>1378</v>
      </c>
      <c r="K90" s="2">
        <f>ROUND( $K$89 + $K$8, $K$9 - LOG( $K$10 ))</f>
        <v>1366.4</v>
      </c>
      <c r="L90" s="2">
        <f>ROUND( $L$89 + $L$8, $L$9 - LOG( $L$10 ))</f>
        <v>1.2829999999999999</v>
      </c>
      <c r="M90" s="2">
        <f>ROUND( $M$89 + $M$8, $M$9 - LOG( $M$10 ))</f>
        <v>83523.178</v>
      </c>
      <c r="N90" s="2">
        <f>ROUND( $N$89 + $N$8, $N$9 - LOG( $N$10 ))</f>
        <v>131210.00899999999</v>
      </c>
      <c r="O90" s="2">
        <f>ROUND( $O$89 + $O$8, $O$9 - LOG( $O$10 ))</f>
        <v>198.94499999999999</v>
      </c>
      <c r="P90" s="2">
        <f>ROUND( $P$89 + $P$8, $P$9 - LOG( $P$10 ))</f>
        <v>10607307.297</v>
      </c>
      <c r="Q90" s="2">
        <f>ROUND( $Q$89 + $Q$8, $Q$9 - LOG( $Q$10 ))</f>
        <v>298165.46899999998</v>
      </c>
      <c r="R90" s="2">
        <f>ROUND( $R$89 + $R$8, $R$9 - LOG( $R$10 ))</f>
        <v>0</v>
      </c>
      <c r="S90" s="2">
        <f>ROUND( $S$89 + $S$8, $S$9 - LOG( $S$10 ))</f>
        <v>0</v>
      </c>
      <c r="T90" s="2">
        <f>ROUND( $T$89 + $T$8, $T$9 - LOG( $T$10 ))</f>
        <v>3.4119999999999999</v>
      </c>
      <c r="U90" s="2">
        <f>ROUND( $U$89 + $U$8, $U$9 - LOG( $U$10 ))</f>
        <v>52.720999999999997</v>
      </c>
      <c r="V90" s="2">
        <f>ROUND( $V$89 + $V$8, $V$9 - LOG( $V$10 ))</f>
        <v>35.904000000000003</v>
      </c>
      <c r="W90" s="2">
        <f>ROUND( $W$89 + $W$8, $W$9 - LOG( $W$10 ))</f>
        <v>0</v>
      </c>
      <c r="X90" s="2">
        <f>ROUND( $X$89 + $X$8, $X$9 - LOG( $X$10 ))</f>
        <v>0</v>
      </c>
      <c r="Y90" s="2">
        <f>ROUND( $Y$89 + $Y$8, $Y$9 - LOG( $Y$10 ))</f>
        <v>0</v>
      </c>
      <c r="Z90" s="2">
        <f>ROUND( $Z$89 + $Z$8, $Z$9 - LOG( $Z$10 ))</f>
        <v>0</v>
      </c>
      <c r="AA90" s="2">
        <f>ROUND( $AA$89 + $AA$8, $AA$9 - LOG( $AA$10 ))</f>
        <v>0</v>
      </c>
      <c r="AB90" s="2">
        <f>ROUND( $AB$89 + $AB$8, $AB$9 - LOG( $AB$10 ))</f>
        <v>0</v>
      </c>
      <c r="AC90" s="2" t="e">
        <f>ROUND( $AC$89 + $AC$8, $AC$9 - LOG( $AC$10 ))</f>
        <v>#REF!</v>
      </c>
      <c r="AD90" s="2" t="e">
        <f>ROUND( $AD$89 + $AD$8, $AD$9 - LOG( $AD$10 ))</f>
        <v>#REF!</v>
      </c>
      <c r="AE90" s="2" t="e">
        <f>ROUND( $AE$89 + $AE$8, $AE$9 - LOG( $AE$10 ))</f>
        <v>#REF!</v>
      </c>
      <c r="AF90" s="2" t="e">
        <f>ROUND( $AF$89 + $AF$8, $AF$9 - LOG( $AF$10 ))</f>
        <v>#REF!</v>
      </c>
      <c r="AG90" s="2" t="e">
        <f>ROUND( $AG$89 + $AG$8, $AG$9 - LOG( $AG$10 ))</f>
        <v>#REF!</v>
      </c>
      <c r="AH90" s="2" t="e">
        <f>ROUND( $AH$89 + $AH$8, $AH$9 - LOG( $AH$10 ))</f>
        <v>#REF!</v>
      </c>
      <c r="AI90" s="2" t="e">
        <f>ROUND( $AI$89 + $AI$8, $AI$9 - LOG( $AI$10 ))</f>
        <v>#REF!</v>
      </c>
      <c r="AJ90" s="2" t="e">
        <f>ROUND( $AJ$89 + $AJ$8, $AJ$9 - LOG( $AJ$10 ))</f>
        <v>#REF!</v>
      </c>
      <c r="AK90" s="2" t="e">
        <f>ROUND( $AK$89 + $AK$8, $AK$9 - LOG( $AK$10 ))</f>
        <v>#REF!</v>
      </c>
      <c r="AL90" s="2" t="e">
        <f>ROUND( $AL$89 + $AL$8, $AL$9 - LOG( $AL$10 ))</f>
        <v>#REF!</v>
      </c>
      <c r="AM90" s="2" t="e">
        <f>ROUND( $AM$89 + $AM$8, $AM$9 - LOG( $AM$10 ))</f>
        <v>#REF!</v>
      </c>
      <c r="AN90" s="2">
        <f>ROUND( $AN$89 + $AN$8, $AN$9 - LOG( $AN$10 ))</f>
        <v>1.6240000000000001</v>
      </c>
      <c r="AO90" s="2">
        <f>ROUND( $AO$89 + $AO$8, $AO$9 - LOG( $AO$10 ))</f>
        <v>2.1230000000000002</v>
      </c>
      <c r="AP90" s="2">
        <f>ROUND( $AP$89 + $AP$8, $AP$9 - LOG( $AP$10 ))</f>
        <v>1.282</v>
      </c>
    </row>
    <row r="91" spans="2:42" outlineLevel="1" x14ac:dyDescent="0.3">
      <c r="B91" s="2">
        <f>ROUND( $B$90 + $B$8, $B$9 - LOG( $B$10 ))</f>
        <v>1.5680000000000001</v>
      </c>
      <c r="C91" s="2">
        <f>ROUND( $C$90 + $C$8, $C$9 - LOG( $C$10 ))</f>
        <v>2.1440000000000001</v>
      </c>
      <c r="D91" s="2">
        <f>ROUND( $D$90 + $D$8, $D$9 - LOG( $D$10 ))</f>
        <v>119799.06200000001</v>
      </c>
      <c r="E91" s="2">
        <f>ROUND( $E$90 + $E$8, $E$9 - LOG( $E$10 ))</f>
        <v>221.958</v>
      </c>
      <c r="F91" s="2">
        <f>ROUND( $F$90 + $F$8, $F$9 - LOG( $F$10 ))</f>
        <v>1.958</v>
      </c>
      <c r="G91" s="2">
        <f>ROUND( $G$90 + $G$8, $G$9 - LOG( $G$10 ))</f>
        <v>339503.36700000003</v>
      </c>
      <c r="H91" s="2">
        <f>ROUND( $H$90 + $H$8, $H$9 - LOG( $H$10 ))</f>
        <v>149.30000000000001</v>
      </c>
      <c r="I91" s="2">
        <f>ROUND( $I$90 + $I$8, $I$9 - LOG( $I$10 ))</f>
        <v>107.8</v>
      </c>
      <c r="J91" s="2">
        <f>ROUND( $J$90 + $J$8, $J$9 - LOG( $J$10 ))</f>
        <v>1385.5</v>
      </c>
      <c r="K91" s="2">
        <f>ROUND( $K$90 + $K$8, $K$9 - LOG( $K$10 ))</f>
        <v>1374.3</v>
      </c>
      <c r="L91" s="2">
        <f>ROUND( $L$90 + $L$8, $L$9 - LOG( $L$10 ))</f>
        <v>1.2989999999999999</v>
      </c>
      <c r="M91" s="2">
        <f>ROUND( $M$90 + $M$8, $M$9 - LOG( $M$10 ))</f>
        <v>84552.665999999997</v>
      </c>
      <c r="N91" s="2">
        <f>ROUND( $N$90 + $N$8, $N$9 - LOG( $N$10 ))</f>
        <v>132561.94899999999</v>
      </c>
      <c r="O91" s="2">
        <f>ROUND( $O$90 + $O$8, $O$9 - LOG( $O$10 ))</f>
        <v>201.49199999999999</v>
      </c>
      <c r="P91" s="2">
        <f>ROUND( $P$90 + $P$8, $P$9 - LOG( $P$10 ))</f>
        <v>10746378.483999999</v>
      </c>
      <c r="Q91" s="2">
        <f>ROUND( $Q$90 + $Q$8, $Q$9 - LOG( $Q$10 ))</f>
        <v>302057.26400000002</v>
      </c>
      <c r="R91" s="2">
        <f>ROUND( $R$90 + $R$8, $R$9 - LOG( $R$10 ))</f>
        <v>0</v>
      </c>
      <c r="S91" s="2">
        <f>ROUND( $S$90 + $S$8, $S$9 - LOG( $S$10 ))</f>
        <v>0</v>
      </c>
      <c r="T91" s="2">
        <f>ROUND( $T$90 + $T$8, $T$9 - LOG( $T$10 ))</f>
        <v>3.4540000000000002</v>
      </c>
      <c r="U91" s="2">
        <f>ROUND( $U$90 + $U$8, $U$9 - LOG( $U$10 ))</f>
        <v>53.4</v>
      </c>
      <c r="V91" s="2">
        <f>ROUND( $V$90 + $V$8, $V$9 - LOG( $V$10 ))</f>
        <v>36.372</v>
      </c>
      <c r="W91" s="2">
        <f>ROUND( $W$90 + $W$8, $W$9 - LOG( $W$10 ))</f>
        <v>0</v>
      </c>
      <c r="X91" s="2">
        <f>ROUND( $X$90 + $X$8, $X$9 - LOG( $X$10 ))</f>
        <v>0</v>
      </c>
      <c r="Y91" s="2">
        <f>ROUND( $Y$90 + $Y$8, $Y$9 - LOG( $Y$10 ))</f>
        <v>0</v>
      </c>
      <c r="Z91" s="2">
        <f>ROUND( $Z$90 + $Z$8, $Z$9 - LOG( $Z$10 ))</f>
        <v>0</v>
      </c>
      <c r="AA91" s="2">
        <f>ROUND( $AA$90 + $AA$8, $AA$9 - LOG( $AA$10 ))</f>
        <v>0</v>
      </c>
      <c r="AB91" s="2">
        <f>ROUND( $AB$90 + $AB$8, $AB$9 - LOG( $AB$10 ))</f>
        <v>0</v>
      </c>
      <c r="AC91" s="2" t="e">
        <f>ROUND( $AC$90 + $AC$8, $AC$9 - LOG( $AC$10 ))</f>
        <v>#REF!</v>
      </c>
      <c r="AD91" s="2" t="e">
        <f>ROUND( $AD$90 + $AD$8, $AD$9 - LOG( $AD$10 ))</f>
        <v>#REF!</v>
      </c>
      <c r="AE91" s="2" t="e">
        <f>ROUND( $AE$90 + $AE$8, $AE$9 - LOG( $AE$10 ))</f>
        <v>#REF!</v>
      </c>
      <c r="AF91" s="2" t="e">
        <f>ROUND( $AF$90 + $AF$8, $AF$9 - LOG( $AF$10 ))</f>
        <v>#REF!</v>
      </c>
      <c r="AG91" s="2" t="e">
        <f>ROUND( $AG$90 + $AG$8, $AG$9 - LOG( $AG$10 ))</f>
        <v>#REF!</v>
      </c>
      <c r="AH91" s="2" t="e">
        <f>ROUND( $AH$90 + $AH$8, $AH$9 - LOG( $AH$10 ))</f>
        <v>#REF!</v>
      </c>
      <c r="AI91" s="2" t="e">
        <f>ROUND( $AI$90 + $AI$8, $AI$9 - LOG( $AI$10 ))</f>
        <v>#REF!</v>
      </c>
      <c r="AJ91" s="2" t="e">
        <f>ROUND( $AJ$90 + $AJ$8, $AJ$9 - LOG( $AJ$10 ))</f>
        <v>#REF!</v>
      </c>
      <c r="AK91" s="2" t="e">
        <f>ROUND( $AK$90 + $AK$8, $AK$9 - LOG( $AK$10 ))</f>
        <v>#REF!</v>
      </c>
      <c r="AL91" s="2" t="e">
        <f>ROUND( $AL$90 + $AL$8, $AL$9 - LOG( $AL$10 ))</f>
        <v>#REF!</v>
      </c>
      <c r="AM91" s="2" t="e">
        <f>ROUND( $AM$90 + $AM$8, $AM$9 - LOG( $AM$10 ))</f>
        <v>#REF!</v>
      </c>
      <c r="AN91" s="2">
        <f>ROUND( $AN$90 + $AN$8, $AN$9 - LOG( $AN$10 ))</f>
        <v>1.6439999999999999</v>
      </c>
      <c r="AO91" s="2">
        <f>ROUND( $AO$90 + $AO$8, $AO$9 - LOG( $AO$10 ))</f>
        <v>2.1429999999999998</v>
      </c>
      <c r="AP91" s="2">
        <f>ROUND( $AP$90 + $AP$8, $AP$9 - LOG( $AP$10 ))</f>
        <v>1.298</v>
      </c>
    </row>
    <row r="92" spans="2:42" outlineLevel="1" x14ac:dyDescent="0.3">
      <c r="B92" s="2">
        <f>ROUND( $B$91 + $B$8, $B$9 - LOG( $B$10 ))</f>
        <v>1.587</v>
      </c>
      <c r="C92" s="2">
        <f>ROUND( $C$91 + $C$8, $C$9 - LOG( $C$10 ))</f>
        <v>2.1640000000000001</v>
      </c>
      <c r="D92" s="2">
        <f>ROUND( $D$91 + $D$8, $D$9 - LOG( $D$10 ))</f>
        <v>120768.501</v>
      </c>
      <c r="E92" s="2">
        <f>ROUND( $E$91 + $E$8, $E$9 - LOG( $E$10 ))</f>
        <v>224.76300000000001</v>
      </c>
      <c r="F92" s="2">
        <f>ROUND( $F$91 + $F$8, $F$9 - LOG( $F$10 ))</f>
        <v>1.9730000000000001</v>
      </c>
      <c r="G92" s="2">
        <f>ROUND( $G$91 + $G$8, $G$9 - LOG( $G$10 ))</f>
        <v>343876.53399999999</v>
      </c>
      <c r="H92" s="2">
        <f>ROUND( $H$91 + $H$8, $H$9 - LOG( $H$10 ))</f>
        <v>151.19999999999999</v>
      </c>
      <c r="I92" s="2">
        <f>ROUND( $I$91 + $I$8, $I$9 - LOG( $I$10 ))</f>
        <v>109.2</v>
      </c>
      <c r="J92" s="2">
        <f>ROUND( $J$91 + $J$8, $J$9 - LOG( $J$10 ))</f>
        <v>1393</v>
      </c>
      <c r="K92" s="2">
        <f>ROUND( $K$91 + $K$8, $K$9 - LOG( $K$10 ))</f>
        <v>1382.2</v>
      </c>
      <c r="L92" s="2">
        <f>ROUND( $L$91 + $L$8, $L$9 - LOG( $L$10 ))</f>
        <v>1.3149999999999999</v>
      </c>
      <c r="M92" s="2">
        <f>ROUND( $M$91 + $M$8, $M$9 - LOG( $M$10 ))</f>
        <v>85582.153999999995</v>
      </c>
      <c r="N92" s="2">
        <f>ROUND( $N$91 + $N$8, $N$9 - LOG( $N$10 ))</f>
        <v>133913.889</v>
      </c>
      <c r="O92" s="2">
        <f>ROUND( $O$91 + $O$8, $O$9 - LOG( $O$10 ))</f>
        <v>204.03899999999999</v>
      </c>
      <c r="P92" s="2">
        <f>ROUND( $P$91 + $P$8, $P$9 - LOG( $P$10 ))</f>
        <v>10885449.671</v>
      </c>
      <c r="Q92" s="2">
        <f>ROUND( $Q$91 + $Q$8, $Q$9 - LOG( $Q$10 ))</f>
        <v>305949.05900000001</v>
      </c>
      <c r="R92" s="2">
        <f>ROUND( $R$91 + $R$8, $R$9 - LOG( $R$10 ))</f>
        <v>0</v>
      </c>
      <c r="S92" s="2">
        <f>ROUND( $S$91 + $S$8, $S$9 - LOG( $S$10 ))</f>
        <v>0</v>
      </c>
      <c r="T92" s="2">
        <f>ROUND( $T$91 + $T$8, $T$9 - LOG( $T$10 ))</f>
        <v>3.496</v>
      </c>
      <c r="U92" s="2">
        <f>ROUND( $U$91 + $U$8, $U$9 - LOG( $U$10 ))</f>
        <v>54.079000000000001</v>
      </c>
      <c r="V92" s="2">
        <f>ROUND( $V$91 + $V$8, $V$9 - LOG( $V$10 ))</f>
        <v>36.840000000000003</v>
      </c>
      <c r="W92" s="2">
        <f>ROUND( $W$91 + $W$8, $W$9 - LOG( $W$10 ))</f>
        <v>0</v>
      </c>
      <c r="X92" s="2">
        <f>ROUND( $X$91 + $X$8, $X$9 - LOG( $X$10 ))</f>
        <v>0</v>
      </c>
      <c r="Y92" s="2">
        <f>ROUND( $Y$91 + $Y$8, $Y$9 - LOG( $Y$10 ))</f>
        <v>0</v>
      </c>
      <c r="Z92" s="2">
        <f>ROUND( $Z$91 + $Z$8, $Z$9 - LOG( $Z$10 ))</f>
        <v>0</v>
      </c>
      <c r="AA92" s="2">
        <f>ROUND( $AA$91 + $AA$8, $AA$9 - LOG( $AA$10 ))</f>
        <v>0</v>
      </c>
      <c r="AB92" s="2">
        <f>ROUND( $AB$91 + $AB$8, $AB$9 - LOG( $AB$10 ))</f>
        <v>0</v>
      </c>
      <c r="AC92" s="2" t="e">
        <f>ROUND( $AC$91 + $AC$8, $AC$9 - LOG( $AC$10 ))</f>
        <v>#REF!</v>
      </c>
      <c r="AD92" s="2" t="e">
        <f>ROUND( $AD$91 + $AD$8, $AD$9 - LOG( $AD$10 ))</f>
        <v>#REF!</v>
      </c>
      <c r="AE92" s="2" t="e">
        <f>ROUND( $AE$91 + $AE$8, $AE$9 - LOG( $AE$10 ))</f>
        <v>#REF!</v>
      </c>
      <c r="AF92" s="2" t="e">
        <f>ROUND( $AF$91 + $AF$8, $AF$9 - LOG( $AF$10 ))</f>
        <v>#REF!</v>
      </c>
      <c r="AG92" s="2" t="e">
        <f>ROUND( $AG$91 + $AG$8, $AG$9 - LOG( $AG$10 ))</f>
        <v>#REF!</v>
      </c>
      <c r="AH92" s="2" t="e">
        <f>ROUND( $AH$91 + $AH$8, $AH$9 - LOG( $AH$10 ))</f>
        <v>#REF!</v>
      </c>
      <c r="AI92" s="2" t="e">
        <f>ROUND( $AI$91 + $AI$8, $AI$9 - LOG( $AI$10 ))</f>
        <v>#REF!</v>
      </c>
      <c r="AJ92" s="2" t="e">
        <f>ROUND( $AJ$91 + $AJ$8, $AJ$9 - LOG( $AJ$10 ))</f>
        <v>#REF!</v>
      </c>
      <c r="AK92" s="2" t="e">
        <f>ROUND( $AK$91 + $AK$8, $AK$9 - LOG( $AK$10 ))</f>
        <v>#REF!</v>
      </c>
      <c r="AL92" s="2" t="e">
        <f>ROUND( $AL$91 + $AL$8, $AL$9 - LOG( $AL$10 ))</f>
        <v>#REF!</v>
      </c>
      <c r="AM92" s="2" t="e">
        <f>ROUND( $AM$91 + $AM$8, $AM$9 - LOG( $AM$10 ))</f>
        <v>#REF!</v>
      </c>
      <c r="AN92" s="2">
        <f>ROUND( $AN$91 + $AN$8, $AN$9 - LOG( $AN$10 ))</f>
        <v>1.6639999999999999</v>
      </c>
      <c r="AO92" s="2">
        <f>ROUND( $AO$91 + $AO$8, $AO$9 - LOG( $AO$10 ))</f>
        <v>2.1629999999999998</v>
      </c>
      <c r="AP92" s="2">
        <f>ROUND( $AP$91 + $AP$8, $AP$9 - LOG( $AP$10 ))</f>
        <v>1.3140000000000001</v>
      </c>
    </row>
    <row r="93" spans="2:42" outlineLevel="1" x14ac:dyDescent="0.3">
      <c r="B93" s="2">
        <f>ROUND( $B$92 + $B$8, $B$9 - LOG( $B$10 ))</f>
        <v>1.6060000000000001</v>
      </c>
      <c r="C93" s="2">
        <f>ROUND( $C$92 + $C$8, $C$9 - LOG( $C$10 ))</f>
        <v>2.1840000000000002</v>
      </c>
      <c r="D93" s="2">
        <f>ROUND( $D$92 + $D$8, $D$9 - LOG( $D$10 ))</f>
        <v>121737.94</v>
      </c>
      <c r="E93" s="2">
        <f>ROUND( $E$92 + $E$8, $E$9 - LOG( $E$10 ))</f>
        <v>227.56800000000001</v>
      </c>
      <c r="F93" s="2">
        <f>ROUND( $F$92 + $F$8, $F$9 - LOG( $F$10 ))</f>
        <v>1.988</v>
      </c>
      <c r="G93" s="2">
        <f>ROUND( $G$92 + $G$8, $G$9 - LOG( $G$10 ))</f>
        <v>348249.701</v>
      </c>
      <c r="H93" s="2">
        <f>ROUND( $H$92 + $H$8, $H$9 - LOG( $H$10 ))</f>
        <v>153.1</v>
      </c>
      <c r="I93" s="2">
        <f>ROUND( $I$92 + $I$8, $I$9 - LOG( $I$10 ))</f>
        <v>110.6</v>
      </c>
      <c r="J93" s="2">
        <f>ROUND( $J$92 + $J$8, $J$9 - LOG( $J$10 ))</f>
        <v>1400.5</v>
      </c>
      <c r="K93" s="2">
        <f>ROUND( $K$92 + $K$8, $K$9 - LOG( $K$10 ))</f>
        <v>1390.1</v>
      </c>
      <c r="L93" s="2">
        <f>ROUND( $L$92 + $L$8, $L$9 - LOG( $L$10 ))</f>
        <v>1.331</v>
      </c>
      <c r="M93" s="2">
        <f>ROUND( $M$92 + $M$8, $M$9 - LOG( $M$10 ))</f>
        <v>86611.642000000007</v>
      </c>
      <c r="N93" s="2">
        <f>ROUND( $N$92 + $N$8, $N$9 - LOG( $N$10 ))</f>
        <v>135265.829</v>
      </c>
      <c r="O93" s="2">
        <f>ROUND( $O$92 + $O$8, $O$9 - LOG( $O$10 ))</f>
        <v>206.58600000000001</v>
      </c>
      <c r="P93" s="2">
        <f>ROUND( $P$92 + $P$8, $P$9 - LOG( $P$10 ))</f>
        <v>11024520.857999999</v>
      </c>
      <c r="Q93" s="2">
        <f>ROUND( $Q$92 + $Q$8, $Q$9 - LOG( $Q$10 ))</f>
        <v>309840.85399999999</v>
      </c>
      <c r="R93" s="2">
        <f>ROUND( $R$92 + $R$8, $R$9 - LOG( $R$10 ))</f>
        <v>0</v>
      </c>
      <c r="S93" s="2">
        <f>ROUND( $S$92 + $S$8, $S$9 - LOG( $S$10 ))</f>
        <v>0</v>
      </c>
      <c r="T93" s="2">
        <f>ROUND( $T$92 + $T$8, $T$9 - LOG( $T$10 ))</f>
        <v>3.5379999999999998</v>
      </c>
      <c r="U93" s="2">
        <f>ROUND( $U$92 + $U$8, $U$9 - LOG( $U$10 ))</f>
        <v>54.758000000000003</v>
      </c>
      <c r="V93" s="2">
        <f>ROUND( $V$92 + $V$8, $V$9 - LOG( $V$10 ))</f>
        <v>37.308</v>
      </c>
      <c r="W93" s="2">
        <f>ROUND( $W$92 + $W$8, $W$9 - LOG( $W$10 ))</f>
        <v>0</v>
      </c>
      <c r="X93" s="2">
        <f>ROUND( $X$92 + $X$8, $X$9 - LOG( $X$10 ))</f>
        <v>0</v>
      </c>
      <c r="Y93" s="2">
        <f>ROUND( $Y$92 + $Y$8, $Y$9 - LOG( $Y$10 ))</f>
        <v>0</v>
      </c>
      <c r="Z93" s="2">
        <f>ROUND( $Z$92 + $Z$8, $Z$9 - LOG( $Z$10 ))</f>
        <v>0</v>
      </c>
      <c r="AA93" s="2">
        <f>ROUND( $AA$92 + $AA$8, $AA$9 - LOG( $AA$10 ))</f>
        <v>0</v>
      </c>
      <c r="AB93" s="2">
        <f>ROUND( $AB$92 + $AB$8, $AB$9 - LOG( $AB$10 ))</f>
        <v>0</v>
      </c>
      <c r="AC93" s="2" t="e">
        <f>ROUND( $AC$92 + $AC$8, $AC$9 - LOG( $AC$10 ))</f>
        <v>#REF!</v>
      </c>
      <c r="AD93" s="2" t="e">
        <f>ROUND( $AD$92 + $AD$8, $AD$9 - LOG( $AD$10 ))</f>
        <v>#REF!</v>
      </c>
      <c r="AE93" s="2" t="e">
        <f>ROUND( $AE$92 + $AE$8, $AE$9 - LOG( $AE$10 ))</f>
        <v>#REF!</v>
      </c>
      <c r="AF93" s="2" t="e">
        <f>ROUND( $AF$92 + $AF$8, $AF$9 - LOG( $AF$10 ))</f>
        <v>#REF!</v>
      </c>
      <c r="AG93" s="2" t="e">
        <f>ROUND( $AG$92 + $AG$8, $AG$9 - LOG( $AG$10 ))</f>
        <v>#REF!</v>
      </c>
      <c r="AH93" s="2" t="e">
        <f>ROUND( $AH$92 + $AH$8, $AH$9 - LOG( $AH$10 ))</f>
        <v>#REF!</v>
      </c>
      <c r="AI93" s="2" t="e">
        <f>ROUND( $AI$92 + $AI$8, $AI$9 - LOG( $AI$10 ))</f>
        <v>#REF!</v>
      </c>
      <c r="AJ93" s="2" t="e">
        <f>ROUND( $AJ$92 + $AJ$8, $AJ$9 - LOG( $AJ$10 ))</f>
        <v>#REF!</v>
      </c>
      <c r="AK93" s="2" t="e">
        <f>ROUND( $AK$92 + $AK$8, $AK$9 - LOG( $AK$10 ))</f>
        <v>#REF!</v>
      </c>
      <c r="AL93" s="2" t="e">
        <f>ROUND( $AL$92 + $AL$8, $AL$9 - LOG( $AL$10 ))</f>
        <v>#REF!</v>
      </c>
      <c r="AM93" s="2" t="e">
        <f>ROUND( $AM$92 + $AM$8, $AM$9 - LOG( $AM$10 ))</f>
        <v>#REF!</v>
      </c>
      <c r="AN93" s="2">
        <f>ROUND( $AN$92 + $AN$8, $AN$9 - LOG( $AN$10 ))</f>
        <v>1.6839999999999999</v>
      </c>
      <c r="AO93" s="2">
        <f>ROUND( $AO$92 + $AO$8, $AO$9 - LOG( $AO$10 ))</f>
        <v>2.1829999999999998</v>
      </c>
      <c r="AP93" s="2">
        <f>ROUND( $AP$92 + $AP$8, $AP$9 - LOG( $AP$10 ))</f>
        <v>1.33</v>
      </c>
    </row>
    <row r="94" spans="2:42" outlineLevel="1" x14ac:dyDescent="0.3">
      <c r="B94" s="2">
        <f>ROUND( $B$93 + $B$8, $B$9 - LOG( $B$10 ))</f>
        <v>1.625</v>
      </c>
      <c r="C94" s="2">
        <f>ROUND( $C$93 + $C$8, $C$9 - LOG( $C$10 ))</f>
        <v>2.2040000000000002</v>
      </c>
      <c r="D94" s="2">
        <f>ROUND( $D$93 + $D$8, $D$9 - LOG( $D$10 ))</f>
        <v>122707.379</v>
      </c>
      <c r="E94" s="2">
        <f>ROUND( $E$93 + $E$8, $E$9 - LOG( $E$10 ))</f>
        <v>230.37299999999999</v>
      </c>
      <c r="F94" s="2">
        <f>ROUND( $F$93 + $F$8, $F$9 - LOG( $F$10 ))</f>
        <v>2.0030000000000001</v>
      </c>
      <c r="G94" s="2">
        <f>ROUND( $G$93 + $G$8, $G$9 - LOG( $G$10 ))</f>
        <v>352622.86800000002</v>
      </c>
      <c r="H94" s="2">
        <f>ROUND( $H$93 + $H$8, $H$9 - LOG( $H$10 ))</f>
        <v>155</v>
      </c>
      <c r="I94" s="2">
        <f>ROUND( $I$93 + $I$8, $I$9 - LOG( $I$10 ))</f>
        <v>112</v>
      </c>
      <c r="J94" s="2">
        <f>ROUND( $J$93 + $J$8, $J$9 - LOG( $J$10 ))</f>
        <v>1408</v>
      </c>
      <c r="K94" s="2">
        <f>ROUND( $K$93 + $K$8, $K$9 - LOG( $K$10 ))</f>
        <v>1398</v>
      </c>
      <c r="L94" s="2">
        <f>ROUND( $L$93 + $L$8, $L$9 - LOG( $L$10 ))</f>
        <v>1.347</v>
      </c>
      <c r="M94" s="2">
        <f>ROUND( $M$93 + $M$8, $M$9 - LOG( $M$10 ))</f>
        <v>87641.13</v>
      </c>
      <c r="N94" s="2">
        <f>ROUND( $N$93 + $N$8, $N$9 - LOG( $N$10 ))</f>
        <v>136617.769</v>
      </c>
      <c r="O94" s="2">
        <f>ROUND( $O$93 + $O$8, $O$9 - LOG( $O$10 ))</f>
        <v>209.13300000000001</v>
      </c>
      <c r="P94" s="2">
        <f>ROUND( $P$93 + $P$8, $P$9 - LOG( $P$10 ))</f>
        <v>11163592.045</v>
      </c>
      <c r="Q94" s="2">
        <f>ROUND( $Q$93 + $Q$8, $Q$9 - LOG( $Q$10 ))</f>
        <v>313732.64899999998</v>
      </c>
      <c r="R94" s="2">
        <f>ROUND( $R$93 + $R$8, $R$9 - LOG( $R$10 ))</f>
        <v>0</v>
      </c>
      <c r="S94" s="2">
        <f>ROUND( $S$93 + $S$8, $S$9 - LOG( $S$10 ))</f>
        <v>0</v>
      </c>
      <c r="T94" s="2">
        <f>ROUND( $T$93 + $T$8, $T$9 - LOG( $T$10 ))</f>
        <v>3.58</v>
      </c>
      <c r="U94" s="2">
        <f>ROUND( $U$93 + $U$8, $U$9 - LOG( $U$10 ))</f>
        <v>55.436999999999998</v>
      </c>
      <c r="V94" s="2">
        <f>ROUND( $V$93 + $V$8, $V$9 - LOG( $V$10 ))</f>
        <v>37.776000000000003</v>
      </c>
      <c r="W94" s="2">
        <f>ROUND( $W$93 + $W$8, $W$9 - LOG( $W$10 ))</f>
        <v>0</v>
      </c>
      <c r="X94" s="2">
        <f>ROUND( $X$93 + $X$8, $X$9 - LOG( $X$10 ))</f>
        <v>0</v>
      </c>
      <c r="Y94" s="2">
        <f>ROUND( $Y$93 + $Y$8, $Y$9 - LOG( $Y$10 ))</f>
        <v>0</v>
      </c>
      <c r="Z94" s="2">
        <f>ROUND( $Z$93 + $Z$8, $Z$9 - LOG( $Z$10 ))</f>
        <v>0</v>
      </c>
      <c r="AA94" s="2">
        <f>ROUND( $AA$93 + $AA$8, $AA$9 - LOG( $AA$10 ))</f>
        <v>0</v>
      </c>
      <c r="AB94" s="2">
        <f>ROUND( $AB$93 + $AB$8, $AB$9 - LOG( $AB$10 ))</f>
        <v>0</v>
      </c>
      <c r="AC94" s="2" t="e">
        <f>ROUND( $AC$93 + $AC$8, $AC$9 - LOG( $AC$10 ))</f>
        <v>#REF!</v>
      </c>
      <c r="AD94" s="2" t="e">
        <f>ROUND( $AD$93 + $AD$8, $AD$9 - LOG( $AD$10 ))</f>
        <v>#REF!</v>
      </c>
      <c r="AE94" s="2" t="e">
        <f>ROUND( $AE$93 + $AE$8, $AE$9 - LOG( $AE$10 ))</f>
        <v>#REF!</v>
      </c>
      <c r="AF94" s="2" t="e">
        <f>ROUND( $AF$93 + $AF$8, $AF$9 - LOG( $AF$10 ))</f>
        <v>#REF!</v>
      </c>
      <c r="AG94" s="2" t="e">
        <f>ROUND( $AG$93 + $AG$8, $AG$9 - LOG( $AG$10 ))</f>
        <v>#REF!</v>
      </c>
      <c r="AH94" s="2" t="e">
        <f>ROUND( $AH$93 + $AH$8, $AH$9 - LOG( $AH$10 ))</f>
        <v>#REF!</v>
      </c>
      <c r="AI94" s="2" t="e">
        <f>ROUND( $AI$93 + $AI$8, $AI$9 - LOG( $AI$10 ))</f>
        <v>#REF!</v>
      </c>
      <c r="AJ94" s="2" t="e">
        <f>ROUND( $AJ$93 + $AJ$8, $AJ$9 - LOG( $AJ$10 ))</f>
        <v>#REF!</v>
      </c>
      <c r="AK94" s="2" t="e">
        <f>ROUND( $AK$93 + $AK$8, $AK$9 - LOG( $AK$10 ))</f>
        <v>#REF!</v>
      </c>
      <c r="AL94" s="2" t="e">
        <f>ROUND( $AL$93 + $AL$8, $AL$9 - LOG( $AL$10 ))</f>
        <v>#REF!</v>
      </c>
      <c r="AM94" s="2" t="e">
        <f>ROUND( $AM$93 + $AM$8, $AM$9 - LOG( $AM$10 ))</f>
        <v>#REF!</v>
      </c>
      <c r="AN94" s="2">
        <f>ROUND( $AN$93 + $AN$8, $AN$9 - LOG( $AN$10 ))</f>
        <v>1.704</v>
      </c>
      <c r="AO94" s="2">
        <f>ROUND( $AO$93 + $AO$8, $AO$9 - LOG( $AO$10 ))</f>
        <v>2.2029999999999998</v>
      </c>
      <c r="AP94" s="2">
        <f>ROUND( $AP$93 + $AP$8, $AP$9 - LOG( $AP$10 ))</f>
        <v>1.3460000000000001</v>
      </c>
    </row>
    <row r="95" spans="2:42" outlineLevel="1" x14ac:dyDescent="0.3">
      <c r="B95" s="2">
        <f>ROUND( $B$94 + $B$8, $B$9 - LOG( $B$10 ))</f>
        <v>1.6439999999999999</v>
      </c>
      <c r="C95" s="2">
        <f>ROUND( $C$94 + $C$8, $C$9 - LOG( $C$10 ))</f>
        <v>2.2240000000000002</v>
      </c>
      <c r="D95" s="2">
        <f>ROUND( $D$94 + $D$8, $D$9 - LOG( $D$10 ))</f>
        <v>123676.818</v>
      </c>
      <c r="E95" s="2">
        <f>ROUND( $E$94 + $E$8, $E$9 - LOG( $E$10 ))</f>
        <v>233.178</v>
      </c>
      <c r="F95" s="2">
        <f>ROUND( $F$94 + $F$8, $F$9 - LOG( $F$10 ))</f>
        <v>2.0179999999999998</v>
      </c>
      <c r="G95" s="2">
        <f>ROUND( $G$94 + $G$8, $G$9 - LOG( $G$10 ))</f>
        <v>356996.03499999997</v>
      </c>
      <c r="H95" s="2">
        <f>ROUND( $H$94 + $H$8, $H$9 - LOG( $H$10 ))</f>
        <v>156.9</v>
      </c>
      <c r="I95" s="2">
        <f>ROUND( $I$94 + $I$8, $I$9 - LOG( $I$10 ))</f>
        <v>113.4</v>
      </c>
      <c r="J95" s="2">
        <f>ROUND( $J$94 + $J$8, $J$9 - LOG( $J$10 ))</f>
        <v>1415.5</v>
      </c>
      <c r="K95" s="2">
        <f>ROUND( $K$94 + $K$8, $K$9 - LOG( $K$10 ))</f>
        <v>1405.9</v>
      </c>
      <c r="L95" s="2">
        <f>ROUND( $L$94 + $L$8, $L$9 - LOG( $L$10 ))</f>
        <v>1.363</v>
      </c>
      <c r="M95" s="2">
        <f>ROUND( $M$94 + $M$8, $M$9 - LOG( $M$10 ))</f>
        <v>88670.618000000002</v>
      </c>
      <c r="N95" s="2">
        <f>ROUND( $N$94 + $N$8, $N$9 - LOG( $N$10 ))</f>
        <v>137969.709</v>
      </c>
      <c r="O95" s="2">
        <f>ROUND( $O$94 + $O$8, $O$9 - LOG( $O$10 ))</f>
        <v>211.68</v>
      </c>
      <c r="P95" s="2">
        <f>ROUND( $P$94 + $P$8, $P$9 - LOG( $P$10 ))</f>
        <v>11302663.232000001</v>
      </c>
      <c r="Q95" s="2">
        <f>ROUND( $Q$94 + $Q$8, $Q$9 - LOG( $Q$10 ))</f>
        <v>317624.44400000002</v>
      </c>
      <c r="R95" s="2">
        <f>ROUND( $R$94 + $R$8, $R$9 - LOG( $R$10 ))</f>
        <v>0</v>
      </c>
      <c r="S95" s="2">
        <f>ROUND( $S$94 + $S$8, $S$9 - LOG( $S$10 ))</f>
        <v>0</v>
      </c>
      <c r="T95" s="2">
        <f>ROUND( $T$94 + $T$8, $T$9 - LOG( $T$10 ))</f>
        <v>3.6219999999999999</v>
      </c>
      <c r="U95" s="2">
        <f>ROUND( $U$94 + $U$8, $U$9 - LOG( $U$10 ))</f>
        <v>56.116</v>
      </c>
      <c r="V95" s="2">
        <f>ROUND( $V$94 + $V$8, $V$9 - LOG( $V$10 ))</f>
        <v>38.244</v>
      </c>
      <c r="W95" s="2">
        <f>ROUND( $W$94 + $W$8, $W$9 - LOG( $W$10 ))</f>
        <v>0</v>
      </c>
      <c r="X95" s="2">
        <f>ROUND( $X$94 + $X$8, $X$9 - LOG( $X$10 ))</f>
        <v>0</v>
      </c>
      <c r="Y95" s="2">
        <f>ROUND( $Y$94 + $Y$8, $Y$9 - LOG( $Y$10 ))</f>
        <v>0</v>
      </c>
      <c r="Z95" s="2">
        <f>ROUND( $Z$94 + $Z$8, $Z$9 - LOG( $Z$10 ))</f>
        <v>0</v>
      </c>
      <c r="AA95" s="2">
        <f>ROUND( $AA$94 + $AA$8, $AA$9 - LOG( $AA$10 ))</f>
        <v>0</v>
      </c>
      <c r="AB95" s="2">
        <f>ROUND( $AB$94 + $AB$8, $AB$9 - LOG( $AB$10 ))</f>
        <v>0</v>
      </c>
      <c r="AC95" s="2" t="e">
        <f>ROUND( $AC$94 + $AC$8, $AC$9 - LOG( $AC$10 ))</f>
        <v>#REF!</v>
      </c>
      <c r="AD95" s="2" t="e">
        <f>ROUND( $AD$94 + $AD$8, $AD$9 - LOG( $AD$10 ))</f>
        <v>#REF!</v>
      </c>
      <c r="AE95" s="2" t="e">
        <f>ROUND( $AE$94 + $AE$8, $AE$9 - LOG( $AE$10 ))</f>
        <v>#REF!</v>
      </c>
      <c r="AF95" s="2" t="e">
        <f>ROUND( $AF$94 + $AF$8, $AF$9 - LOG( $AF$10 ))</f>
        <v>#REF!</v>
      </c>
      <c r="AG95" s="2" t="e">
        <f>ROUND( $AG$94 + $AG$8, $AG$9 - LOG( $AG$10 ))</f>
        <v>#REF!</v>
      </c>
      <c r="AH95" s="2" t="e">
        <f>ROUND( $AH$94 + $AH$8, $AH$9 - LOG( $AH$10 ))</f>
        <v>#REF!</v>
      </c>
      <c r="AI95" s="2" t="e">
        <f>ROUND( $AI$94 + $AI$8, $AI$9 - LOG( $AI$10 ))</f>
        <v>#REF!</v>
      </c>
      <c r="AJ95" s="2" t="e">
        <f>ROUND( $AJ$94 + $AJ$8, $AJ$9 - LOG( $AJ$10 ))</f>
        <v>#REF!</v>
      </c>
      <c r="AK95" s="2" t="e">
        <f>ROUND( $AK$94 + $AK$8, $AK$9 - LOG( $AK$10 ))</f>
        <v>#REF!</v>
      </c>
      <c r="AL95" s="2" t="e">
        <f>ROUND( $AL$94 + $AL$8, $AL$9 - LOG( $AL$10 ))</f>
        <v>#REF!</v>
      </c>
      <c r="AM95" s="2" t="e">
        <f>ROUND( $AM$94 + $AM$8, $AM$9 - LOG( $AM$10 ))</f>
        <v>#REF!</v>
      </c>
      <c r="AN95" s="2">
        <f>ROUND( $AN$94 + $AN$8, $AN$9 - LOG( $AN$10 ))</f>
        <v>1.724</v>
      </c>
      <c r="AO95" s="2">
        <f>ROUND( $AO$94 + $AO$8, $AO$9 - LOG( $AO$10 ))</f>
        <v>2.2229999999999999</v>
      </c>
      <c r="AP95" s="2">
        <f>ROUND( $AP$94 + $AP$8, $AP$9 - LOG( $AP$10 ))</f>
        <v>1.3620000000000001</v>
      </c>
    </row>
    <row r="96" spans="2:42" outlineLevel="1" x14ac:dyDescent="0.3">
      <c r="B96" s="2">
        <f>ROUND( $B$95 + $B$8, $B$9 - LOG( $B$10 ))</f>
        <v>1.663</v>
      </c>
      <c r="C96" s="2">
        <f>ROUND( $C$95 + $C$8, $C$9 - LOG( $C$10 ))</f>
        <v>2.2440000000000002</v>
      </c>
      <c r="D96" s="2">
        <f>ROUND( $D$95 + $D$8, $D$9 - LOG( $D$10 ))</f>
        <v>124646.257</v>
      </c>
      <c r="E96" s="2">
        <f>ROUND( $E$95 + $E$8, $E$9 - LOG( $E$10 ))</f>
        <v>235.983</v>
      </c>
      <c r="F96" s="2">
        <f>ROUND( $F$95 + $F$8, $F$9 - LOG( $F$10 ))</f>
        <v>2.0329999999999999</v>
      </c>
      <c r="G96" s="2">
        <f>ROUND( $G$95 + $G$8, $G$9 - LOG( $G$10 ))</f>
        <v>361369.20199999999</v>
      </c>
      <c r="H96" s="2">
        <f>ROUND( $H$95 + $H$8, $H$9 - LOG( $H$10 ))</f>
        <v>158.80000000000001</v>
      </c>
      <c r="I96" s="2">
        <f>ROUND( $I$95 + $I$8, $I$9 - LOG( $I$10 ))</f>
        <v>114.8</v>
      </c>
      <c r="J96" s="2">
        <f>ROUND( $J$95 + $J$8, $J$9 - LOG( $J$10 ))</f>
        <v>1423</v>
      </c>
      <c r="K96" s="2">
        <f>ROUND( $K$95 + $K$8, $K$9 - LOG( $K$10 ))</f>
        <v>1413.8</v>
      </c>
      <c r="L96" s="2">
        <f>ROUND( $L$95 + $L$8, $L$9 - LOG( $L$10 ))</f>
        <v>1.379</v>
      </c>
      <c r="M96" s="2">
        <f>ROUND( $M$95 + $M$8, $M$9 - LOG( $M$10 ))</f>
        <v>89700.106</v>
      </c>
      <c r="N96" s="2">
        <f>ROUND( $N$95 + $N$8, $N$9 - LOG( $N$10 ))</f>
        <v>139321.649</v>
      </c>
      <c r="O96" s="2">
        <f>ROUND( $O$95 + $O$8, $O$9 - LOG( $O$10 ))</f>
        <v>214.227</v>
      </c>
      <c r="P96" s="2">
        <f>ROUND( $P$95 + $P$8, $P$9 - LOG( $P$10 ))</f>
        <v>11441734.419</v>
      </c>
      <c r="Q96" s="2">
        <f>ROUND( $Q$95 + $Q$8, $Q$9 - LOG( $Q$10 ))</f>
        <v>321516.239</v>
      </c>
      <c r="R96" s="2">
        <f>ROUND( $R$95 + $R$8, $R$9 - LOG( $R$10 ))</f>
        <v>0</v>
      </c>
      <c r="S96" s="2">
        <f>ROUND( $S$95 + $S$8, $S$9 - LOG( $S$10 ))</f>
        <v>0</v>
      </c>
      <c r="T96" s="2">
        <f>ROUND( $T$95 + $T$8, $T$9 - LOG( $T$10 ))</f>
        <v>3.6640000000000001</v>
      </c>
      <c r="U96" s="2">
        <f>ROUND( $U$95 + $U$8, $U$9 - LOG( $U$10 ))</f>
        <v>56.795000000000002</v>
      </c>
      <c r="V96" s="2">
        <f>ROUND( $V$95 + $V$8, $V$9 - LOG( $V$10 ))</f>
        <v>38.712000000000003</v>
      </c>
      <c r="W96" s="2">
        <f>ROUND( $W$95 + $W$8, $W$9 - LOG( $W$10 ))</f>
        <v>0</v>
      </c>
      <c r="X96" s="2">
        <f>ROUND( $X$95 + $X$8, $X$9 - LOG( $X$10 ))</f>
        <v>0</v>
      </c>
      <c r="Y96" s="2">
        <f>ROUND( $Y$95 + $Y$8, $Y$9 - LOG( $Y$10 ))</f>
        <v>0</v>
      </c>
      <c r="Z96" s="2">
        <f>ROUND( $Z$95 + $Z$8, $Z$9 - LOG( $Z$10 ))</f>
        <v>0</v>
      </c>
      <c r="AA96" s="2">
        <f>ROUND( $AA$95 + $AA$8, $AA$9 - LOG( $AA$10 ))</f>
        <v>0</v>
      </c>
      <c r="AB96" s="2">
        <f>ROUND( $AB$95 + $AB$8, $AB$9 - LOG( $AB$10 ))</f>
        <v>0</v>
      </c>
      <c r="AC96" s="2" t="e">
        <f>ROUND( $AC$95 + $AC$8, $AC$9 - LOG( $AC$10 ))</f>
        <v>#REF!</v>
      </c>
      <c r="AD96" s="2" t="e">
        <f>ROUND( $AD$95 + $AD$8, $AD$9 - LOG( $AD$10 ))</f>
        <v>#REF!</v>
      </c>
      <c r="AE96" s="2" t="e">
        <f>ROUND( $AE$95 + $AE$8, $AE$9 - LOG( $AE$10 ))</f>
        <v>#REF!</v>
      </c>
      <c r="AF96" s="2" t="e">
        <f>ROUND( $AF$95 + $AF$8, $AF$9 - LOG( $AF$10 ))</f>
        <v>#REF!</v>
      </c>
      <c r="AG96" s="2" t="e">
        <f>ROUND( $AG$95 + $AG$8, $AG$9 - LOG( $AG$10 ))</f>
        <v>#REF!</v>
      </c>
      <c r="AH96" s="2" t="e">
        <f>ROUND( $AH$95 + $AH$8, $AH$9 - LOG( $AH$10 ))</f>
        <v>#REF!</v>
      </c>
      <c r="AI96" s="2" t="e">
        <f>ROUND( $AI$95 + $AI$8, $AI$9 - LOG( $AI$10 ))</f>
        <v>#REF!</v>
      </c>
      <c r="AJ96" s="2" t="e">
        <f>ROUND( $AJ$95 + $AJ$8, $AJ$9 - LOG( $AJ$10 ))</f>
        <v>#REF!</v>
      </c>
      <c r="AK96" s="2" t="e">
        <f>ROUND( $AK$95 + $AK$8, $AK$9 - LOG( $AK$10 ))</f>
        <v>#REF!</v>
      </c>
      <c r="AL96" s="2" t="e">
        <f>ROUND( $AL$95 + $AL$8, $AL$9 - LOG( $AL$10 ))</f>
        <v>#REF!</v>
      </c>
      <c r="AM96" s="2" t="e">
        <f>ROUND( $AM$95 + $AM$8, $AM$9 - LOG( $AM$10 ))</f>
        <v>#REF!</v>
      </c>
      <c r="AN96" s="2">
        <f>ROUND( $AN$95 + $AN$8, $AN$9 - LOG( $AN$10 ))</f>
        <v>1.744</v>
      </c>
      <c r="AO96" s="2">
        <f>ROUND( $AO$95 + $AO$8, $AO$9 - LOG( $AO$10 ))</f>
        <v>2.2429999999999999</v>
      </c>
      <c r="AP96" s="2">
        <f>ROUND( $AP$95 + $AP$8, $AP$9 - LOG( $AP$10 ))</f>
        <v>1.3779999999999999</v>
      </c>
    </row>
    <row r="97" spans="2:42" outlineLevel="1" x14ac:dyDescent="0.3">
      <c r="B97" s="2">
        <f>ROUND( $B$96 + $B$8, $B$9 - LOG( $B$10 ))</f>
        <v>1.6819999999999999</v>
      </c>
      <c r="C97" s="2">
        <f>ROUND( $C$96 + $C$8, $C$9 - LOG( $C$10 ))</f>
        <v>2.2639999999999998</v>
      </c>
      <c r="D97" s="2">
        <f>ROUND( $D$96 + $D$8, $D$9 - LOG( $D$10 ))</f>
        <v>125615.696</v>
      </c>
      <c r="E97" s="2">
        <f>ROUND( $E$96 + $E$8, $E$9 - LOG( $E$10 ))</f>
        <v>238.78800000000001</v>
      </c>
      <c r="F97" s="2">
        <f>ROUND( $F$96 + $F$8, $F$9 - LOG( $F$10 ))</f>
        <v>2.048</v>
      </c>
      <c r="G97" s="2">
        <f>ROUND( $G$96 + $G$8, $G$9 - LOG( $G$10 ))</f>
        <v>365742.36900000001</v>
      </c>
      <c r="H97" s="2">
        <f>ROUND( $H$96 + $H$8, $H$9 - LOG( $H$10 ))</f>
        <v>160.69999999999999</v>
      </c>
      <c r="I97" s="2">
        <f>ROUND( $I$96 + $I$8, $I$9 - LOG( $I$10 ))</f>
        <v>116.2</v>
      </c>
      <c r="J97" s="2">
        <f>ROUND( $J$96 + $J$8, $J$9 - LOG( $J$10 ))</f>
        <v>1430.5</v>
      </c>
      <c r="K97" s="2">
        <f>ROUND( $K$96 + $K$8, $K$9 - LOG( $K$10 ))</f>
        <v>1421.7</v>
      </c>
      <c r="L97" s="2">
        <f>ROUND( $L$96 + $L$8, $L$9 - LOG( $L$10 ))</f>
        <v>1.395</v>
      </c>
      <c r="M97" s="2">
        <f>ROUND( $M$96 + $M$8, $M$9 - LOG( $M$10 ))</f>
        <v>90729.593999999997</v>
      </c>
      <c r="N97" s="2">
        <f>ROUND( $N$96 + $N$8, $N$9 - LOG( $N$10 ))</f>
        <v>140673.58900000001</v>
      </c>
      <c r="O97" s="2">
        <f>ROUND( $O$96 + $O$8, $O$9 - LOG( $O$10 ))</f>
        <v>216.774</v>
      </c>
      <c r="P97" s="2">
        <f>ROUND( $P$96 + $P$8, $P$9 - LOG( $P$10 ))</f>
        <v>11580805.606000001</v>
      </c>
      <c r="Q97" s="2">
        <f>ROUND( $Q$96 + $Q$8, $Q$9 - LOG( $Q$10 ))</f>
        <v>325408.03399999999</v>
      </c>
      <c r="R97" s="2">
        <f>ROUND( $R$96 + $R$8, $R$9 - LOG( $R$10 ))</f>
        <v>0</v>
      </c>
      <c r="S97" s="2">
        <f>ROUND( $S$96 + $S$8, $S$9 - LOG( $S$10 ))</f>
        <v>0</v>
      </c>
      <c r="T97" s="2">
        <f>ROUND( $T$96 + $T$8, $T$9 - LOG( $T$10 ))</f>
        <v>3.706</v>
      </c>
      <c r="U97" s="2">
        <f>ROUND( $U$96 + $U$8, $U$9 - LOG( $U$10 ))</f>
        <v>57.473999999999997</v>
      </c>
      <c r="V97" s="2">
        <f>ROUND( $V$96 + $V$8, $V$9 - LOG( $V$10 ))</f>
        <v>39.18</v>
      </c>
      <c r="W97" s="2">
        <f>ROUND( $W$96 + $W$8, $W$9 - LOG( $W$10 ))</f>
        <v>0</v>
      </c>
      <c r="X97" s="2">
        <f>ROUND( $X$96 + $X$8, $X$9 - LOG( $X$10 ))</f>
        <v>0</v>
      </c>
      <c r="Y97" s="2">
        <f>ROUND( $Y$96 + $Y$8, $Y$9 - LOG( $Y$10 ))</f>
        <v>0</v>
      </c>
      <c r="Z97" s="2">
        <f>ROUND( $Z$96 + $Z$8, $Z$9 - LOG( $Z$10 ))</f>
        <v>0</v>
      </c>
      <c r="AA97" s="2">
        <f>ROUND( $AA$96 + $AA$8, $AA$9 - LOG( $AA$10 ))</f>
        <v>0</v>
      </c>
      <c r="AB97" s="2">
        <f>ROUND( $AB$96 + $AB$8, $AB$9 - LOG( $AB$10 ))</f>
        <v>0</v>
      </c>
      <c r="AC97" s="2" t="e">
        <f>ROUND( $AC$96 + $AC$8, $AC$9 - LOG( $AC$10 ))</f>
        <v>#REF!</v>
      </c>
      <c r="AD97" s="2" t="e">
        <f>ROUND( $AD$96 + $AD$8, $AD$9 - LOG( $AD$10 ))</f>
        <v>#REF!</v>
      </c>
      <c r="AE97" s="2" t="e">
        <f>ROUND( $AE$96 + $AE$8, $AE$9 - LOG( $AE$10 ))</f>
        <v>#REF!</v>
      </c>
      <c r="AF97" s="2" t="e">
        <f>ROUND( $AF$96 + $AF$8, $AF$9 - LOG( $AF$10 ))</f>
        <v>#REF!</v>
      </c>
      <c r="AG97" s="2" t="e">
        <f>ROUND( $AG$96 + $AG$8, $AG$9 - LOG( $AG$10 ))</f>
        <v>#REF!</v>
      </c>
      <c r="AH97" s="2" t="e">
        <f>ROUND( $AH$96 + $AH$8, $AH$9 - LOG( $AH$10 ))</f>
        <v>#REF!</v>
      </c>
      <c r="AI97" s="2" t="e">
        <f>ROUND( $AI$96 + $AI$8, $AI$9 - LOG( $AI$10 ))</f>
        <v>#REF!</v>
      </c>
      <c r="AJ97" s="2" t="e">
        <f>ROUND( $AJ$96 + $AJ$8, $AJ$9 - LOG( $AJ$10 ))</f>
        <v>#REF!</v>
      </c>
      <c r="AK97" s="2" t="e">
        <f>ROUND( $AK$96 + $AK$8, $AK$9 - LOG( $AK$10 ))</f>
        <v>#REF!</v>
      </c>
      <c r="AL97" s="2" t="e">
        <f>ROUND( $AL$96 + $AL$8, $AL$9 - LOG( $AL$10 ))</f>
        <v>#REF!</v>
      </c>
      <c r="AM97" s="2" t="e">
        <f>ROUND( $AM$96 + $AM$8, $AM$9 - LOG( $AM$10 ))</f>
        <v>#REF!</v>
      </c>
      <c r="AN97" s="2">
        <f>ROUND( $AN$96 + $AN$8, $AN$9 - LOG( $AN$10 ))</f>
        <v>1.764</v>
      </c>
      <c r="AO97" s="2">
        <f>ROUND( $AO$96 + $AO$8, $AO$9 - LOG( $AO$10 ))</f>
        <v>2.2629999999999999</v>
      </c>
      <c r="AP97" s="2">
        <f>ROUND( $AP$96 + $AP$8, $AP$9 - LOG( $AP$10 ))</f>
        <v>1.3939999999999999</v>
      </c>
    </row>
    <row r="98" spans="2:42" outlineLevel="1" x14ac:dyDescent="0.3">
      <c r="B98" s="2">
        <f>ROUND( $B$97 + $B$8, $B$9 - LOG( $B$10 ))</f>
        <v>1.7010000000000001</v>
      </c>
      <c r="C98" s="2">
        <f>ROUND( $C$97 + $C$8, $C$9 - LOG( $C$10 ))</f>
        <v>2.2839999999999998</v>
      </c>
      <c r="D98" s="2">
        <f>ROUND( $D$97 + $D$8, $D$9 - LOG( $D$10 ))</f>
        <v>126585.13499999999</v>
      </c>
      <c r="E98" s="2">
        <f>ROUND( $E$97 + $E$8, $E$9 - LOG( $E$10 ))</f>
        <v>241.59299999999999</v>
      </c>
      <c r="F98" s="2">
        <f>ROUND( $F$97 + $F$8, $F$9 - LOG( $F$10 ))</f>
        <v>2.0630000000000002</v>
      </c>
      <c r="G98" s="2">
        <f>ROUND( $G$97 + $G$8, $G$9 - LOG( $G$10 ))</f>
        <v>370115.53600000002</v>
      </c>
      <c r="H98" s="2">
        <f>ROUND( $H$97 + $H$8, $H$9 - LOG( $H$10 ))</f>
        <v>162.6</v>
      </c>
      <c r="I98" s="2">
        <f>ROUND( $I$97 + $I$8, $I$9 - LOG( $I$10 ))</f>
        <v>117.6</v>
      </c>
      <c r="J98" s="2">
        <f>ROUND( $J$97 + $J$8, $J$9 - LOG( $J$10 ))</f>
        <v>1438</v>
      </c>
      <c r="K98" s="2">
        <f>ROUND( $K$97 + $K$8, $K$9 - LOG( $K$10 ))</f>
        <v>1429.6</v>
      </c>
      <c r="L98" s="2">
        <f>ROUND( $L$97 + $L$8, $L$9 - LOG( $L$10 ))</f>
        <v>1.411</v>
      </c>
      <c r="M98" s="2">
        <f>ROUND( $M$97 + $M$8, $M$9 - LOG( $M$10 ))</f>
        <v>91759.081999999995</v>
      </c>
      <c r="N98" s="2">
        <f>ROUND( $N$97 + $N$8, $N$9 - LOG( $N$10 ))</f>
        <v>142025.52900000001</v>
      </c>
      <c r="O98" s="2">
        <f>ROUND( $O$97 + $O$8, $O$9 - LOG( $O$10 ))</f>
        <v>219.321</v>
      </c>
      <c r="P98" s="2">
        <f>ROUND( $P$97 + $P$8, $P$9 - LOG( $P$10 ))</f>
        <v>11719876.793</v>
      </c>
      <c r="Q98" s="2">
        <f>ROUND( $Q$97 + $Q$8, $Q$9 - LOG( $Q$10 ))</f>
        <v>329299.82900000003</v>
      </c>
      <c r="R98" s="2">
        <f>ROUND( $R$97 + $R$8, $R$9 - LOG( $R$10 ))</f>
        <v>0</v>
      </c>
      <c r="S98" s="2">
        <f>ROUND( $S$97 + $S$8, $S$9 - LOG( $S$10 ))</f>
        <v>0</v>
      </c>
      <c r="T98" s="2">
        <f>ROUND( $T$97 + $T$8, $T$9 - LOG( $T$10 ))</f>
        <v>3.7480000000000002</v>
      </c>
      <c r="U98" s="2">
        <f>ROUND( $U$97 + $U$8, $U$9 - LOG( $U$10 ))</f>
        <v>58.152999999999999</v>
      </c>
      <c r="V98" s="2">
        <f>ROUND( $V$97 + $V$8, $V$9 - LOG( $V$10 ))</f>
        <v>39.648000000000003</v>
      </c>
      <c r="W98" s="2">
        <f>ROUND( $W$97 + $W$8, $W$9 - LOG( $W$10 ))</f>
        <v>0</v>
      </c>
      <c r="X98" s="2">
        <f>ROUND( $X$97 + $X$8, $X$9 - LOG( $X$10 ))</f>
        <v>0</v>
      </c>
      <c r="Y98" s="2">
        <f>ROUND( $Y$97 + $Y$8, $Y$9 - LOG( $Y$10 ))</f>
        <v>0</v>
      </c>
      <c r="Z98" s="2">
        <f>ROUND( $Z$97 + $Z$8, $Z$9 - LOG( $Z$10 ))</f>
        <v>0</v>
      </c>
      <c r="AA98" s="2">
        <f>ROUND( $AA$97 + $AA$8, $AA$9 - LOG( $AA$10 ))</f>
        <v>0</v>
      </c>
      <c r="AB98" s="2">
        <f>ROUND( $AB$97 + $AB$8, $AB$9 - LOG( $AB$10 ))</f>
        <v>0</v>
      </c>
      <c r="AC98" s="2" t="e">
        <f>ROUND( $AC$97 + $AC$8, $AC$9 - LOG( $AC$10 ))</f>
        <v>#REF!</v>
      </c>
      <c r="AD98" s="2" t="e">
        <f>ROUND( $AD$97 + $AD$8, $AD$9 - LOG( $AD$10 ))</f>
        <v>#REF!</v>
      </c>
      <c r="AE98" s="2" t="e">
        <f>ROUND( $AE$97 + $AE$8, $AE$9 - LOG( $AE$10 ))</f>
        <v>#REF!</v>
      </c>
      <c r="AF98" s="2" t="e">
        <f>ROUND( $AF$97 + $AF$8, $AF$9 - LOG( $AF$10 ))</f>
        <v>#REF!</v>
      </c>
      <c r="AG98" s="2" t="e">
        <f>ROUND( $AG$97 + $AG$8, $AG$9 - LOG( $AG$10 ))</f>
        <v>#REF!</v>
      </c>
      <c r="AH98" s="2" t="e">
        <f>ROUND( $AH$97 + $AH$8, $AH$9 - LOG( $AH$10 ))</f>
        <v>#REF!</v>
      </c>
      <c r="AI98" s="2" t="e">
        <f>ROUND( $AI$97 + $AI$8, $AI$9 - LOG( $AI$10 ))</f>
        <v>#REF!</v>
      </c>
      <c r="AJ98" s="2" t="e">
        <f>ROUND( $AJ$97 + $AJ$8, $AJ$9 - LOG( $AJ$10 ))</f>
        <v>#REF!</v>
      </c>
      <c r="AK98" s="2" t="e">
        <f>ROUND( $AK$97 + $AK$8, $AK$9 - LOG( $AK$10 ))</f>
        <v>#REF!</v>
      </c>
      <c r="AL98" s="2" t="e">
        <f>ROUND( $AL$97 + $AL$8, $AL$9 - LOG( $AL$10 ))</f>
        <v>#REF!</v>
      </c>
      <c r="AM98" s="2" t="e">
        <f>ROUND( $AM$97 + $AM$8, $AM$9 - LOG( $AM$10 ))</f>
        <v>#REF!</v>
      </c>
      <c r="AN98" s="2">
        <f>ROUND( $AN$97 + $AN$8, $AN$9 - LOG( $AN$10 ))</f>
        <v>1.784</v>
      </c>
      <c r="AO98" s="2">
        <f>ROUND( $AO$97 + $AO$8, $AO$9 - LOG( $AO$10 ))</f>
        <v>2.2829999999999999</v>
      </c>
      <c r="AP98" s="2">
        <f>ROUND( $AP$97 + $AP$8, $AP$9 - LOG( $AP$10 ))</f>
        <v>1.41</v>
      </c>
    </row>
    <row r="99" spans="2:42" outlineLevel="1" x14ac:dyDescent="0.3">
      <c r="B99" s="2">
        <f>ROUND( $B$98 + $B$8, $B$9 - LOG( $B$10 ))</f>
        <v>1.72</v>
      </c>
      <c r="C99" s="2">
        <f>ROUND( $C$98 + $C$8, $C$9 - LOG( $C$10 ))</f>
        <v>2.3039999999999998</v>
      </c>
      <c r="D99" s="2">
        <f>ROUND( $D$98 + $D$8, $D$9 - LOG( $D$10 ))</f>
        <v>127554.57399999999</v>
      </c>
      <c r="E99" s="2">
        <f>ROUND( $E$98 + $E$8, $E$9 - LOG( $E$10 ))</f>
        <v>244.398</v>
      </c>
      <c r="F99" s="2">
        <f>ROUND( $F$98 + $F$8, $F$9 - LOG( $F$10 ))</f>
        <v>2.0779999999999998</v>
      </c>
      <c r="G99" s="2">
        <f>ROUND( $G$98 + $G$8, $G$9 - LOG( $G$10 ))</f>
        <v>374488.70299999998</v>
      </c>
      <c r="H99" s="2">
        <f>ROUND( $H$98 + $H$8, $H$9 - LOG( $H$10 ))</f>
        <v>164.5</v>
      </c>
      <c r="I99" s="2">
        <f>ROUND( $I$98 + $I$8, $I$9 - LOG( $I$10 ))</f>
        <v>119</v>
      </c>
      <c r="J99" s="2">
        <f>ROUND( $J$98 + $J$8, $J$9 - LOG( $J$10 ))</f>
        <v>1445.5</v>
      </c>
      <c r="K99" s="2">
        <f>ROUND( $K$98 + $K$8, $K$9 - LOG( $K$10 ))</f>
        <v>1437.5</v>
      </c>
      <c r="L99" s="2">
        <f>ROUND( $L$98 + $L$8, $L$9 - LOG( $L$10 ))</f>
        <v>1.427</v>
      </c>
      <c r="M99" s="2">
        <f>ROUND( $M$98 + $M$8, $M$9 - LOG( $M$10 ))</f>
        <v>92788.57</v>
      </c>
      <c r="N99" s="2">
        <f>ROUND( $N$98 + $N$8, $N$9 - LOG( $N$10 ))</f>
        <v>143377.46900000001</v>
      </c>
      <c r="O99" s="2">
        <f>ROUND( $O$98 + $O$8, $O$9 - LOG( $O$10 ))</f>
        <v>221.86799999999999</v>
      </c>
      <c r="P99" s="2">
        <f>ROUND( $P$98 + $P$8, $P$9 - LOG( $P$10 ))</f>
        <v>11858947.98</v>
      </c>
      <c r="Q99" s="2">
        <f>ROUND( $Q$98 + $Q$8, $Q$9 - LOG( $Q$10 ))</f>
        <v>333191.62400000001</v>
      </c>
      <c r="R99" s="2">
        <f>ROUND( $R$98 + $R$8, $R$9 - LOG( $R$10 ))</f>
        <v>0</v>
      </c>
      <c r="S99" s="2">
        <f>ROUND( $S$98 + $S$8, $S$9 - LOG( $S$10 ))</f>
        <v>0</v>
      </c>
      <c r="T99" s="2">
        <f>ROUND( $T$98 + $T$8, $T$9 - LOG( $T$10 ))</f>
        <v>3.79</v>
      </c>
      <c r="U99" s="2">
        <f>ROUND( $U$98 + $U$8, $U$9 - LOG( $U$10 ))</f>
        <v>58.832000000000001</v>
      </c>
      <c r="V99" s="2">
        <f>ROUND( $V$98 + $V$8, $V$9 - LOG( $V$10 ))</f>
        <v>40.116</v>
      </c>
      <c r="W99" s="2">
        <f>ROUND( $W$98 + $W$8, $W$9 - LOG( $W$10 ))</f>
        <v>0</v>
      </c>
      <c r="X99" s="2">
        <f>ROUND( $X$98 + $X$8, $X$9 - LOG( $X$10 ))</f>
        <v>0</v>
      </c>
      <c r="Y99" s="2">
        <f>ROUND( $Y$98 + $Y$8, $Y$9 - LOG( $Y$10 ))</f>
        <v>0</v>
      </c>
      <c r="Z99" s="2">
        <f>ROUND( $Z$98 + $Z$8, $Z$9 - LOG( $Z$10 ))</f>
        <v>0</v>
      </c>
      <c r="AA99" s="2">
        <f>ROUND( $AA$98 + $AA$8, $AA$9 - LOG( $AA$10 ))</f>
        <v>0</v>
      </c>
      <c r="AB99" s="2">
        <f>ROUND( $AB$98 + $AB$8, $AB$9 - LOG( $AB$10 ))</f>
        <v>0</v>
      </c>
      <c r="AC99" s="2" t="e">
        <f>ROUND( $AC$98 + $AC$8, $AC$9 - LOG( $AC$10 ))</f>
        <v>#REF!</v>
      </c>
      <c r="AD99" s="2" t="e">
        <f>ROUND( $AD$98 + $AD$8, $AD$9 - LOG( $AD$10 ))</f>
        <v>#REF!</v>
      </c>
      <c r="AE99" s="2" t="e">
        <f>ROUND( $AE$98 + $AE$8, $AE$9 - LOG( $AE$10 ))</f>
        <v>#REF!</v>
      </c>
      <c r="AF99" s="2" t="e">
        <f>ROUND( $AF$98 + $AF$8, $AF$9 - LOG( $AF$10 ))</f>
        <v>#REF!</v>
      </c>
      <c r="AG99" s="2" t="e">
        <f>ROUND( $AG$98 + $AG$8, $AG$9 - LOG( $AG$10 ))</f>
        <v>#REF!</v>
      </c>
      <c r="AH99" s="2" t="e">
        <f>ROUND( $AH$98 + $AH$8, $AH$9 - LOG( $AH$10 ))</f>
        <v>#REF!</v>
      </c>
      <c r="AI99" s="2" t="e">
        <f>ROUND( $AI$98 + $AI$8, $AI$9 - LOG( $AI$10 ))</f>
        <v>#REF!</v>
      </c>
      <c r="AJ99" s="2" t="e">
        <f>ROUND( $AJ$98 + $AJ$8, $AJ$9 - LOG( $AJ$10 ))</f>
        <v>#REF!</v>
      </c>
      <c r="AK99" s="2" t="e">
        <f>ROUND( $AK$98 + $AK$8, $AK$9 - LOG( $AK$10 ))</f>
        <v>#REF!</v>
      </c>
      <c r="AL99" s="2" t="e">
        <f>ROUND( $AL$98 + $AL$8, $AL$9 - LOG( $AL$10 ))</f>
        <v>#REF!</v>
      </c>
      <c r="AM99" s="2" t="e">
        <f>ROUND( $AM$98 + $AM$8, $AM$9 - LOG( $AM$10 ))</f>
        <v>#REF!</v>
      </c>
      <c r="AN99" s="2">
        <f>ROUND( $AN$98 + $AN$8, $AN$9 - LOG( $AN$10 ))</f>
        <v>1.804</v>
      </c>
      <c r="AO99" s="2">
        <f>ROUND( $AO$98 + $AO$8, $AO$9 - LOG( $AO$10 ))</f>
        <v>2.3029999999999999</v>
      </c>
      <c r="AP99" s="2">
        <f>ROUND( $AP$98 + $AP$8, $AP$9 - LOG( $AP$10 ))</f>
        <v>1.4259999999999999</v>
      </c>
    </row>
    <row r="100" spans="2:42" outlineLevel="1" x14ac:dyDescent="0.3">
      <c r="B100" s="2">
        <f>ROUND( $B$99 + $B$8, $B$9 - LOG( $B$10 ))</f>
        <v>1.7390000000000001</v>
      </c>
      <c r="C100" s="2">
        <f>ROUND( $C$99 + $C$8, $C$9 - LOG( $C$10 ))</f>
        <v>2.3239999999999998</v>
      </c>
      <c r="D100" s="2">
        <f>ROUND( $D$99 + $D$8, $D$9 - LOG( $D$10 ))</f>
        <v>128524.01300000001</v>
      </c>
      <c r="E100" s="2">
        <f>ROUND( $E$99 + $E$8, $E$9 - LOG( $E$10 ))</f>
        <v>247.203</v>
      </c>
      <c r="F100" s="2">
        <f>ROUND( $F$99 + $F$8, $F$9 - LOG( $F$10 ))</f>
        <v>2.093</v>
      </c>
      <c r="G100" s="2">
        <f>ROUND( $G$99 + $G$8, $G$9 - LOG( $G$10 ))</f>
        <v>378861.87</v>
      </c>
      <c r="H100" s="2">
        <f>ROUND( $H$99 + $H$8, $H$9 - LOG( $H$10 ))</f>
        <v>166.4</v>
      </c>
      <c r="I100" s="2">
        <f>ROUND( $I$99 + $I$8, $I$9 - LOG( $I$10 ))</f>
        <v>120.4</v>
      </c>
      <c r="J100" s="2">
        <f>ROUND( $J$99 + $J$8, $J$9 - LOG( $J$10 ))</f>
        <v>1453</v>
      </c>
      <c r="K100" s="2">
        <f>ROUND( $K$99 + $K$8, $K$9 - LOG( $K$10 ))</f>
        <v>1445.4</v>
      </c>
      <c r="L100" s="2">
        <f>ROUND( $L$99 + $L$8, $L$9 - LOG( $L$10 ))</f>
        <v>1.4430000000000001</v>
      </c>
      <c r="M100" s="2">
        <f>ROUND( $M$99 + $M$8, $M$9 - LOG( $M$10 ))</f>
        <v>93818.058000000005</v>
      </c>
      <c r="N100" s="2">
        <f>ROUND( $N$99 + $N$8, $N$9 - LOG( $N$10 ))</f>
        <v>144729.40900000001</v>
      </c>
      <c r="O100" s="2">
        <f>ROUND( $O$99 + $O$8, $O$9 - LOG( $O$10 ))</f>
        <v>224.41499999999999</v>
      </c>
      <c r="P100" s="2">
        <f>ROUND( $P$99 + $P$8, $P$9 - LOG( $P$10 ))</f>
        <v>11998019.166999999</v>
      </c>
      <c r="Q100" s="2">
        <f>ROUND( $Q$99 + $Q$8, $Q$9 - LOG( $Q$10 ))</f>
        <v>337083.41899999999</v>
      </c>
      <c r="R100" s="2">
        <f>ROUND( $R$99 + $R$8, $R$9 - LOG( $R$10 ))</f>
        <v>0</v>
      </c>
      <c r="S100" s="2">
        <f>ROUND( $S$99 + $S$8, $S$9 - LOG( $S$10 ))</f>
        <v>0</v>
      </c>
      <c r="T100" s="2">
        <f>ROUND( $T$99 + $T$8, $T$9 - LOG( $T$10 ))</f>
        <v>3.8319999999999999</v>
      </c>
      <c r="U100" s="2">
        <f>ROUND( $U$99 + $U$8, $U$9 - LOG( $U$10 ))</f>
        <v>59.511000000000003</v>
      </c>
      <c r="V100" s="2">
        <f>ROUND( $V$99 + $V$8, $V$9 - LOG( $V$10 ))</f>
        <v>40.584000000000003</v>
      </c>
      <c r="W100" s="2">
        <f>ROUND( $W$99 + $W$8, $W$9 - LOG( $W$10 ))</f>
        <v>0</v>
      </c>
      <c r="X100" s="2">
        <f>ROUND( $X$99 + $X$8, $X$9 - LOG( $X$10 ))</f>
        <v>0</v>
      </c>
      <c r="Y100" s="2">
        <f>ROUND( $Y$99 + $Y$8, $Y$9 - LOG( $Y$10 ))</f>
        <v>0</v>
      </c>
      <c r="Z100" s="2">
        <f>ROUND( $Z$99 + $Z$8, $Z$9 - LOG( $Z$10 ))</f>
        <v>0</v>
      </c>
      <c r="AA100" s="2">
        <f>ROUND( $AA$99 + $AA$8, $AA$9 - LOG( $AA$10 ))</f>
        <v>0</v>
      </c>
      <c r="AB100" s="2">
        <f>ROUND( $AB$99 + $AB$8, $AB$9 - LOG( $AB$10 ))</f>
        <v>0</v>
      </c>
      <c r="AC100" s="2" t="e">
        <f>ROUND( $AC$99 + $AC$8, $AC$9 - LOG( $AC$10 ))</f>
        <v>#REF!</v>
      </c>
      <c r="AD100" s="2" t="e">
        <f>ROUND( $AD$99 + $AD$8, $AD$9 - LOG( $AD$10 ))</f>
        <v>#REF!</v>
      </c>
      <c r="AE100" s="2" t="e">
        <f>ROUND( $AE$99 + $AE$8, $AE$9 - LOG( $AE$10 ))</f>
        <v>#REF!</v>
      </c>
      <c r="AF100" s="2" t="e">
        <f>ROUND( $AF$99 + $AF$8, $AF$9 - LOG( $AF$10 ))</f>
        <v>#REF!</v>
      </c>
      <c r="AG100" s="2" t="e">
        <f>ROUND( $AG$99 + $AG$8, $AG$9 - LOG( $AG$10 ))</f>
        <v>#REF!</v>
      </c>
      <c r="AH100" s="2" t="e">
        <f>ROUND( $AH$99 + $AH$8, $AH$9 - LOG( $AH$10 ))</f>
        <v>#REF!</v>
      </c>
      <c r="AI100" s="2" t="e">
        <f>ROUND( $AI$99 + $AI$8, $AI$9 - LOG( $AI$10 ))</f>
        <v>#REF!</v>
      </c>
      <c r="AJ100" s="2" t="e">
        <f>ROUND( $AJ$99 + $AJ$8, $AJ$9 - LOG( $AJ$10 ))</f>
        <v>#REF!</v>
      </c>
      <c r="AK100" s="2" t="e">
        <f>ROUND( $AK$99 + $AK$8, $AK$9 - LOG( $AK$10 ))</f>
        <v>#REF!</v>
      </c>
      <c r="AL100" s="2" t="e">
        <f>ROUND( $AL$99 + $AL$8, $AL$9 - LOG( $AL$10 ))</f>
        <v>#REF!</v>
      </c>
      <c r="AM100" s="2" t="e">
        <f>ROUND( $AM$99 + $AM$8, $AM$9 - LOG( $AM$10 ))</f>
        <v>#REF!</v>
      </c>
      <c r="AN100" s="2">
        <f>ROUND( $AN$99 + $AN$8, $AN$9 - LOG( $AN$10 ))</f>
        <v>1.8240000000000001</v>
      </c>
      <c r="AO100" s="2">
        <f>ROUND( $AO$99 + $AO$8, $AO$9 - LOG( $AO$10 ))</f>
        <v>2.323</v>
      </c>
      <c r="AP100" s="2">
        <f>ROUND( $AP$99 + $AP$8, $AP$9 - LOG( $AP$10 ))</f>
        <v>1.4419999999999999</v>
      </c>
    </row>
    <row r="101" spans="2:42" outlineLevel="1" x14ac:dyDescent="0.3">
      <c r="B101" s="2">
        <f>ROUND( $B$100 + $B$8, $B$9 - LOG( $B$10 ))</f>
        <v>1.758</v>
      </c>
      <c r="C101" s="2">
        <f>ROUND( $C$100 + $C$8, $C$9 - LOG( $C$10 ))</f>
        <v>2.3439999999999999</v>
      </c>
      <c r="D101" s="2">
        <f>ROUND( $D$100 + $D$8, $D$9 - LOG( $D$10 ))</f>
        <v>129493.452</v>
      </c>
      <c r="E101" s="2">
        <f>ROUND( $E$100 + $E$8, $E$9 - LOG( $E$10 ))</f>
        <v>250.00800000000001</v>
      </c>
      <c r="F101" s="2">
        <f>ROUND( $F$100 + $F$8, $F$9 - LOG( $F$10 ))</f>
        <v>2.1080000000000001</v>
      </c>
      <c r="G101" s="2">
        <f>ROUND( $G$100 + $G$8, $G$9 - LOG( $G$10 ))</f>
        <v>383235.03700000001</v>
      </c>
      <c r="H101" s="2">
        <f>ROUND( $H$100 + $H$8, $H$9 - LOG( $H$10 ))</f>
        <v>168.3</v>
      </c>
      <c r="I101" s="2">
        <f>ROUND( $I$100 + $I$8, $I$9 - LOG( $I$10 ))</f>
        <v>121.8</v>
      </c>
      <c r="J101" s="2">
        <f>ROUND( $J$100 + $J$8, $J$9 - LOG( $J$10 ))</f>
        <v>1460.5</v>
      </c>
      <c r="K101" s="2">
        <f>ROUND( $K$100 + $K$8, $K$9 - LOG( $K$10 ))</f>
        <v>1453.3</v>
      </c>
      <c r="L101" s="2">
        <f>ROUND( $L$100 + $L$8, $L$9 - LOG( $L$10 ))</f>
        <v>1.4590000000000001</v>
      </c>
      <c r="M101" s="2">
        <f>ROUND( $M$100 + $M$8, $M$9 - LOG( $M$10 ))</f>
        <v>94847.546000000002</v>
      </c>
      <c r="N101" s="2">
        <f>ROUND( $N$100 + $N$8, $N$9 - LOG( $N$10 ))</f>
        <v>146081.34899999999</v>
      </c>
      <c r="O101" s="2">
        <f>ROUND( $O$100 + $O$8, $O$9 - LOG( $O$10 ))</f>
        <v>226.96199999999999</v>
      </c>
      <c r="P101" s="2">
        <f>ROUND( $P$100 + $P$8, $P$9 - LOG( $P$10 ))</f>
        <v>12137090.354</v>
      </c>
      <c r="Q101" s="2">
        <f>ROUND( $Q$100 + $Q$8, $Q$9 - LOG( $Q$10 ))</f>
        <v>340975.21399999998</v>
      </c>
      <c r="R101" s="2">
        <f>ROUND( $R$100 + $R$8, $R$9 - LOG( $R$10 ))</f>
        <v>0</v>
      </c>
      <c r="S101" s="2">
        <f>ROUND( $S$100 + $S$8, $S$9 - LOG( $S$10 ))</f>
        <v>0</v>
      </c>
      <c r="T101" s="2">
        <f>ROUND( $T$100 + $T$8, $T$9 - LOG( $T$10 ))</f>
        <v>3.8740000000000001</v>
      </c>
      <c r="U101" s="2">
        <f>ROUND( $U$100 + $U$8, $U$9 - LOG( $U$10 ))</f>
        <v>60.19</v>
      </c>
      <c r="V101" s="2">
        <f>ROUND( $V$100 + $V$8, $V$9 - LOG( $V$10 ))</f>
        <v>41.052</v>
      </c>
      <c r="W101" s="2">
        <f>ROUND( $W$100 + $W$8, $W$9 - LOG( $W$10 ))</f>
        <v>0</v>
      </c>
      <c r="X101" s="2">
        <f>ROUND( $X$100 + $X$8, $X$9 - LOG( $X$10 ))</f>
        <v>0</v>
      </c>
      <c r="Y101" s="2">
        <f>ROUND( $Y$100 + $Y$8, $Y$9 - LOG( $Y$10 ))</f>
        <v>0</v>
      </c>
      <c r="Z101" s="2">
        <f>ROUND( $Z$100 + $Z$8, $Z$9 - LOG( $Z$10 ))</f>
        <v>0</v>
      </c>
      <c r="AA101" s="2">
        <f>ROUND( $AA$100 + $AA$8, $AA$9 - LOG( $AA$10 ))</f>
        <v>0</v>
      </c>
      <c r="AB101" s="2">
        <f>ROUND( $AB$100 + $AB$8, $AB$9 - LOG( $AB$10 ))</f>
        <v>0</v>
      </c>
      <c r="AC101" s="2" t="e">
        <f>ROUND( $AC$100 + $AC$8, $AC$9 - LOG( $AC$10 ))</f>
        <v>#REF!</v>
      </c>
      <c r="AD101" s="2" t="e">
        <f>ROUND( $AD$100 + $AD$8, $AD$9 - LOG( $AD$10 ))</f>
        <v>#REF!</v>
      </c>
      <c r="AE101" s="2" t="e">
        <f>ROUND( $AE$100 + $AE$8, $AE$9 - LOG( $AE$10 ))</f>
        <v>#REF!</v>
      </c>
      <c r="AF101" s="2" t="e">
        <f>ROUND( $AF$100 + $AF$8, $AF$9 - LOG( $AF$10 ))</f>
        <v>#REF!</v>
      </c>
      <c r="AG101" s="2" t="e">
        <f>ROUND( $AG$100 + $AG$8, $AG$9 - LOG( $AG$10 ))</f>
        <v>#REF!</v>
      </c>
      <c r="AH101" s="2" t="e">
        <f>ROUND( $AH$100 + $AH$8, $AH$9 - LOG( $AH$10 ))</f>
        <v>#REF!</v>
      </c>
      <c r="AI101" s="2" t="e">
        <f>ROUND( $AI$100 + $AI$8, $AI$9 - LOG( $AI$10 ))</f>
        <v>#REF!</v>
      </c>
      <c r="AJ101" s="2" t="e">
        <f>ROUND( $AJ$100 + $AJ$8, $AJ$9 - LOG( $AJ$10 ))</f>
        <v>#REF!</v>
      </c>
      <c r="AK101" s="2" t="e">
        <f>ROUND( $AK$100 + $AK$8, $AK$9 - LOG( $AK$10 ))</f>
        <v>#REF!</v>
      </c>
      <c r="AL101" s="2" t="e">
        <f>ROUND( $AL$100 + $AL$8, $AL$9 - LOG( $AL$10 ))</f>
        <v>#REF!</v>
      </c>
      <c r="AM101" s="2" t="e">
        <f>ROUND( $AM$100 + $AM$8, $AM$9 - LOG( $AM$10 ))</f>
        <v>#REF!</v>
      </c>
      <c r="AN101" s="2">
        <f>ROUND( $AN$100 + $AN$8, $AN$9 - LOG( $AN$10 ))</f>
        <v>1.8440000000000001</v>
      </c>
      <c r="AO101" s="2">
        <f>ROUND( $AO$100 + $AO$8, $AO$9 - LOG( $AO$10 ))</f>
        <v>2.343</v>
      </c>
      <c r="AP101" s="2">
        <f>ROUND( $AP$100 + $AP$8, $AP$9 - LOG( $AP$10 ))</f>
        <v>1.458</v>
      </c>
    </row>
    <row r="102" spans="2:42" outlineLevel="1" x14ac:dyDescent="0.3">
      <c r="B102" s="2">
        <f>ROUND( $B$101 + $B$8, $B$9 - LOG( $B$10 ))</f>
        <v>1.7769999999999999</v>
      </c>
      <c r="C102" s="2">
        <f>ROUND( $C$101 + $C$8, $C$9 - LOG( $C$10 ))</f>
        <v>2.3639999999999999</v>
      </c>
      <c r="D102" s="2">
        <f>ROUND( $D$101 + $D$8, $D$9 - LOG( $D$10 ))</f>
        <v>130462.891</v>
      </c>
      <c r="E102" s="2">
        <f>ROUND( $E$101 + $E$8, $E$9 - LOG( $E$10 ))</f>
        <v>252.81299999999999</v>
      </c>
      <c r="F102" s="2">
        <f>ROUND( $F$101 + $F$8, $F$9 - LOG( $F$10 ))</f>
        <v>2.1230000000000002</v>
      </c>
      <c r="G102" s="2">
        <f>ROUND( $G$101 + $G$8, $G$9 - LOG( $G$10 ))</f>
        <v>387608.20400000003</v>
      </c>
      <c r="H102" s="2">
        <f>ROUND( $H$101 + $H$8, $H$9 - LOG( $H$10 ))</f>
        <v>170.2</v>
      </c>
      <c r="I102" s="2">
        <f>ROUND( $I$101 + $I$8, $I$9 - LOG( $I$10 ))</f>
        <v>123.2</v>
      </c>
      <c r="J102" s="2">
        <f>ROUND( $J$101 + $J$8, $J$9 - LOG( $J$10 ))</f>
        <v>1468</v>
      </c>
      <c r="K102" s="2">
        <f>ROUND( $K$101 + $K$8, $K$9 - LOG( $K$10 ))</f>
        <v>1461.2</v>
      </c>
      <c r="L102" s="2">
        <f>ROUND( $L$101 + $L$8, $L$9 - LOG( $L$10 ))</f>
        <v>1.4750000000000001</v>
      </c>
      <c r="M102" s="2">
        <f>ROUND( $M$101 + $M$8, $M$9 - LOG( $M$10 ))</f>
        <v>95877.034</v>
      </c>
      <c r="N102" s="2">
        <f>ROUND( $N$101 + $N$8, $N$9 - LOG( $N$10 ))</f>
        <v>147433.28899999999</v>
      </c>
      <c r="O102" s="2">
        <f>ROUND( $O$101 + $O$8, $O$9 - LOG( $O$10 ))</f>
        <v>229.50899999999999</v>
      </c>
      <c r="P102" s="2">
        <f>ROUND( $P$101 + $P$8, $P$9 - LOG( $P$10 ))</f>
        <v>12276161.540999999</v>
      </c>
      <c r="Q102" s="2">
        <f>ROUND( $Q$101 + $Q$8, $Q$9 - LOG( $Q$10 ))</f>
        <v>344867.00900000002</v>
      </c>
      <c r="R102" s="2">
        <f>ROUND( $R$101 + $R$8, $R$9 - LOG( $R$10 ))</f>
        <v>0</v>
      </c>
      <c r="S102" s="2">
        <f>ROUND( $S$101 + $S$8, $S$9 - LOG( $S$10 ))</f>
        <v>0</v>
      </c>
      <c r="T102" s="2">
        <f>ROUND( $T$101 + $T$8, $T$9 - LOG( $T$10 ))</f>
        <v>3.9159999999999999</v>
      </c>
      <c r="U102" s="2">
        <f>ROUND( $U$101 + $U$8, $U$9 - LOG( $U$10 ))</f>
        <v>60.869</v>
      </c>
      <c r="V102" s="2">
        <f>ROUND( $V$101 + $V$8, $V$9 - LOG( $V$10 ))</f>
        <v>41.52</v>
      </c>
      <c r="W102" s="2">
        <f>ROUND( $W$101 + $W$8, $W$9 - LOG( $W$10 ))</f>
        <v>0</v>
      </c>
      <c r="X102" s="2">
        <f>ROUND( $X$101 + $X$8, $X$9 - LOG( $X$10 ))</f>
        <v>0</v>
      </c>
      <c r="Y102" s="2">
        <f>ROUND( $Y$101 + $Y$8, $Y$9 - LOG( $Y$10 ))</f>
        <v>0</v>
      </c>
      <c r="Z102" s="2">
        <f>ROUND( $Z$101 + $Z$8, $Z$9 - LOG( $Z$10 ))</f>
        <v>0</v>
      </c>
      <c r="AA102" s="2">
        <f>ROUND( $AA$101 + $AA$8, $AA$9 - LOG( $AA$10 ))</f>
        <v>0</v>
      </c>
      <c r="AB102" s="2">
        <f>ROUND( $AB$101 + $AB$8, $AB$9 - LOG( $AB$10 ))</f>
        <v>0</v>
      </c>
      <c r="AC102" s="2" t="e">
        <f>ROUND( $AC$101 + $AC$8, $AC$9 - LOG( $AC$10 ))</f>
        <v>#REF!</v>
      </c>
      <c r="AD102" s="2" t="e">
        <f>ROUND( $AD$101 + $AD$8, $AD$9 - LOG( $AD$10 ))</f>
        <v>#REF!</v>
      </c>
      <c r="AE102" s="2" t="e">
        <f>ROUND( $AE$101 + $AE$8, $AE$9 - LOG( $AE$10 ))</f>
        <v>#REF!</v>
      </c>
      <c r="AF102" s="2" t="e">
        <f>ROUND( $AF$101 + $AF$8, $AF$9 - LOG( $AF$10 ))</f>
        <v>#REF!</v>
      </c>
      <c r="AG102" s="2" t="e">
        <f>ROUND( $AG$101 + $AG$8, $AG$9 - LOG( $AG$10 ))</f>
        <v>#REF!</v>
      </c>
      <c r="AH102" s="2" t="e">
        <f>ROUND( $AH$101 + $AH$8, $AH$9 - LOG( $AH$10 ))</f>
        <v>#REF!</v>
      </c>
      <c r="AI102" s="2" t="e">
        <f>ROUND( $AI$101 + $AI$8, $AI$9 - LOG( $AI$10 ))</f>
        <v>#REF!</v>
      </c>
      <c r="AJ102" s="2" t="e">
        <f>ROUND( $AJ$101 + $AJ$8, $AJ$9 - LOG( $AJ$10 ))</f>
        <v>#REF!</v>
      </c>
      <c r="AK102" s="2" t="e">
        <f>ROUND( $AK$101 + $AK$8, $AK$9 - LOG( $AK$10 ))</f>
        <v>#REF!</v>
      </c>
      <c r="AL102" s="2" t="e">
        <f>ROUND( $AL$101 + $AL$8, $AL$9 - LOG( $AL$10 ))</f>
        <v>#REF!</v>
      </c>
      <c r="AM102" s="2" t="e">
        <f>ROUND( $AM$101 + $AM$8, $AM$9 - LOG( $AM$10 ))</f>
        <v>#REF!</v>
      </c>
      <c r="AN102" s="2">
        <f>ROUND( $AN$101 + $AN$8, $AN$9 - LOG( $AN$10 ))</f>
        <v>1.8640000000000001</v>
      </c>
      <c r="AO102" s="2">
        <f>ROUND( $AO$101 + $AO$8, $AO$9 - LOG( $AO$10 ))</f>
        <v>2.363</v>
      </c>
      <c r="AP102" s="2">
        <f>ROUND( $AP$101 + $AP$8, $AP$9 - LOG( $AP$10 ))</f>
        <v>1.474</v>
      </c>
    </row>
    <row r="103" spans="2:42" outlineLevel="1" x14ac:dyDescent="0.3">
      <c r="B103" s="2">
        <f>ROUND( $B$102 + $B$8, $B$9 - LOG( $B$10 ))</f>
        <v>1.796</v>
      </c>
      <c r="C103" s="2">
        <f>ROUND( $C$102 + $C$8, $C$9 - LOG( $C$10 ))</f>
        <v>2.3839999999999999</v>
      </c>
      <c r="D103" s="2">
        <f>ROUND( $D$102 + $D$8, $D$9 - LOG( $D$10 ))</f>
        <v>131432.32999999999</v>
      </c>
      <c r="E103" s="2">
        <f>ROUND( $E$102 + $E$8, $E$9 - LOG( $E$10 ))</f>
        <v>255.61799999999999</v>
      </c>
      <c r="F103" s="2">
        <f>ROUND( $F$102 + $F$8, $F$9 - LOG( $F$10 ))</f>
        <v>2.1379999999999999</v>
      </c>
      <c r="G103" s="2">
        <f>ROUND( $G$102 + $G$8, $G$9 - LOG( $G$10 ))</f>
        <v>391981.37099999998</v>
      </c>
      <c r="H103" s="2">
        <f>ROUND( $H$102 + $H$8, $H$9 - LOG( $H$10 ))</f>
        <v>172.1</v>
      </c>
      <c r="I103" s="2">
        <f>ROUND( $I$102 + $I$8, $I$9 - LOG( $I$10 ))</f>
        <v>124.6</v>
      </c>
      <c r="J103" s="2">
        <f>ROUND( $J$102 + $J$8, $J$9 - LOG( $J$10 ))</f>
        <v>1475.5</v>
      </c>
      <c r="K103" s="2">
        <f>ROUND( $K$102 + $K$8, $K$9 - LOG( $K$10 ))</f>
        <v>1469.1</v>
      </c>
      <c r="L103" s="2">
        <f>ROUND( $L$102 + $L$8, $L$9 - LOG( $L$10 ))</f>
        <v>1.4910000000000001</v>
      </c>
      <c r="M103" s="2">
        <f>ROUND( $M$102 + $M$8, $M$9 - LOG( $M$10 ))</f>
        <v>96906.521999999997</v>
      </c>
      <c r="N103" s="2">
        <f>ROUND( $N$102 + $N$8, $N$9 - LOG( $N$10 ))</f>
        <v>148785.22899999999</v>
      </c>
      <c r="O103" s="2">
        <f>ROUND( $O$102 + $O$8, $O$9 - LOG( $O$10 ))</f>
        <v>232.05600000000001</v>
      </c>
      <c r="P103" s="2">
        <f>ROUND( $P$102 + $P$8, $P$9 - LOG( $P$10 ))</f>
        <v>12415232.728</v>
      </c>
      <c r="Q103" s="2">
        <f>ROUND( $Q$102 + $Q$8, $Q$9 - LOG( $Q$10 ))</f>
        <v>348758.804</v>
      </c>
      <c r="R103" s="2">
        <f>ROUND( $R$102 + $R$8, $R$9 - LOG( $R$10 ))</f>
        <v>0</v>
      </c>
      <c r="S103" s="2">
        <f>ROUND( $S$102 + $S$8, $S$9 - LOG( $S$10 ))</f>
        <v>0</v>
      </c>
      <c r="T103" s="2">
        <f>ROUND( $T$102 + $T$8, $T$9 - LOG( $T$10 ))</f>
        <v>3.9580000000000002</v>
      </c>
      <c r="U103" s="2">
        <f>ROUND( $U$102 + $U$8, $U$9 - LOG( $U$10 ))</f>
        <v>61.548000000000002</v>
      </c>
      <c r="V103" s="2">
        <f>ROUND( $V$102 + $V$8, $V$9 - LOG( $V$10 ))</f>
        <v>41.988</v>
      </c>
      <c r="W103" s="2">
        <f>ROUND( $W$102 + $W$8, $W$9 - LOG( $W$10 ))</f>
        <v>0</v>
      </c>
      <c r="X103" s="2">
        <f>ROUND( $X$102 + $X$8, $X$9 - LOG( $X$10 ))</f>
        <v>0</v>
      </c>
      <c r="Y103" s="2">
        <f>ROUND( $Y$102 + $Y$8, $Y$9 - LOG( $Y$10 ))</f>
        <v>0</v>
      </c>
      <c r="Z103" s="2">
        <f>ROUND( $Z$102 + $Z$8, $Z$9 - LOG( $Z$10 ))</f>
        <v>0</v>
      </c>
      <c r="AA103" s="2">
        <f>ROUND( $AA$102 + $AA$8, $AA$9 - LOG( $AA$10 ))</f>
        <v>0</v>
      </c>
      <c r="AB103" s="2">
        <f>ROUND( $AB$102 + $AB$8, $AB$9 - LOG( $AB$10 ))</f>
        <v>0</v>
      </c>
      <c r="AC103" s="2" t="e">
        <f>ROUND( $AC$102 + $AC$8, $AC$9 - LOG( $AC$10 ))</f>
        <v>#REF!</v>
      </c>
      <c r="AD103" s="2" t="e">
        <f>ROUND( $AD$102 + $AD$8, $AD$9 - LOG( $AD$10 ))</f>
        <v>#REF!</v>
      </c>
      <c r="AE103" s="2" t="e">
        <f>ROUND( $AE$102 + $AE$8, $AE$9 - LOG( $AE$10 ))</f>
        <v>#REF!</v>
      </c>
      <c r="AF103" s="2" t="e">
        <f>ROUND( $AF$102 + $AF$8, $AF$9 - LOG( $AF$10 ))</f>
        <v>#REF!</v>
      </c>
      <c r="AG103" s="2" t="e">
        <f>ROUND( $AG$102 + $AG$8, $AG$9 - LOG( $AG$10 ))</f>
        <v>#REF!</v>
      </c>
      <c r="AH103" s="2" t="e">
        <f>ROUND( $AH$102 + $AH$8, $AH$9 - LOG( $AH$10 ))</f>
        <v>#REF!</v>
      </c>
      <c r="AI103" s="2" t="e">
        <f>ROUND( $AI$102 + $AI$8, $AI$9 - LOG( $AI$10 ))</f>
        <v>#REF!</v>
      </c>
      <c r="AJ103" s="2" t="e">
        <f>ROUND( $AJ$102 + $AJ$8, $AJ$9 - LOG( $AJ$10 ))</f>
        <v>#REF!</v>
      </c>
      <c r="AK103" s="2" t="e">
        <f>ROUND( $AK$102 + $AK$8, $AK$9 - LOG( $AK$10 ))</f>
        <v>#REF!</v>
      </c>
      <c r="AL103" s="2" t="e">
        <f>ROUND( $AL$102 + $AL$8, $AL$9 - LOG( $AL$10 ))</f>
        <v>#REF!</v>
      </c>
      <c r="AM103" s="2" t="e">
        <f>ROUND( $AM$102 + $AM$8, $AM$9 - LOG( $AM$10 ))</f>
        <v>#REF!</v>
      </c>
      <c r="AN103" s="2">
        <f>ROUND( $AN$102 + $AN$8, $AN$9 - LOG( $AN$10 ))</f>
        <v>1.8839999999999999</v>
      </c>
      <c r="AO103" s="2">
        <f>ROUND( $AO$102 + $AO$8, $AO$9 - LOG( $AO$10 ))</f>
        <v>2.383</v>
      </c>
      <c r="AP103" s="2">
        <f>ROUND( $AP$102 + $AP$8, $AP$9 - LOG( $AP$10 ))</f>
        <v>1.49</v>
      </c>
    </row>
    <row r="104" spans="2:42" outlineLevel="1" x14ac:dyDescent="0.3">
      <c r="B104" s="2">
        <f>ROUND( $B$103 + $B$8, $B$9 - LOG( $B$10 ))</f>
        <v>1.8149999999999999</v>
      </c>
      <c r="C104" s="2">
        <f>ROUND( $C$103 + $C$8, $C$9 - LOG( $C$10 ))</f>
        <v>2.4039999999999999</v>
      </c>
      <c r="D104" s="2">
        <f>ROUND( $D$103 + $D$8, $D$9 - LOG( $D$10 ))</f>
        <v>132401.769</v>
      </c>
      <c r="E104" s="2">
        <f>ROUND( $E$103 + $E$8, $E$9 - LOG( $E$10 ))</f>
        <v>258.423</v>
      </c>
      <c r="F104" s="2">
        <f>ROUND( $F$103 + $F$8, $F$9 - LOG( $F$10 ))</f>
        <v>2.153</v>
      </c>
      <c r="G104" s="2">
        <f>ROUND( $G$103 + $G$8, $G$9 - LOG( $G$10 ))</f>
        <v>396354.538</v>
      </c>
      <c r="H104" s="2">
        <f>ROUND( $H$103 + $H$8, $H$9 - LOG( $H$10 ))</f>
        <v>174</v>
      </c>
      <c r="I104" s="2">
        <f>ROUND( $I$103 + $I$8, $I$9 - LOG( $I$10 ))</f>
        <v>126</v>
      </c>
      <c r="J104" s="2">
        <f>ROUND( $J$103 + $J$8, $J$9 - LOG( $J$10 ))</f>
        <v>1483</v>
      </c>
      <c r="K104" s="2">
        <f>ROUND( $K$103 + $K$8, $K$9 - LOG( $K$10 ))</f>
        <v>1477</v>
      </c>
      <c r="L104" s="2">
        <f>ROUND( $L$103 + $L$8, $L$9 - LOG( $L$10 ))</f>
        <v>1.5069999999999999</v>
      </c>
      <c r="M104" s="2">
        <f>ROUND( $M$103 + $M$8, $M$9 - LOG( $M$10 ))</f>
        <v>97936.01</v>
      </c>
      <c r="N104" s="2">
        <f>ROUND( $N$103 + $N$8, $N$9 - LOG( $N$10 ))</f>
        <v>150137.16899999999</v>
      </c>
      <c r="O104" s="2">
        <f>ROUND( $O$103 + $O$8, $O$9 - LOG( $O$10 ))</f>
        <v>234.60300000000001</v>
      </c>
      <c r="P104" s="2">
        <f>ROUND( $P$103 + $P$8, $P$9 - LOG( $P$10 ))</f>
        <v>12554303.914999999</v>
      </c>
      <c r="Q104" s="2">
        <f>ROUND( $Q$103 + $Q$8, $Q$9 - LOG( $Q$10 ))</f>
        <v>352650.59899999999</v>
      </c>
      <c r="R104" s="2">
        <f>ROUND( $R$103 + $R$8, $R$9 - LOG( $R$10 ))</f>
        <v>0</v>
      </c>
      <c r="S104" s="2">
        <f>ROUND( $S$103 + $S$8, $S$9 - LOG( $S$10 ))</f>
        <v>0</v>
      </c>
      <c r="T104" s="2">
        <f>ROUND( $T$103 + $T$8, $T$9 - LOG( $T$10 ))</f>
        <v>4</v>
      </c>
      <c r="U104" s="2">
        <f>ROUND( $U$103 + $U$8, $U$9 - LOG( $U$10 ))</f>
        <v>62.226999999999997</v>
      </c>
      <c r="V104" s="2">
        <f>ROUND( $V$103 + $V$8, $V$9 - LOG( $V$10 ))</f>
        <v>42.456000000000003</v>
      </c>
      <c r="W104" s="2">
        <f>ROUND( $W$103 + $W$8, $W$9 - LOG( $W$10 ))</f>
        <v>0</v>
      </c>
      <c r="X104" s="2">
        <f>ROUND( $X$103 + $X$8, $X$9 - LOG( $X$10 ))</f>
        <v>0</v>
      </c>
      <c r="Y104" s="2">
        <f>ROUND( $Y$103 + $Y$8, $Y$9 - LOG( $Y$10 ))</f>
        <v>0</v>
      </c>
      <c r="Z104" s="2">
        <f>ROUND( $Z$103 + $Z$8, $Z$9 - LOG( $Z$10 ))</f>
        <v>0</v>
      </c>
      <c r="AA104" s="2">
        <f>ROUND( $AA$103 + $AA$8, $AA$9 - LOG( $AA$10 ))</f>
        <v>0</v>
      </c>
      <c r="AB104" s="2">
        <f>ROUND( $AB$103 + $AB$8, $AB$9 - LOG( $AB$10 ))</f>
        <v>0</v>
      </c>
      <c r="AC104" s="2" t="e">
        <f>ROUND( $AC$103 + $AC$8, $AC$9 - LOG( $AC$10 ))</f>
        <v>#REF!</v>
      </c>
      <c r="AD104" s="2" t="e">
        <f>ROUND( $AD$103 + $AD$8, $AD$9 - LOG( $AD$10 ))</f>
        <v>#REF!</v>
      </c>
      <c r="AE104" s="2" t="e">
        <f>ROUND( $AE$103 + $AE$8, $AE$9 - LOG( $AE$10 ))</f>
        <v>#REF!</v>
      </c>
      <c r="AF104" s="2" t="e">
        <f>ROUND( $AF$103 + $AF$8, $AF$9 - LOG( $AF$10 ))</f>
        <v>#REF!</v>
      </c>
      <c r="AG104" s="2" t="e">
        <f>ROUND( $AG$103 + $AG$8, $AG$9 - LOG( $AG$10 ))</f>
        <v>#REF!</v>
      </c>
      <c r="AH104" s="2" t="e">
        <f>ROUND( $AH$103 + $AH$8, $AH$9 - LOG( $AH$10 ))</f>
        <v>#REF!</v>
      </c>
      <c r="AI104" s="2" t="e">
        <f>ROUND( $AI$103 + $AI$8, $AI$9 - LOG( $AI$10 ))</f>
        <v>#REF!</v>
      </c>
      <c r="AJ104" s="2" t="e">
        <f>ROUND( $AJ$103 + $AJ$8, $AJ$9 - LOG( $AJ$10 ))</f>
        <v>#REF!</v>
      </c>
      <c r="AK104" s="2" t="e">
        <f>ROUND( $AK$103 + $AK$8, $AK$9 - LOG( $AK$10 ))</f>
        <v>#REF!</v>
      </c>
      <c r="AL104" s="2" t="e">
        <f>ROUND( $AL$103 + $AL$8, $AL$9 - LOG( $AL$10 ))</f>
        <v>#REF!</v>
      </c>
      <c r="AM104" s="2" t="e">
        <f>ROUND( $AM$103 + $AM$8, $AM$9 - LOG( $AM$10 ))</f>
        <v>#REF!</v>
      </c>
      <c r="AN104" s="2">
        <f>ROUND( $AN$103 + $AN$8, $AN$9 - LOG( $AN$10 ))</f>
        <v>1.9039999999999999</v>
      </c>
      <c r="AO104" s="2">
        <f>ROUND( $AO$103 + $AO$8, $AO$9 - LOG( $AO$10 ))</f>
        <v>2.403</v>
      </c>
      <c r="AP104" s="2">
        <f>ROUND( $AP$103 + $AP$8, $AP$9 - LOG( $AP$10 ))</f>
        <v>1.506</v>
      </c>
    </row>
    <row r="105" spans="2:42" outlineLevel="1" x14ac:dyDescent="0.3">
      <c r="B105" s="2">
        <f>ROUND( $B$104 + $B$8, $B$9 - LOG( $B$10 ))</f>
        <v>1.8340000000000001</v>
      </c>
      <c r="C105" s="2">
        <f>ROUND( $C$104 + $C$8, $C$9 - LOG( $C$10 ))</f>
        <v>2.4239999999999999</v>
      </c>
      <c r="D105" s="2">
        <f>ROUND( $D$104 + $D$8, $D$9 - LOG( $D$10 ))</f>
        <v>133371.20800000001</v>
      </c>
      <c r="E105" s="2">
        <f>ROUND( $E$104 + $E$8, $E$9 - LOG( $E$10 ))</f>
        <v>261.22800000000001</v>
      </c>
      <c r="F105" s="2">
        <f>ROUND( $F$104 + $F$8, $F$9 - LOG( $F$10 ))</f>
        <v>2.1680000000000001</v>
      </c>
      <c r="G105" s="2">
        <f>ROUND( $G$104 + $G$8, $G$9 - LOG( $G$10 ))</f>
        <v>400727.70500000002</v>
      </c>
      <c r="H105" s="2">
        <f>ROUND( $H$104 + $H$8, $H$9 - LOG( $H$10 ))</f>
        <v>175.9</v>
      </c>
      <c r="I105" s="2">
        <f>ROUND( $I$104 + $I$8, $I$9 - LOG( $I$10 ))</f>
        <v>127.4</v>
      </c>
      <c r="J105" s="2">
        <f>ROUND( $J$104 + $J$8, $J$9 - LOG( $J$10 ))</f>
        <v>1490.5</v>
      </c>
      <c r="K105" s="2">
        <f>ROUND( $K$104 + $K$8, $K$9 - LOG( $K$10 ))</f>
        <v>1484.9</v>
      </c>
      <c r="L105" s="2">
        <f>ROUND( $L$104 + $L$8, $L$9 - LOG( $L$10 ))</f>
        <v>1.5229999999999999</v>
      </c>
      <c r="M105" s="2">
        <f>ROUND( $M$104 + $M$8, $M$9 - LOG( $M$10 ))</f>
        <v>98965.498000000007</v>
      </c>
      <c r="N105" s="2">
        <f>ROUND( $N$104 + $N$8, $N$9 - LOG( $N$10 ))</f>
        <v>151489.109</v>
      </c>
      <c r="O105" s="2">
        <f>ROUND( $O$104 + $O$8, $O$9 - LOG( $O$10 ))</f>
        <v>237.15</v>
      </c>
      <c r="P105" s="2">
        <f>ROUND( $P$104 + $P$8, $P$9 - LOG( $P$10 ))</f>
        <v>12693375.102</v>
      </c>
      <c r="Q105" s="2">
        <f>ROUND( $Q$104 + $Q$8, $Q$9 - LOG( $Q$10 ))</f>
        <v>356542.39399999997</v>
      </c>
      <c r="R105" s="2">
        <f>ROUND( $R$104 + $R$8, $R$9 - LOG( $R$10 ))</f>
        <v>0</v>
      </c>
      <c r="S105" s="2">
        <f>ROUND( $S$104 + $S$8, $S$9 - LOG( $S$10 ))</f>
        <v>0</v>
      </c>
      <c r="T105" s="2">
        <f>ROUND( $T$104 + $T$8, $T$9 - LOG( $T$10 ))</f>
        <v>4.0419999999999998</v>
      </c>
      <c r="U105" s="2">
        <f>ROUND( $U$104 + $U$8, $U$9 - LOG( $U$10 ))</f>
        <v>62.905999999999999</v>
      </c>
      <c r="V105" s="2">
        <f>ROUND( $V$104 + $V$8, $V$9 - LOG( $V$10 ))</f>
        <v>42.923999999999999</v>
      </c>
      <c r="W105" s="2">
        <f>ROUND( $W$104 + $W$8, $W$9 - LOG( $W$10 ))</f>
        <v>0</v>
      </c>
      <c r="X105" s="2">
        <f>ROUND( $X$104 + $X$8, $X$9 - LOG( $X$10 ))</f>
        <v>0</v>
      </c>
      <c r="Y105" s="2">
        <f>ROUND( $Y$104 + $Y$8, $Y$9 - LOG( $Y$10 ))</f>
        <v>0</v>
      </c>
      <c r="Z105" s="2">
        <f>ROUND( $Z$104 + $Z$8, $Z$9 - LOG( $Z$10 ))</f>
        <v>0</v>
      </c>
      <c r="AA105" s="2">
        <f>ROUND( $AA$104 + $AA$8, $AA$9 - LOG( $AA$10 ))</f>
        <v>0</v>
      </c>
      <c r="AB105" s="2">
        <f>ROUND( $AB$104 + $AB$8, $AB$9 - LOG( $AB$10 ))</f>
        <v>0</v>
      </c>
      <c r="AC105" s="2" t="e">
        <f>ROUND( $AC$104 + $AC$8, $AC$9 - LOG( $AC$10 ))</f>
        <v>#REF!</v>
      </c>
      <c r="AD105" s="2" t="e">
        <f>ROUND( $AD$104 + $AD$8, $AD$9 - LOG( $AD$10 ))</f>
        <v>#REF!</v>
      </c>
      <c r="AE105" s="2" t="e">
        <f>ROUND( $AE$104 + $AE$8, $AE$9 - LOG( $AE$10 ))</f>
        <v>#REF!</v>
      </c>
      <c r="AF105" s="2" t="e">
        <f>ROUND( $AF$104 + $AF$8, $AF$9 - LOG( $AF$10 ))</f>
        <v>#REF!</v>
      </c>
      <c r="AG105" s="2" t="e">
        <f>ROUND( $AG$104 + $AG$8, $AG$9 - LOG( $AG$10 ))</f>
        <v>#REF!</v>
      </c>
      <c r="AH105" s="2" t="e">
        <f>ROUND( $AH$104 + $AH$8, $AH$9 - LOG( $AH$10 ))</f>
        <v>#REF!</v>
      </c>
      <c r="AI105" s="2" t="e">
        <f>ROUND( $AI$104 + $AI$8, $AI$9 - LOG( $AI$10 ))</f>
        <v>#REF!</v>
      </c>
      <c r="AJ105" s="2" t="e">
        <f>ROUND( $AJ$104 + $AJ$8, $AJ$9 - LOG( $AJ$10 ))</f>
        <v>#REF!</v>
      </c>
      <c r="AK105" s="2" t="e">
        <f>ROUND( $AK$104 + $AK$8, $AK$9 - LOG( $AK$10 ))</f>
        <v>#REF!</v>
      </c>
      <c r="AL105" s="2" t="e">
        <f>ROUND( $AL$104 + $AL$8, $AL$9 - LOG( $AL$10 ))</f>
        <v>#REF!</v>
      </c>
      <c r="AM105" s="2" t="e">
        <f>ROUND( $AM$104 + $AM$8, $AM$9 - LOG( $AM$10 ))</f>
        <v>#REF!</v>
      </c>
      <c r="AN105" s="2">
        <f>ROUND( $AN$104 + $AN$8, $AN$9 - LOG( $AN$10 ))</f>
        <v>1.9239999999999999</v>
      </c>
      <c r="AO105" s="2">
        <f>ROUND( $AO$104 + $AO$8, $AO$9 - LOG( $AO$10 ))</f>
        <v>2.423</v>
      </c>
      <c r="AP105" s="2">
        <f>ROUND( $AP$104 + $AP$8, $AP$9 - LOG( $AP$10 ))</f>
        <v>1.522</v>
      </c>
    </row>
    <row r="106" spans="2:42" outlineLevel="1" x14ac:dyDescent="0.3">
      <c r="B106" s="2">
        <f>ROUND( $B$105 + $B$8, $B$9 - LOG( $B$10 ))</f>
        <v>1.853</v>
      </c>
      <c r="C106" s="2">
        <f>ROUND( $C$105 + $C$8, $C$9 - LOG( $C$10 ))</f>
        <v>2.444</v>
      </c>
      <c r="D106" s="2">
        <f>ROUND( $D$105 + $D$8, $D$9 - LOG( $D$10 ))</f>
        <v>134340.647</v>
      </c>
      <c r="E106" s="2">
        <f>ROUND( $E$105 + $E$8, $E$9 - LOG( $E$10 ))</f>
        <v>264.03300000000002</v>
      </c>
      <c r="F106" s="2">
        <f>ROUND( $F$105 + $F$8, $F$9 - LOG( $F$10 ))</f>
        <v>2.1829999999999998</v>
      </c>
      <c r="G106" s="2">
        <f>ROUND( $G$105 + $G$8, $G$9 - LOG( $G$10 ))</f>
        <v>405100.87199999997</v>
      </c>
      <c r="H106" s="2">
        <f>ROUND( $H$105 + $H$8, $H$9 - LOG( $H$10 ))</f>
        <v>177.8</v>
      </c>
      <c r="I106" s="2">
        <f>ROUND( $I$105 + $I$8, $I$9 - LOG( $I$10 ))</f>
        <v>128.80000000000001</v>
      </c>
      <c r="J106" s="2">
        <f>ROUND( $J$105 + $J$8, $J$9 - LOG( $J$10 ))</f>
        <v>1498</v>
      </c>
      <c r="K106" s="2">
        <f>ROUND( $K$105 + $K$8, $K$9 - LOG( $K$10 ))</f>
        <v>1492.8</v>
      </c>
      <c r="L106" s="2">
        <f>ROUND( $L$105 + $L$8, $L$9 - LOG( $L$10 ))</f>
        <v>1.5389999999999999</v>
      </c>
      <c r="M106" s="2">
        <f>ROUND( $M$105 + $M$8, $M$9 - LOG( $M$10 ))</f>
        <v>99994.986000000004</v>
      </c>
      <c r="N106" s="2">
        <f>ROUND( $N$105 + $N$8, $N$9 - LOG( $N$10 ))</f>
        <v>152841.049</v>
      </c>
      <c r="O106" s="2">
        <f>ROUND( $O$105 + $O$8, $O$9 - LOG( $O$10 ))</f>
        <v>239.697</v>
      </c>
      <c r="P106" s="2">
        <f>ROUND( $P$105 + $P$8, $P$9 - LOG( $P$10 ))</f>
        <v>12832446.289000001</v>
      </c>
      <c r="Q106" s="2">
        <f>ROUND( $Q$105 + $Q$8, $Q$9 - LOG( $Q$10 ))</f>
        <v>360434.18900000001</v>
      </c>
      <c r="R106" s="2">
        <f>ROUND( $R$105 + $R$8, $R$9 - LOG( $R$10 ))</f>
        <v>0</v>
      </c>
      <c r="S106" s="2">
        <f>ROUND( $S$105 + $S$8, $S$9 - LOG( $S$10 ))</f>
        <v>0</v>
      </c>
      <c r="T106" s="2">
        <f>ROUND( $T$105 + $T$8, $T$9 - LOG( $T$10 ))</f>
        <v>4.0839999999999996</v>
      </c>
      <c r="U106" s="2">
        <f>ROUND( $U$105 + $U$8, $U$9 - LOG( $U$10 ))</f>
        <v>63.585000000000001</v>
      </c>
      <c r="V106" s="2">
        <f>ROUND( $V$105 + $V$8, $V$9 - LOG( $V$10 ))</f>
        <v>43.392000000000003</v>
      </c>
      <c r="W106" s="2">
        <f>ROUND( $W$105 + $W$8, $W$9 - LOG( $W$10 ))</f>
        <v>0</v>
      </c>
      <c r="X106" s="2">
        <f>ROUND( $X$105 + $X$8, $X$9 - LOG( $X$10 ))</f>
        <v>0</v>
      </c>
      <c r="Y106" s="2">
        <f>ROUND( $Y$105 + $Y$8, $Y$9 - LOG( $Y$10 ))</f>
        <v>0</v>
      </c>
      <c r="Z106" s="2">
        <f>ROUND( $Z$105 + $Z$8, $Z$9 - LOG( $Z$10 ))</f>
        <v>0</v>
      </c>
      <c r="AA106" s="2">
        <f>ROUND( $AA$105 + $AA$8, $AA$9 - LOG( $AA$10 ))</f>
        <v>0</v>
      </c>
      <c r="AB106" s="2">
        <f>ROUND( $AB$105 + $AB$8, $AB$9 - LOG( $AB$10 ))</f>
        <v>0</v>
      </c>
      <c r="AC106" s="2" t="e">
        <f>ROUND( $AC$105 + $AC$8, $AC$9 - LOG( $AC$10 ))</f>
        <v>#REF!</v>
      </c>
      <c r="AD106" s="2" t="e">
        <f>ROUND( $AD$105 + $AD$8, $AD$9 - LOG( $AD$10 ))</f>
        <v>#REF!</v>
      </c>
      <c r="AE106" s="2" t="e">
        <f>ROUND( $AE$105 + $AE$8, $AE$9 - LOG( $AE$10 ))</f>
        <v>#REF!</v>
      </c>
      <c r="AF106" s="2" t="e">
        <f>ROUND( $AF$105 + $AF$8, $AF$9 - LOG( $AF$10 ))</f>
        <v>#REF!</v>
      </c>
      <c r="AG106" s="2" t="e">
        <f>ROUND( $AG$105 + $AG$8, $AG$9 - LOG( $AG$10 ))</f>
        <v>#REF!</v>
      </c>
      <c r="AH106" s="2" t="e">
        <f>ROUND( $AH$105 + $AH$8, $AH$9 - LOG( $AH$10 ))</f>
        <v>#REF!</v>
      </c>
      <c r="AI106" s="2" t="e">
        <f>ROUND( $AI$105 + $AI$8, $AI$9 - LOG( $AI$10 ))</f>
        <v>#REF!</v>
      </c>
      <c r="AJ106" s="2" t="e">
        <f>ROUND( $AJ$105 + $AJ$8, $AJ$9 - LOG( $AJ$10 ))</f>
        <v>#REF!</v>
      </c>
      <c r="AK106" s="2" t="e">
        <f>ROUND( $AK$105 + $AK$8, $AK$9 - LOG( $AK$10 ))</f>
        <v>#REF!</v>
      </c>
      <c r="AL106" s="2" t="e">
        <f>ROUND( $AL$105 + $AL$8, $AL$9 - LOG( $AL$10 ))</f>
        <v>#REF!</v>
      </c>
      <c r="AM106" s="2" t="e">
        <f>ROUND( $AM$105 + $AM$8, $AM$9 - LOG( $AM$10 ))</f>
        <v>#REF!</v>
      </c>
      <c r="AN106" s="2">
        <f>ROUND( $AN$105 + $AN$8, $AN$9 - LOG( $AN$10 ))</f>
        <v>1.944</v>
      </c>
      <c r="AO106" s="2">
        <f>ROUND( $AO$105 + $AO$8, $AO$9 - LOG( $AO$10 ))</f>
        <v>2.4430000000000001</v>
      </c>
      <c r="AP106" s="2">
        <f>ROUND( $AP$105 + $AP$8, $AP$9 - LOG( $AP$10 ))</f>
        <v>1.538</v>
      </c>
    </row>
    <row r="107" spans="2:42" outlineLevel="1" x14ac:dyDescent="0.3">
      <c r="B107" s="2">
        <f>ROUND( $B$106 + $B$8, $B$9 - LOG( $B$10 ))</f>
        <v>1.8720000000000001</v>
      </c>
      <c r="C107" s="2">
        <f>ROUND( $C$106 + $C$8, $C$9 - LOG( $C$10 ))</f>
        <v>2.464</v>
      </c>
      <c r="D107" s="2">
        <f>ROUND( $D$106 + $D$8, $D$9 - LOG( $D$10 ))</f>
        <v>135310.08600000001</v>
      </c>
      <c r="E107" s="2">
        <f>ROUND( $E$106 + $E$8, $E$9 - LOG( $E$10 ))</f>
        <v>266.83800000000002</v>
      </c>
      <c r="F107" s="2">
        <f>ROUND( $F$106 + $F$8, $F$9 - LOG( $F$10 ))</f>
        <v>2.198</v>
      </c>
      <c r="G107" s="2">
        <f>ROUND( $G$106 + $G$8, $G$9 - LOG( $G$10 ))</f>
        <v>409474.03899999999</v>
      </c>
      <c r="H107" s="2">
        <f>ROUND( $H$106 + $H$8, $H$9 - LOG( $H$10 ))</f>
        <v>179.7</v>
      </c>
      <c r="I107" s="2">
        <f>ROUND( $I$106 + $I$8, $I$9 - LOG( $I$10 ))</f>
        <v>130.19999999999999</v>
      </c>
      <c r="J107" s="2">
        <f>ROUND( $J$106 + $J$8, $J$9 - LOG( $J$10 ))</f>
        <v>1505.5</v>
      </c>
      <c r="K107" s="2">
        <f>ROUND( $K$106 + $K$8, $K$9 - LOG( $K$10 ))</f>
        <v>1500.7</v>
      </c>
      <c r="L107" s="2">
        <f>ROUND( $L$106 + $L$8, $L$9 - LOG( $L$10 ))</f>
        <v>1.5549999999999999</v>
      </c>
      <c r="M107" s="2">
        <f>ROUND( $M$106 + $M$8, $M$9 - LOG( $M$10 ))</f>
        <v>101024.474</v>
      </c>
      <c r="N107" s="2">
        <f>ROUND( $N$106 + $N$8, $N$9 - LOG( $N$10 ))</f>
        <v>154192.989</v>
      </c>
      <c r="O107" s="2">
        <f>ROUND( $O$106 + $O$8, $O$9 - LOG( $O$10 ))</f>
        <v>242.244</v>
      </c>
      <c r="P107" s="2">
        <f>ROUND( $P$106 + $P$8, $P$9 - LOG( $P$10 ))</f>
        <v>12971517.476</v>
      </c>
      <c r="Q107" s="2">
        <f>ROUND( $Q$106 + $Q$8, $Q$9 - LOG( $Q$10 ))</f>
        <v>364325.984</v>
      </c>
      <c r="R107" s="2">
        <f>ROUND( $R$106 + $R$8, $R$9 - LOG( $R$10 ))</f>
        <v>0</v>
      </c>
      <c r="S107" s="2">
        <f>ROUND( $S$106 + $S$8, $S$9 - LOG( $S$10 ))</f>
        <v>0</v>
      </c>
      <c r="T107" s="2">
        <f>ROUND( $T$106 + $T$8, $T$9 - LOG( $T$10 ))</f>
        <v>4.1260000000000003</v>
      </c>
      <c r="U107" s="2">
        <f>ROUND( $U$106 + $U$8, $U$9 - LOG( $U$10 ))</f>
        <v>64.263999999999996</v>
      </c>
      <c r="V107" s="2">
        <f>ROUND( $V$106 + $V$8, $V$9 - LOG( $V$10 ))</f>
        <v>43.86</v>
      </c>
      <c r="W107" s="2">
        <f>ROUND( $W$106 + $W$8, $W$9 - LOG( $W$10 ))</f>
        <v>0</v>
      </c>
      <c r="X107" s="2">
        <f>ROUND( $X$106 + $X$8, $X$9 - LOG( $X$10 ))</f>
        <v>0</v>
      </c>
      <c r="Y107" s="2">
        <f>ROUND( $Y$106 + $Y$8, $Y$9 - LOG( $Y$10 ))</f>
        <v>0</v>
      </c>
      <c r="Z107" s="2">
        <f>ROUND( $Z$106 + $Z$8, $Z$9 - LOG( $Z$10 ))</f>
        <v>0</v>
      </c>
      <c r="AA107" s="2">
        <f>ROUND( $AA$106 + $AA$8, $AA$9 - LOG( $AA$10 ))</f>
        <v>0</v>
      </c>
      <c r="AB107" s="2">
        <f>ROUND( $AB$106 + $AB$8, $AB$9 - LOG( $AB$10 ))</f>
        <v>0</v>
      </c>
      <c r="AC107" s="2" t="e">
        <f>ROUND( $AC$106 + $AC$8, $AC$9 - LOG( $AC$10 ))</f>
        <v>#REF!</v>
      </c>
      <c r="AD107" s="2" t="e">
        <f>ROUND( $AD$106 + $AD$8, $AD$9 - LOG( $AD$10 ))</f>
        <v>#REF!</v>
      </c>
      <c r="AE107" s="2" t="e">
        <f>ROUND( $AE$106 + $AE$8, $AE$9 - LOG( $AE$10 ))</f>
        <v>#REF!</v>
      </c>
      <c r="AF107" s="2" t="e">
        <f>ROUND( $AF$106 + $AF$8, $AF$9 - LOG( $AF$10 ))</f>
        <v>#REF!</v>
      </c>
      <c r="AG107" s="2" t="e">
        <f>ROUND( $AG$106 + $AG$8, $AG$9 - LOG( $AG$10 ))</f>
        <v>#REF!</v>
      </c>
      <c r="AH107" s="2" t="e">
        <f>ROUND( $AH$106 + $AH$8, $AH$9 - LOG( $AH$10 ))</f>
        <v>#REF!</v>
      </c>
      <c r="AI107" s="2" t="e">
        <f>ROUND( $AI$106 + $AI$8, $AI$9 - LOG( $AI$10 ))</f>
        <v>#REF!</v>
      </c>
      <c r="AJ107" s="2" t="e">
        <f>ROUND( $AJ$106 + $AJ$8, $AJ$9 - LOG( $AJ$10 ))</f>
        <v>#REF!</v>
      </c>
      <c r="AK107" s="2" t="e">
        <f>ROUND( $AK$106 + $AK$8, $AK$9 - LOG( $AK$10 ))</f>
        <v>#REF!</v>
      </c>
      <c r="AL107" s="2" t="e">
        <f>ROUND( $AL$106 + $AL$8, $AL$9 - LOG( $AL$10 ))</f>
        <v>#REF!</v>
      </c>
      <c r="AM107" s="2" t="e">
        <f>ROUND( $AM$106 + $AM$8, $AM$9 - LOG( $AM$10 ))</f>
        <v>#REF!</v>
      </c>
      <c r="AN107" s="2">
        <f>ROUND( $AN$106 + $AN$8, $AN$9 - LOG( $AN$10 ))</f>
        <v>1.964</v>
      </c>
      <c r="AO107" s="2">
        <f>ROUND( $AO$106 + $AO$8, $AO$9 - LOG( $AO$10 ))</f>
        <v>2.4630000000000001</v>
      </c>
      <c r="AP107" s="2">
        <f>ROUND( $AP$106 + $AP$8, $AP$9 - LOG( $AP$10 ))</f>
        <v>1.554</v>
      </c>
    </row>
    <row r="108" spans="2:42" outlineLevel="1" x14ac:dyDescent="0.3">
      <c r="B108" s="2">
        <f>ROUND( $B$107 + $B$8, $B$9 - LOG( $B$10 ))</f>
        <v>1.891</v>
      </c>
      <c r="C108" s="2">
        <f>ROUND( $C$107 + $C$8, $C$9 - LOG( $C$10 ))</f>
        <v>2.484</v>
      </c>
      <c r="D108" s="2">
        <f>ROUND( $D$107 + $D$8, $D$9 - LOG( $D$10 ))</f>
        <v>136279.52499999999</v>
      </c>
      <c r="E108" s="2">
        <f>ROUND( $E$107 + $E$8, $E$9 - LOG( $E$10 ))</f>
        <v>269.64299999999997</v>
      </c>
      <c r="F108" s="2">
        <f>ROUND( $F$107 + $F$8, $F$9 - LOG( $F$10 ))</f>
        <v>2.2130000000000001</v>
      </c>
      <c r="G108" s="2">
        <f>ROUND( $G$107 + $G$8, $G$9 - LOG( $G$10 ))</f>
        <v>413847.20600000001</v>
      </c>
      <c r="H108" s="2">
        <f>ROUND( $H$107 + $H$8, $H$9 - LOG( $H$10 ))</f>
        <v>181.6</v>
      </c>
      <c r="I108" s="2">
        <f>ROUND( $I$107 + $I$8, $I$9 - LOG( $I$10 ))</f>
        <v>131.6</v>
      </c>
      <c r="J108" s="2">
        <f>ROUND( $J$107 + $J$8, $J$9 - LOG( $J$10 ))</f>
        <v>1513</v>
      </c>
      <c r="K108" s="2">
        <f>ROUND( $K$107 + $K$8, $K$9 - LOG( $K$10 ))</f>
        <v>1508.6</v>
      </c>
      <c r="L108" s="2">
        <f>ROUND( $L$107 + $L$8, $L$9 - LOG( $L$10 ))</f>
        <v>1.571</v>
      </c>
      <c r="M108" s="2">
        <f>ROUND( $M$107 + $M$8, $M$9 - LOG( $M$10 ))</f>
        <v>102053.962</v>
      </c>
      <c r="N108" s="2">
        <f>ROUND( $N$107 + $N$8, $N$9 - LOG( $N$10 ))</f>
        <v>155544.929</v>
      </c>
      <c r="O108" s="2">
        <f>ROUND( $O$107 + $O$8, $O$9 - LOG( $O$10 ))</f>
        <v>244.791</v>
      </c>
      <c r="P108" s="2">
        <f>ROUND( $P$107 + $P$8, $P$9 - LOG( $P$10 ))</f>
        <v>13110588.663000001</v>
      </c>
      <c r="Q108" s="2">
        <f>ROUND( $Q$107 + $Q$8, $Q$9 - LOG( $Q$10 ))</f>
        <v>368217.77899999998</v>
      </c>
      <c r="R108" s="2">
        <f>ROUND( $R$107 + $R$8, $R$9 - LOG( $R$10 ))</f>
        <v>0</v>
      </c>
      <c r="S108" s="2">
        <f>ROUND( $S$107 + $S$8, $S$9 - LOG( $S$10 ))</f>
        <v>0</v>
      </c>
      <c r="T108" s="2">
        <f>ROUND( $T$107 + $T$8, $T$9 - LOG( $T$10 ))</f>
        <v>4.1680000000000001</v>
      </c>
      <c r="U108" s="2">
        <f>ROUND( $U$107 + $U$8, $U$9 - LOG( $U$10 ))</f>
        <v>64.942999999999998</v>
      </c>
      <c r="V108" s="2">
        <f>ROUND( $V$107 + $V$8, $V$9 - LOG( $V$10 ))</f>
        <v>44.328000000000003</v>
      </c>
      <c r="W108" s="2">
        <f>ROUND( $W$107 + $W$8, $W$9 - LOG( $W$10 ))</f>
        <v>0</v>
      </c>
      <c r="X108" s="2">
        <f>ROUND( $X$107 + $X$8, $X$9 - LOG( $X$10 ))</f>
        <v>0</v>
      </c>
      <c r="Y108" s="2">
        <f>ROUND( $Y$107 + $Y$8, $Y$9 - LOG( $Y$10 ))</f>
        <v>0</v>
      </c>
      <c r="Z108" s="2">
        <f>ROUND( $Z$107 + $Z$8, $Z$9 - LOG( $Z$10 ))</f>
        <v>0</v>
      </c>
      <c r="AA108" s="2">
        <f>ROUND( $AA$107 + $AA$8, $AA$9 - LOG( $AA$10 ))</f>
        <v>0</v>
      </c>
      <c r="AB108" s="2">
        <f>ROUND( $AB$107 + $AB$8, $AB$9 - LOG( $AB$10 ))</f>
        <v>0</v>
      </c>
      <c r="AC108" s="2" t="e">
        <f>ROUND( $AC$107 + $AC$8, $AC$9 - LOG( $AC$10 ))</f>
        <v>#REF!</v>
      </c>
      <c r="AD108" s="2" t="e">
        <f>ROUND( $AD$107 + $AD$8, $AD$9 - LOG( $AD$10 ))</f>
        <v>#REF!</v>
      </c>
      <c r="AE108" s="2" t="e">
        <f>ROUND( $AE$107 + $AE$8, $AE$9 - LOG( $AE$10 ))</f>
        <v>#REF!</v>
      </c>
      <c r="AF108" s="2" t="e">
        <f>ROUND( $AF$107 + $AF$8, $AF$9 - LOG( $AF$10 ))</f>
        <v>#REF!</v>
      </c>
      <c r="AG108" s="2" t="e">
        <f>ROUND( $AG$107 + $AG$8, $AG$9 - LOG( $AG$10 ))</f>
        <v>#REF!</v>
      </c>
      <c r="AH108" s="2" t="e">
        <f>ROUND( $AH$107 + $AH$8, $AH$9 - LOG( $AH$10 ))</f>
        <v>#REF!</v>
      </c>
      <c r="AI108" s="2" t="e">
        <f>ROUND( $AI$107 + $AI$8, $AI$9 - LOG( $AI$10 ))</f>
        <v>#REF!</v>
      </c>
      <c r="AJ108" s="2" t="e">
        <f>ROUND( $AJ$107 + $AJ$8, $AJ$9 - LOG( $AJ$10 ))</f>
        <v>#REF!</v>
      </c>
      <c r="AK108" s="2" t="e">
        <f>ROUND( $AK$107 + $AK$8, $AK$9 - LOG( $AK$10 ))</f>
        <v>#REF!</v>
      </c>
      <c r="AL108" s="2" t="e">
        <f>ROUND( $AL$107 + $AL$8, $AL$9 - LOG( $AL$10 ))</f>
        <v>#REF!</v>
      </c>
      <c r="AM108" s="2" t="e">
        <f>ROUND( $AM$107 + $AM$8, $AM$9 - LOG( $AM$10 ))</f>
        <v>#REF!</v>
      </c>
      <c r="AN108" s="2">
        <f>ROUND( $AN$107 + $AN$8, $AN$9 - LOG( $AN$10 ))</f>
        <v>1.984</v>
      </c>
      <c r="AO108" s="2">
        <f>ROUND( $AO$107 + $AO$8, $AO$9 - LOG( $AO$10 ))</f>
        <v>2.4830000000000001</v>
      </c>
      <c r="AP108" s="2">
        <f>ROUND( $AP$107 + $AP$8, $AP$9 - LOG( $AP$10 ))</f>
        <v>1.57</v>
      </c>
    </row>
    <row r="109" spans="2:42" outlineLevel="1" x14ac:dyDescent="0.3">
      <c r="B109" s="2">
        <f>ROUND( $B$108 + $B$8, $B$9 - LOG( $B$10 ))</f>
        <v>1.91</v>
      </c>
      <c r="C109" s="2">
        <f>ROUND( $C$108 + $C$8, $C$9 - LOG( $C$10 ))</f>
        <v>2.504</v>
      </c>
      <c r="D109" s="2">
        <f>ROUND( $D$108 + $D$8, $D$9 - LOG( $D$10 ))</f>
        <v>137248.96400000001</v>
      </c>
      <c r="E109" s="2">
        <f>ROUND( $E$108 + $E$8, $E$9 - LOG( $E$10 ))</f>
        <v>272.44799999999998</v>
      </c>
      <c r="F109" s="2">
        <f>ROUND( $F$108 + $F$8, $F$9 - LOG( $F$10 ))</f>
        <v>2.2280000000000002</v>
      </c>
      <c r="G109" s="2">
        <f>ROUND( $G$108 + $G$8, $G$9 - LOG( $G$10 ))</f>
        <v>418220.37300000002</v>
      </c>
      <c r="H109" s="2">
        <f>ROUND( $H$108 + $H$8, $H$9 - LOG( $H$10 ))</f>
        <v>183.5</v>
      </c>
      <c r="I109" s="2">
        <f>ROUND( $I$108 + $I$8, $I$9 - LOG( $I$10 ))</f>
        <v>133</v>
      </c>
      <c r="J109" s="2">
        <f>ROUND( $J$108 + $J$8, $J$9 - LOG( $J$10 ))</f>
        <v>1520.5</v>
      </c>
      <c r="K109" s="2">
        <f>ROUND( $K$108 + $K$8, $K$9 - LOG( $K$10 ))</f>
        <v>1516.5</v>
      </c>
      <c r="L109" s="2">
        <f>ROUND( $L$108 + $L$8, $L$9 - LOG( $L$10 ))</f>
        <v>1.587</v>
      </c>
      <c r="M109" s="2">
        <f>ROUND( $M$108 + $M$8, $M$9 - LOG( $M$10 ))</f>
        <v>103083.45</v>
      </c>
      <c r="N109" s="2">
        <f>ROUND( $N$108 + $N$8, $N$9 - LOG( $N$10 ))</f>
        <v>156896.86900000001</v>
      </c>
      <c r="O109" s="2">
        <f>ROUND( $O$108 + $O$8, $O$9 - LOG( $O$10 ))</f>
        <v>247.33799999999999</v>
      </c>
      <c r="P109" s="2">
        <f>ROUND( $P$108 + $P$8, $P$9 - LOG( $P$10 ))</f>
        <v>13249659.85</v>
      </c>
      <c r="Q109" s="2">
        <f>ROUND( $Q$108 + $Q$8, $Q$9 - LOG( $Q$10 ))</f>
        <v>372109.57400000002</v>
      </c>
      <c r="R109" s="2">
        <f>ROUND( $R$108 + $R$8, $R$9 - LOG( $R$10 ))</f>
        <v>0</v>
      </c>
      <c r="S109" s="2">
        <f>ROUND( $S$108 + $S$8, $S$9 - LOG( $S$10 ))</f>
        <v>0</v>
      </c>
      <c r="T109" s="2">
        <f>ROUND( $T$108 + $T$8, $T$9 - LOG( $T$10 ))</f>
        <v>4.21</v>
      </c>
      <c r="U109" s="2">
        <f>ROUND( $U$108 + $U$8, $U$9 - LOG( $U$10 ))</f>
        <v>65.622</v>
      </c>
      <c r="V109" s="2">
        <f>ROUND( $V$108 + $V$8, $V$9 - LOG( $V$10 ))</f>
        <v>44.795999999999999</v>
      </c>
      <c r="W109" s="2">
        <f>ROUND( $W$108 + $W$8, $W$9 - LOG( $W$10 ))</f>
        <v>0</v>
      </c>
      <c r="X109" s="2">
        <f>ROUND( $X$108 + $X$8, $X$9 - LOG( $X$10 ))</f>
        <v>0</v>
      </c>
      <c r="Y109" s="2">
        <f>ROUND( $Y$108 + $Y$8, $Y$9 - LOG( $Y$10 ))</f>
        <v>0</v>
      </c>
      <c r="Z109" s="2">
        <f>ROUND( $Z$108 + $Z$8, $Z$9 - LOG( $Z$10 ))</f>
        <v>0</v>
      </c>
      <c r="AA109" s="2">
        <f>ROUND( $AA$108 + $AA$8, $AA$9 - LOG( $AA$10 ))</f>
        <v>0</v>
      </c>
      <c r="AB109" s="2">
        <f>ROUND( $AB$108 + $AB$8, $AB$9 - LOG( $AB$10 ))</f>
        <v>0</v>
      </c>
      <c r="AC109" s="2" t="e">
        <f>ROUND( $AC$108 + $AC$8, $AC$9 - LOG( $AC$10 ))</f>
        <v>#REF!</v>
      </c>
      <c r="AD109" s="2" t="e">
        <f>ROUND( $AD$108 + $AD$8, $AD$9 - LOG( $AD$10 ))</f>
        <v>#REF!</v>
      </c>
      <c r="AE109" s="2" t="e">
        <f>ROUND( $AE$108 + $AE$8, $AE$9 - LOG( $AE$10 ))</f>
        <v>#REF!</v>
      </c>
      <c r="AF109" s="2" t="e">
        <f>ROUND( $AF$108 + $AF$8, $AF$9 - LOG( $AF$10 ))</f>
        <v>#REF!</v>
      </c>
      <c r="AG109" s="2" t="e">
        <f>ROUND( $AG$108 + $AG$8, $AG$9 - LOG( $AG$10 ))</f>
        <v>#REF!</v>
      </c>
      <c r="AH109" s="2" t="e">
        <f>ROUND( $AH$108 + $AH$8, $AH$9 - LOG( $AH$10 ))</f>
        <v>#REF!</v>
      </c>
      <c r="AI109" s="2" t="e">
        <f>ROUND( $AI$108 + $AI$8, $AI$9 - LOG( $AI$10 ))</f>
        <v>#REF!</v>
      </c>
      <c r="AJ109" s="2" t="e">
        <f>ROUND( $AJ$108 + $AJ$8, $AJ$9 - LOG( $AJ$10 ))</f>
        <v>#REF!</v>
      </c>
      <c r="AK109" s="2" t="e">
        <f>ROUND( $AK$108 + $AK$8, $AK$9 - LOG( $AK$10 ))</f>
        <v>#REF!</v>
      </c>
      <c r="AL109" s="2" t="e">
        <f>ROUND( $AL$108 + $AL$8, $AL$9 - LOG( $AL$10 ))</f>
        <v>#REF!</v>
      </c>
      <c r="AM109" s="2" t="e">
        <f>ROUND( $AM$108 + $AM$8, $AM$9 - LOG( $AM$10 ))</f>
        <v>#REF!</v>
      </c>
      <c r="AN109" s="2">
        <f>ROUND( $AN$108 + $AN$8, $AN$9 - LOG( $AN$10 ))</f>
        <v>2.004</v>
      </c>
      <c r="AO109" s="2">
        <f>ROUND( $AO$108 + $AO$8, $AO$9 - LOG( $AO$10 ))</f>
        <v>2.5030000000000001</v>
      </c>
      <c r="AP109" s="2">
        <f>ROUND( $AP$108 + $AP$8, $AP$9 - LOG( $AP$10 ))</f>
        <v>1.5860000000000001</v>
      </c>
    </row>
    <row r="110" spans="2:42" outlineLevel="1" x14ac:dyDescent="0.3">
      <c r="B110" s="2">
        <f>ROUND( $B$109 + $B$8, $B$9 - LOG( $B$10 ))</f>
        <v>1.929</v>
      </c>
      <c r="C110" s="2">
        <f>ROUND( $C$109 + $C$8, $C$9 - LOG( $C$10 ))</f>
        <v>2.524</v>
      </c>
      <c r="D110" s="2">
        <f>ROUND( $D$109 + $D$8, $D$9 - LOG( $D$10 ))</f>
        <v>138218.40299999999</v>
      </c>
      <c r="E110" s="2">
        <f>ROUND( $E$109 + $E$8, $E$9 - LOG( $E$10 ))</f>
        <v>275.25299999999999</v>
      </c>
      <c r="F110" s="2">
        <f>ROUND( $F$109 + $F$8, $F$9 - LOG( $F$10 ))</f>
        <v>2.2429999999999999</v>
      </c>
      <c r="G110" s="2">
        <f>ROUND( $G$109 + $G$8, $G$9 - LOG( $G$10 ))</f>
        <v>422593.54</v>
      </c>
      <c r="H110" s="2">
        <f>ROUND( $H$109 + $H$8, $H$9 - LOG( $H$10 ))</f>
        <v>185.4</v>
      </c>
      <c r="I110" s="2">
        <f>ROUND( $I$109 + $I$8, $I$9 - LOG( $I$10 ))</f>
        <v>134.4</v>
      </c>
      <c r="J110" s="2">
        <f>ROUND( $J$109 + $J$8, $J$9 - LOG( $J$10 ))</f>
        <v>1528</v>
      </c>
      <c r="K110" s="2">
        <f>ROUND( $K$109 + $K$8, $K$9 - LOG( $K$10 ))</f>
        <v>1524.4</v>
      </c>
      <c r="L110" s="2">
        <f>ROUND( $L$109 + $L$8, $L$9 - LOG( $L$10 ))</f>
        <v>1.603</v>
      </c>
      <c r="M110" s="2">
        <f>ROUND( $M$109 + $M$8, $M$9 - LOG( $M$10 ))</f>
        <v>104112.93799999999</v>
      </c>
      <c r="N110" s="2">
        <f>ROUND( $N$109 + $N$8, $N$9 - LOG( $N$10 ))</f>
        <v>158248.80900000001</v>
      </c>
      <c r="O110" s="2">
        <f>ROUND( $O$109 + $O$8, $O$9 - LOG( $O$10 ))</f>
        <v>249.88499999999999</v>
      </c>
      <c r="P110" s="2">
        <f>ROUND( $P$109 + $P$8, $P$9 - LOG( $P$10 ))</f>
        <v>13388731.037</v>
      </c>
      <c r="Q110" s="2">
        <f>ROUND( $Q$109 + $Q$8, $Q$9 - LOG( $Q$10 ))</f>
        <v>376001.36900000001</v>
      </c>
      <c r="R110" s="2">
        <f>ROUND( $R$109 + $R$8, $R$9 - LOG( $R$10 ))</f>
        <v>0</v>
      </c>
      <c r="S110" s="2">
        <f>ROUND( $S$109 + $S$8, $S$9 - LOG( $S$10 ))</f>
        <v>0</v>
      </c>
      <c r="T110" s="2">
        <f>ROUND( $T$109 + $T$8, $T$9 - LOG( $T$10 ))</f>
        <v>4.2519999999999998</v>
      </c>
      <c r="U110" s="2">
        <f>ROUND( $U$109 + $U$8, $U$9 - LOG( $U$10 ))</f>
        <v>66.301000000000002</v>
      </c>
      <c r="V110" s="2">
        <f>ROUND( $V$109 + $V$8, $V$9 - LOG( $V$10 ))</f>
        <v>45.264000000000003</v>
      </c>
      <c r="W110" s="2">
        <f>ROUND( $W$109 + $W$8, $W$9 - LOG( $W$10 ))</f>
        <v>0</v>
      </c>
      <c r="X110" s="2">
        <f>ROUND( $X$109 + $X$8, $X$9 - LOG( $X$10 ))</f>
        <v>0</v>
      </c>
      <c r="Y110" s="2">
        <f>ROUND( $Y$109 + $Y$8, $Y$9 - LOG( $Y$10 ))</f>
        <v>0</v>
      </c>
      <c r="Z110" s="2">
        <f>ROUND( $Z$109 + $Z$8, $Z$9 - LOG( $Z$10 ))</f>
        <v>0</v>
      </c>
      <c r="AA110" s="2">
        <f>ROUND( $AA$109 + $AA$8, $AA$9 - LOG( $AA$10 ))</f>
        <v>0</v>
      </c>
      <c r="AB110" s="2">
        <f>ROUND( $AB$109 + $AB$8, $AB$9 - LOG( $AB$10 ))</f>
        <v>0</v>
      </c>
      <c r="AC110" s="2" t="e">
        <f>ROUND( $AC$109 + $AC$8, $AC$9 - LOG( $AC$10 ))</f>
        <v>#REF!</v>
      </c>
      <c r="AD110" s="2" t="e">
        <f>ROUND( $AD$109 + $AD$8, $AD$9 - LOG( $AD$10 ))</f>
        <v>#REF!</v>
      </c>
      <c r="AE110" s="2" t="e">
        <f>ROUND( $AE$109 + $AE$8, $AE$9 - LOG( $AE$10 ))</f>
        <v>#REF!</v>
      </c>
      <c r="AF110" s="2" t="e">
        <f>ROUND( $AF$109 + $AF$8, $AF$9 - LOG( $AF$10 ))</f>
        <v>#REF!</v>
      </c>
      <c r="AG110" s="2" t="e">
        <f>ROUND( $AG$109 + $AG$8, $AG$9 - LOG( $AG$10 ))</f>
        <v>#REF!</v>
      </c>
      <c r="AH110" s="2" t="e">
        <f>ROUND( $AH$109 + $AH$8, $AH$9 - LOG( $AH$10 ))</f>
        <v>#REF!</v>
      </c>
      <c r="AI110" s="2" t="e">
        <f>ROUND( $AI$109 + $AI$8, $AI$9 - LOG( $AI$10 ))</f>
        <v>#REF!</v>
      </c>
      <c r="AJ110" s="2" t="e">
        <f>ROUND( $AJ$109 + $AJ$8, $AJ$9 - LOG( $AJ$10 ))</f>
        <v>#REF!</v>
      </c>
      <c r="AK110" s="2" t="e">
        <f>ROUND( $AK$109 + $AK$8, $AK$9 - LOG( $AK$10 ))</f>
        <v>#REF!</v>
      </c>
      <c r="AL110" s="2" t="e">
        <f>ROUND( $AL$109 + $AL$8, $AL$9 - LOG( $AL$10 ))</f>
        <v>#REF!</v>
      </c>
      <c r="AM110" s="2" t="e">
        <f>ROUND( $AM$109 + $AM$8, $AM$9 - LOG( $AM$10 ))</f>
        <v>#REF!</v>
      </c>
      <c r="AN110" s="2">
        <f>ROUND( $AN$109 + $AN$8, $AN$9 - LOG( $AN$10 ))</f>
        <v>2.024</v>
      </c>
      <c r="AO110" s="2">
        <f>ROUND( $AO$109 + $AO$8, $AO$9 - LOG( $AO$10 ))</f>
        <v>2.5230000000000001</v>
      </c>
      <c r="AP110" s="2">
        <f>ROUND( $AP$109 + $AP$8, $AP$9 - LOG( $AP$10 ))</f>
        <v>1.6020000000000001</v>
      </c>
    </row>
    <row r="111" spans="2:42" outlineLevel="1" x14ac:dyDescent="0.3">
      <c r="B111" s="2">
        <f>ROUND( $B$110 + $B$8, $B$9 - LOG( $B$10 ))</f>
        <v>1.948</v>
      </c>
      <c r="C111" s="2">
        <f>ROUND( $C$110 + $C$8, $C$9 - LOG( $C$10 ))</f>
        <v>2.544</v>
      </c>
      <c r="D111" s="2">
        <f>ROUND( $D$110 + $D$8, $D$9 - LOG( $D$10 ))</f>
        <v>139187.842</v>
      </c>
      <c r="E111" s="2">
        <f>ROUND( $E$110 + $E$8, $E$9 - LOG( $E$10 ))</f>
        <v>278.05799999999999</v>
      </c>
      <c r="F111" s="2">
        <f>ROUND( $F$110 + $F$8, $F$9 - LOG( $F$10 ))</f>
        <v>2.258</v>
      </c>
      <c r="G111" s="2">
        <f>ROUND( $G$110 + $G$8, $G$9 - LOG( $G$10 ))</f>
        <v>426966.70699999999</v>
      </c>
      <c r="H111" s="2">
        <f>ROUND( $H$110 + $H$8, $H$9 - LOG( $H$10 ))</f>
        <v>187.3</v>
      </c>
      <c r="I111" s="2">
        <f>ROUND( $I$110 + $I$8, $I$9 - LOG( $I$10 ))</f>
        <v>135.80000000000001</v>
      </c>
      <c r="J111" s="2">
        <f>ROUND( $J$110 + $J$8, $J$9 - LOG( $J$10 ))</f>
        <v>1535.5</v>
      </c>
      <c r="K111" s="2">
        <f>ROUND( $K$110 + $K$8, $K$9 - LOG( $K$10 ))</f>
        <v>1532.3</v>
      </c>
      <c r="L111" s="2">
        <f>ROUND( $L$110 + $L$8, $L$9 - LOG( $L$10 ))</f>
        <v>1.619</v>
      </c>
      <c r="M111" s="2">
        <f>ROUND( $M$110 + $M$8, $M$9 - LOG( $M$10 ))</f>
        <v>105142.42600000001</v>
      </c>
      <c r="N111" s="2">
        <f>ROUND( $N$110 + $N$8, $N$9 - LOG( $N$10 ))</f>
        <v>159600.74900000001</v>
      </c>
      <c r="O111" s="2">
        <f>ROUND( $O$110 + $O$8, $O$9 - LOG( $O$10 ))</f>
        <v>252.43199999999999</v>
      </c>
      <c r="P111" s="2">
        <f>ROUND( $P$110 + $P$8, $P$9 - LOG( $P$10 ))</f>
        <v>13527802.223999999</v>
      </c>
      <c r="Q111" s="2">
        <f>ROUND( $Q$110 + $Q$8, $Q$9 - LOG( $Q$10 ))</f>
        <v>379893.16399999999</v>
      </c>
      <c r="R111" s="2">
        <f>ROUND( $R$110 + $R$8, $R$9 - LOG( $R$10 ))</f>
        <v>0</v>
      </c>
      <c r="S111" s="2">
        <f>ROUND( $S$110 + $S$8, $S$9 - LOG( $S$10 ))</f>
        <v>0</v>
      </c>
      <c r="T111" s="2">
        <f>ROUND( $T$110 + $T$8, $T$9 - LOG( $T$10 ))</f>
        <v>4.2939999999999996</v>
      </c>
      <c r="U111" s="2">
        <f>ROUND( $U$110 + $U$8, $U$9 - LOG( $U$10 ))</f>
        <v>66.98</v>
      </c>
      <c r="V111" s="2">
        <f>ROUND( $V$110 + $V$8, $V$9 - LOG( $V$10 ))</f>
        <v>45.731999999999999</v>
      </c>
      <c r="W111" s="2">
        <f>ROUND( $W$110 + $W$8, $W$9 - LOG( $W$10 ))</f>
        <v>0</v>
      </c>
      <c r="X111" s="2">
        <f>ROUND( $X$110 + $X$8, $X$9 - LOG( $X$10 ))</f>
        <v>0</v>
      </c>
      <c r="Y111" s="2">
        <f>ROUND( $Y$110 + $Y$8, $Y$9 - LOG( $Y$10 ))</f>
        <v>0</v>
      </c>
      <c r="Z111" s="2">
        <f>ROUND( $Z$110 + $Z$8, $Z$9 - LOG( $Z$10 ))</f>
        <v>0</v>
      </c>
      <c r="AA111" s="2">
        <f>ROUND( $AA$110 + $AA$8, $AA$9 - LOG( $AA$10 ))</f>
        <v>0</v>
      </c>
      <c r="AB111" s="2">
        <f>ROUND( $AB$110 + $AB$8, $AB$9 - LOG( $AB$10 ))</f>
        <v>0</v>
      </c>
      <c r="AC111" s="2" t="e">
        <f>ROUND( $AC$110 + $AC$8, $AC$9 - LOG( $AC$10 ))</f>
        <v>#REF!</v>
      </c>
      <c r="AD111" s="2" t="e">
        <f>ROUND( $AD$110 + $AD$8, $AD$9 - LOG( $AD$10 ))</f>
        <v>#REF!</v>
      </c>
      <c r="AE111" s="2" t="e">
        <f>ROUND( $AE$110 + $AE$8, $AE$9 - LOG( $AE$10 ))</f>
        <v>#REF!</v>
      </c>
      <c r="AF111" s="2" t="e">
        <f>ROUND( $AF$110 + $AF$8, $AF$9 - LOG( $AF$10 ))</f>
        <v>#REF!</v>
      </c>
      <c r="AG111" s="2" t="e">
        <f>ROUND( $AG$110 + $AG$8, $AG$9 - LOG( $AG$10 ))</f>
        <v>#REF!</v>
      </c>
      <c r="AH111" s="2" t="e">
        <f>ROUND( $AH$110 + $AH$8, $AH$9 - LOG( $AH$10 ))</f>
        <v>#REF!</v>
      </c>
      <c r="AI111" s="2" t="e">
        <f>ROUND( $AI$110 + $AI$8, $AI$9 - LOG( $AI$10 ))</f>
        <v>#REF!</v>
      </c>
      <c r="AJ111" s="2" t="e">
        <f>ROUND( $AJ$110 + $AJ$8, $AJ$9 - LOG( $AJ$10 ))</f>
        <v>#REF!</v>
      </c>
      <c r="AK111" s="2" t="e">
        <f>ROUND( $AK$110 + $AK$8, $AK$9 - LOG( $AK$10 ))</f>
        <v>#REF!</v>
      </c>
      <c r="AL111" s="2" t="e">
        <f>ROUND( $AL$110 + $AL$8, $AL$9 - LOG( $AL$10 ))</f>
        <v>#REF!</v>
      </c>
      <c r="AM111" s="2" t="e">
        <f>ROUND( $AM$110 + $AM$8, $AM$9 - LOG( $AM$10 ))</f>
        <v>#REF!</v>
      </c>
      <c r="AN111" s="2">
        <f>ROUND( $AN$110 + $AN$8, $AN$9 - LOG( $AN$10 ))</f>
        <v>2.044</v>
      </c>
      <c r="AO111" s="2">
        <f>ROUND( $AO$110 + $AO$8, $AO$9 - LOG( $AO$10 ))</f>
        <v>2.5430000000000001</v>
      </c>
      <c r="AP111" s="2">
        <f>ROUND( $AP$110 + $AP$8, $AP$9 - LOG( $AP$10 ))</f>
        <v>1.6180000000000001</v>
      </c>
    </row>
    <row r="112" spans="2:42" outlineLevel="1" x14ac:dyDescent="0.3">
      <c r="B112" s="2">
        <f>ROUND( $B$111 + $B$8, $B$9 - LOG( $B$10 ))</f>
        <v>1.9670000000000001</v>
      </c>
      <c r="C112" s="2">
        <f>ROUND( $C$111 + $C$8, $C$9 - LOG( $C$10 ))</f>
        <v>2.5640000000000001</v>
      </c>
      <c r="D112" s="2">
        <f>ROUND( $D$111 + $D$8, $D$9 - LOG( $D$10 ))</f>
        <v>140157.28099999999</v>
      </c>
      <c r="E112" s="2">
        <f>ROUND( $E$111 + $E$8, $E$9 - LOG( $E$10 ))</f>
        <v>280.863</v>
      </c>
      <c r="F112" s="2">
        <f>ROUND( $F$111 + $F$8, $F$9 - LOG( $F$10 ))</f>
        <v>2.2730000000000001</v>
      </c>
      <c r="G112" s="2">
        <f>ROUND( $G$111 + $G$8, $G$9 - LOG( $G$10 ))</f>
        <v>431339.87400000001</v>
      </c>
      <c r="H112" s="2">
        <f>ROUND( $H$111 + $H$8, $H$9 - LOG( $H$10 ))</f>
        <v>189.2</v>
      </c>
      <c r="I112" s="2">
        <f>ROUND( $I$111 + $I$8, $I$9 - LOG( $I$10 ))</f>
        <v>137.19999999999999</v>
      </c>
      <c r="J112" s="2">
        <f>ROUND( $J$111 + $J$8, $J$9 - LOG( $J$10 ))</f>
        <v>1543</v>
      </c>
      <c r="K112" s="2">
        <f>ROUND( $K$111 + $K$8, $K$9 - LOG( $K$10 ))</f>
        <v>1540.2</v>
      </c>
      <c r="L112" s="2">
        <f>ROUND( $L$111 + $L$8, $L$9 - LOG( $L$10 ))</f>
        <v>1.635</v>
      </c>
      <c r="M112" s="2">
        <f>ROUND( $M$111 + $M$8, $M$9 - LOG( $M$10 ))</f>
        <v>106171.914</v>
      </c>
      <c r="N112" s="2">
        <f>ROUND( $N$111 + $N$8, $N$9 - LOG( $N$10 ))</f>
        <v>160952.68900000001</v>
      </c>
      <c r="O112" s="2">
        <f>ROUND( $O$111 + $O$8, $O$9 - LOG( $O$10 ))</f>
        <v>254.97900000000001</v>
      </c>
      <c r="P112" s="2">
        <f>ROUND( $P$111 + $P$8, $P$9 - LOG( $P$10 ))</f>
        <v>13666873.411</v>
      </c>
      <c r="Q112" s="2">
        <f>ROUND( $Q$111 + $Q$8, $Q$9 - LOG( $Q$10 ))</f>
        <v>383784.95899999997</v>
      </c>
      <c r="R112" s="2">
        <f>ROUND( $R$111 + $R$8, $R$9 - LOG( $R$10 ))</f>
        <v>0</v>
      </c>
      <c r="S112" s="2">
        <f>ROUND( $S$111 + $S$8, $S$9 - LOG( $S$10 ))</f>
        <v>0</v>
      </c>
      <c r="T112" s="2">
        <f>ROUND( $T$111 + $T$8, $T$9 - LOG( $T$10 ))</f>
        <v>4.3360000000000003</v>
      </c>
      <c r="U112" s="2">
        <f>ROUND( $U$111 + $U$8, $U$9 - LOG( $U$10 ))</f>
        <v>67.659000000000006</v>
      </c>
      <c r="V112" s="2">
        <f>ROUND( $V$111 + $V$8, $V$9 - LOG( $V$10 ))</f>
        <v>46.2</v>
      </c>
      <c r="W112" s="2">
        <f>ROUND( $W$111 + $W$8, $W$9 - LOG( $W$10 ))</f>
        <v>0</v>
      </c>
      <c r="X112" s="2">
        <f>ROUND( $X$111 + $X$8, $X$9 - LOG( $X$10 ))</f>
        <v>0</v>
      </c>
      <c r="Y112" s="2">
        <f>ROUND( $Y$111 + $Y$8, $Y$9 - LOG( $Y$10 ))</f>
        <v>0</v>
      </c>
      <c r="Z112" s="2">
        <f>ROUND( $Z$111 + $Z$8, $Z$9 - LOG( $Z$10 ))</f>
        <v>0</v>
      </c>
      <c r="AA112" s="2">
        <f>ROUND( $AA$111 + $AA$8, $AA$9 - LOG( $AA$10 ))</f>
        <v>0</v>
      </c>
      <c r="AB112" s="2">
        <f>ROUND( $AB$111 + $AB$8, $AB$9 - LOG( $AB$10 ))</f>
        <v>0</v>
      </c>
      <c r="AC112" s="2" t="e">
        <f>ROUND( $AC$111 + $AC$8, $AC$9 - LOG( $AC$10 ))</f>
        <v>#REF!</v>
      </c>
      <c r="AD112" s="2" t="e">
        <f>ROUND( $AD$111 + $AD$8, $AD$9 - LOG( $AD$10 ))</f>
        <v>#REF!</v>
      </c>
      <c r="AE112" s="2" t="e">
        <f>ROUND( $AE$111 + $AE$8, $AE$9 - LOG( $AE$10 ))</f>
        <v>#REF!</v>
      </c>
      <c r="AF112" s="2" t="e">
        <f>ROUND( $AF$111 + $AF$8, $AF$9 - LOG( $AF$10 ))</f>
        <v>#REF!</v>
      </c>
      <c r="AG112" s="2" t="e">
        <f>ROUND( $AG$111 + $AG$8, $AG$9 - LOG( $AG$10 ))</f>
        <v>#REF!</v>
      </c>
      <c r="AH112" s="2" t="e">
        <f>ROUND( $AH$111 + $AH$8, $AH$9 - LOG( $AH$10 ))</f>
        <v>#REF!</v>
      </c>
      <c r="AI112" s="2" t="e">
        <f>ROUND( $AI$111 + $AI$8, $AI$9 - LOG( $AI$10 ))</f>
        <v>#REF!</v>
      </c>
      <c r="AJ112" s="2" t="e">
        <f>ROUND( $AJ$111 + $AJ$8, $AJ$9 - LOG( $AJ$10 ))</f>
        <v>#REF!</v>
      </c>
      <c r="AK112" s="2" t="e">
        <f>ROUND( $AK$111 + $AK$8, $AK$9 - LOG( $AK$10 ))</f>
        <v>#REF!</v>
      </c>
      <c r="AL112" s="2" t="e">
        <f>ROUND( $AL$111 + $AL$8, $AL$9 - LOG( $AL$10 ))</f>
        <v>#REF!</v>
      </c>
      <c r="AM112" s="2" t="e">
        <f>ROUND( $AM$111 + $AM$8, $AM$9 - LOG( $AM$10 ))</f>
        <v>#REF!</v>
      </c>
      <c r="AN112" s="2">
        <f>ROUND( $AN$111 + $AN$8, $AN$9 - LOG( $AN$10 ))</f>
        <v>2.0640000000000001</v>
      </c>
      <c r="AO112" s="2">
        <f>ROUND( $AO$111 + $AO$8, $AO$9 - LOG( $AO$10 ))</f>
        <v>2.5630000000000002</v>
      </c>
      <c r="AP112" s="2">
        <f>ROUND( $AP$111 + $AP$8, $AP$9 - LOG( $AP$10 ))</f>
        <v>1.6339999999999999</v>
      </c>
    </row>
    <row r="113" spans="2:42" outlineLevel="1" x14ac:dyDescent="0.3">
      <c r="B113" s="2">
        <f>ROUND( $B$112 + $B$8, $B$9 - LOG( $B$10 ))</f>
        <v>1.986</v>
      </c>
      <c r="C113" s="2">
        <f>ROUND( $C$112 + $C$8, $C$9 - LOG( $C$10 ))</f>
        <v>2.5840000000000001</v>
      </c>
      <c r="D113" s="2">
        <f>ROUND( $D$112 + $D$8, $D$9 - LOG( $D$10 ))</f>
        <v>141126.72</v>
      </c>
      <c r="E113" s="2">
        <f>ROUND( $E$112 + $E$8, $E$9 - LOG( $E$10 ))</f>
        <v>283.66800000000001</v>
      </c>
      <c r="F113" s="2">
        <f>ROUND( $F$112 + $F$8, $F$9 - LOG( $F$10 ))</f>
        <v>2.2879999999999998</v>
      </c>
      <c r="G113" s="2">
        <f>ROUND( $G$112 + $G$8, $G$9 - LOG( $G$10 ))</f>
        <v>435713.04100000003</v>
      </c>
      <c r="H113" s="2">
        <f>ROUND( $H$112 + $H$8, $H$9 - LOG( $H$10 ))</f>
        <v>191.1</v>
      </c>
      <c r="I113" s="2">
        <f>ROUND( $I$112 + $I$8, $I$9 - LOG( $I$10 ))</f>
        <v>138.6</v>
      </c>
      <c r="J113" s="2">
        <f>ROUND( $J$112 + $J$8, $J$9 - LOG( $J$10 ))</f>
        <v>1550.5</v>
      </c>
      <c r="K113" s="2">
        <f>ROUND( $K$112 + $K$8, $K$9 - LOG( $K$10 ))</f>
        <v>1548.1</v>
      </c>
      <c r="L113" s="2">
        <f>ROUND( $L$112 + $L$8, $L$9 - LOG( $L$10 ))</f>
        <v>1.651</v>
      </c>
      <c r="M113" s="2">
        <f>ROUND( $M$112 + $M$8, $M$9 - LOG( $M$10 ))</f>
        <v>107201.402</v>
      </c>
      <c r="N113" s="2">
        <f>ROUND( $N$112 + $N$8, $N$9 - LOG( $N$10 ))</f>
        <v>162304.62899999999</v>
      </c>
      <c r="O113" s="2">
        <f>ROUND( $O$112 + $O$8, $O$9 - LOG( $O$10 ))</f>
        <v>257.52600000000001</v>
      </c>
      <c r="P113" s="2">
        <f>ROUND( $P$112 + $P$8, $P$9 - LOG( $P$10 ))</f>
        <v>13805944.597999999</v>
      </c>
      <c r="Q113" s="2">
        <f>ROUND( $Q$112 + $Q$8, $Q$9 - LOG( $Q$10 ))</f>
        <v>387676.75400000002</v>
      </c>
      <c r="R113" s="2">
        <f>ROUND( $R$112 + $R$8, $R$9 - LOG( $R$10 ))</f>
        <v>0</v>
      </c>
      <c r="S113" s="2">
        <f>ROUND( $S$112 + $S$8, $S$9 - LOG( $S$10 ))</f>
        <v>0</v>
      </c>
      <c r="T113" s="2">
        <f>ROUND( $T$112 + $T$8, $T$9 - LOG( $T$10 ))</f>
        <v>4.3780000000000001</v>
      </c>
      <c r="U113" s="2">
        <f>ROUND( $U$112 + $U$8, $U$9 - LOG( $U$10 ))</f>
        <v>68.337999999999994</v>
      </c>
      <c r="V113" s="2">
        <f>ROUND( $V$112 + $V$8, $V$9 - LOG( $V$10 ))</f>
        <v>46.667999999999999</v>
      </c>
      <c r="W113" s="2">
        <f>ROUND( $W$112 + $W$8, $W$9 - LOG( $W$10 ))</f>
        <v>0</v>
      </c>
      <c r="X113" s="2">
        <f>ROUND( $X$112 + $X$8, $X$9 - LOG( $X$10 ))</f>
        <v>0</v>
      </c>
      <c r="Y113" s="2">
        <f>ROUND( $Y$112 + $Y$8, $Y$9 - LOG( $Y$10 ))</f>
        <v>0</v>
      </c>
      <c r="Z113" s="2">
        <f>ROUND( $Z$112 + $Z$8, $Z$9 - LOG( $Z$10 ))</f>
        <v>0</v>
      </c>
      <c r="AA113" s="2">
        <f>ROUND( $AA$112 + $AA$8, $AA$9 - LOG( $AA$10 ))</f>
        <v>0</v>
      </c>
      <c r="AB113" s="2">
        <f>ROUND( $AB$112 + $AB$8, $AB$9 - LOG( $AB$10 ))</f>
        <v>0</v>
      </c>
      <c r="AC113" s="2" t="e">
        <f>ROUND( $AC$112 + $AC$8, $AC$9 - LOG( $AC$10 ))</f>
        <v>#REF!</v>
      </c>
      <c r="AD113" s="2" t="e">
        <f>ROUND( $AD$112 + $AD$8, $AD$9 - LOG( $AD$10 ))</f>
        <v>#REF!</v>
      </c>
      <c r="AE113" s="2" t="e">
        <f>ROUND( $AE$112 + $AE$8, $AE$9 - LOG( $AE$10 ))</f>
        <v>#REF!</v>
      </c>
      <c r="AF113" s="2" t="e">
        <f>ROUND( $AF$112 + $AF$8, $AF$9 - LOG( $AF$10 ))</f>
        <v>#REF!</v>
      </c>
      <c r="AG113" s="2" t="e">
        <f>ROUND( $AG$112 + $AG$8, $AG$9 - LOG( $AG$10 ))</f>
        <v>#REF!</v>
      </c>
      <c r="AH113" s="2" t="e">
        <f>ROUND( $AH$112 + $AH$8, $AH$9 - LOG( $AH$10 ))</f>
        <v>#REF!</v>
      </c>
      <c r="AI113" s="2" t="e">
        <f>ROUND( $AI$112 + $AI$8, $AI$9 - LOG( $AI$10 ))</f>
        <v>#REF!</v>
      </c>
      <c r="AJ113" s="2" t="e">
        <f>ROUND( $AJ$112 + $AJ$8, $AJ$9 - LOG( $AJ$10 ))</f>
        <v>#REF!</v>
      </c>
      <c r="AK113" s="2" t="e">
        <f>ROUND( $AK$112 + $AK$8, $AK$9 - LOG( $AK$10 ))</f>
        <v>#REF!</v>
      </c>
      <c r="AL113" s="2" t="e">
        <f>ROUND( $AL$112 + $AL$8, $AL$9 - LOG( $AL$10 ))</f>
        <v>#REF!</v>
      </c>
      <c r="AM113" s="2" t="e">
        <f>ROUND( $AM$112 + $AM$8, $AM$9 - LOG( $AM$10 ))</f>
        <v>#REF!</v>
      </c>
      <c r="AN113" s="2">
        <f>ROUND( $AN$112 + $AN$8, $AN$9 - LOG( $AN$10 ))</f>
        <v>2.0840000000000001</v>
      </c>
      <c r="AO113" s="2">
        <f>ROUND( $AO$112 + $AO$8, $AO$9 - LOG( $AO$10 ))</f>
        <v>2.5830000000000002</v>
      </c>
      <c r="AP113" s="2">
        <f>ROUND( $AP$112 + $AP$8, $AP$9 - LOG( $AP$10 ))</f>
        <v>1.65</v>
      </c>
    </row>
    <row r="114" spans="2:42" outlineLevel="1" x14ac:dyDescent="0.3">
      <c r="B114" s="2">
        <f>ROUND( $B$113 + $B$8, $B$9 - LOG( $B$10 ))</f>
        <v>2.0049999999999999</v>
      </c>
      <c r="C114" s="2">
        <f>ROUND( $C$113 + $C$8, $C$9 - LOG( $C$10 ))</f>
        <v>2.6040000000000001</v>
      </c>
      <c r="D114" s="2">
        <f>ROUND( $D$113 + $D$8, $D$9 - LOG( $D$10 ))</f>
        <v>142096.15900000001</v>
      </c>
      <c r="E114" s="2">
        <f>ROUND( $E$113 + $E$8, $E$9 - LOG( $E$10 ))</f>
        <v>286.47300000000001</v>
      </c>
      <c r="F114" s="2">
        <f>ROUND( $F$113 + $F$8, $F$9 - LOG( $F$10 ))</f>
        <v>2.3029999999999999</v>
      </c>
      <c r="G114" s="2">
        <f>ROUND( $G$113 + $G$8, $G$9 - LOG( $G$10 ))</f>
        <v>440086.20799999998</v>
      </c>
      <c r="H114" s="2">
        <f>ROUND( $H$113 + $H$8, $H$9 - LOG( $H$10 ))</f>
        <v>193</v>
      </c>
      <c r="I114" s="2">
        <f>ROUND( $I$113 + $I$8, $I$9 - LOG( $I$10 ))</f>
        <v>140</v>
      </c>
      <c r="J114" s="2">
        <f>ROUND( $J$113 + $J$8, $J$9 - LOG( $J$10 ))</f>
        <v>1558</v>
      </c>
      <c r="K114" s="2">
        <f>ROUND( $K$113 + $K$8, $K$9 - LOG( $K$10 ))</f>
        <v>1556</v>
      </c>
      <c r="L114" s="2">
        <f>ROUND( $L$113 + $L$8, $L$9 - LOG( $L$10 ))</f>
        <v>1.667</v>
      </c>
      <c r="M114" s="2">
        <f>ROUND( $M$113 + $M$8, $M$9 - LOG( $M$10 ))</f>
        <v>108230.89</v>
      </c>
      <c r="N114" s="2">
        <f>ROUND( $N$113 + $N$8, $N$9 - LOG( $N$10 ))</f>
        <v>163656.56899999999</v>
      </c>
      <c r="O114" s="2">
        <f>ROUND( $O$113 + $O$8, $O$9 - LOG( $O$10 ))</f>
        <v>260.07299999999998</v>
      </c>
      <c r="P114" s="2">
        <f>ROUND( $P$113 + $P$8, $P$9 - LOG( $P$10 ))</f>
        <v>13945015.785</v>
      </c>
      <c r="Q114" s="2">
        <f>ROUND( $Q$113 + $Q$8, $Q$9 - LOG( $Q$10 ))</f>
        <v>391568.549</v>
      </c>
      <c r="R114" s="2">
        <f>ROUND( $R$113 + $R$8, $R$9 - LOG( $R$10 ))</f>
        <v>0</v>
      </c>
      <c r="S114" s="2">
        <f>ROUND( $S$113 + $S$8, $S$9 - LOG( $S$10 ))</f>
        <v>0</v>
      </c>
      <c r="T114" s="2">
        <f>ROUND( $T$113 + $T$8, $T$9 - LOG( $T$10 ))</f>
        <v>4.42</v>
      </c>
      <c r="U114" s="2">
        <f>ROUND( $U$113 + $U$8, $U$9 - LOG( $U$10 ))</f>
        <v>69.016999999999996</v>
      </c>
      <c r="V114" s="2">
        <f>ROUND( $V$113 + $V$8, $V$9 - LOG( $V$10 ))</f>
        <v>47.136000000000003</v>
      </c>
      <c r="W114" s="2">
        <f>ROUND( $W$113 + $W$8, $W$9 - LOG( $W$10 ))</f>
        <v>0</v>
      </c>
      <c r="X114" s="2">
        <f>ROUND( $X$113 + $X$8, $X$9 - LOG( $X$10 ))</f>
        <v>0</v>
      </c>
      <c r="Y114" s="2">
        <f>ROUND( $Y$113 + $Y$8, $Y$9 - LOG( $Y$10 ))</f>
        <v>0</v>
      </c>
      <c r="Z114" s="2">
        <f>ROUND( $Z$113 + $Z$8, $Z$9 - LOG( $Z$10 ))</f>
        <v>0</v>
      </c>
      <c r="AA114" s="2">
        <f>ROUND( $AA$113 + $AA$8, $AA$9 - LOG( $AA$10 ))</f>
        <v>0</v>
      </c>
      <c r="AB114" s="2">
        <f>ROUND( $AB$113 + $AB$8, $AB$9 - LOG( $AB$10 ))</f>
        <v>0</v>
      </c>
      <c r="AC114" s="2" t="e">
        <f>ROUND( $AC$113 + $AC$8, $AC$9 - LOG( $AC$10 ))</f>
        <v>#REF!</v>
      </c>
      <c r="AD114" s="2" t="e">
        <f>ROUND( $AD$113 + $AD$8, $AD$9 - LOG( $AD$10 ))</f>
        <v>#REF!</v>
      </c>
      <c r="AE114" s="2" t="e">
        <f>ROUND( $AE$113 + $AE$8, $AE$9 - LOG( $AE$10 ))</f>
        <v>#REF!</v>
      </c>
      <c r="AF114" s="2" t="e">
        <f>ROUND( $AF$113 + $AF$8, $AF$9 - LOG( $AF$10 ))</f>
        <v>#REF!</v>
      </c>
      <c r="AG114" s="2" t="e">
        <f>ROUND( $AG$113 + $AG$8, $AG$9 - LOG( $AG$10 ))</f>
        <v>#REF!</v>
      </c>
      <c r="AH114" s="2" t="e">
        <f>ROUND( $AH$113 + $AH$8, $AH$9 - LOG( $AH$10 ))</f>
        <v>#REF!</v>
      </c>
      <c r="AI114" s="2" t="e">
        <f>ROUND( $AI$113 + $AI$8, $AI$9 - LOG( $AI$10 ))</f>
        <v>#REF!</v>
      </c>
      <c r="AJ114" s="2" t="e">
        <f>ROUND( $AJ$113 + $AJ$8, $AJ$9 - LOG( $AJ$10 ))</f>
        <v>#REF!</v>
      </c>
      <c r="AK114" s="2" t="e">
        <f>ROUND( $AK$113 + $AK$8, $AK$9 - LOG( $AK$10 ))</f>
        <v>#REF!</v>
      </c>
      <c r="AL114" s="2" t="e">
        <f>ROUND( $AL$113 + $AL$8, $AL$9 - LOG( $AL$10 ))</f>
        <v>#REF!</v>
      </c>
      <c r="AM114" s="2" t="e">
        <f>ROUND( $AM$113 + $AM$8, $AM$9 - LOG( $AM$10 ))</f>
        <v>#REF!</v>
      </c>
      <c r="AN114" s="2">
        <f>ROUND( $AN$113 + $AN$8, $AN$9 - LOG( $AN$10 ))</f>
        <v>2.1040000000000001</v>
      </c>
      <c r="AO114" s="2">
        <f>ROUND( $AO$113 + $AO$8, $AO$9 - LOG( $AO$10 ))</f>
        <v>2.6030000000000002</v>
      </c>
      <c r="AP114" s="2">
        <f>ROUND( $AP$113 + $AP$8, $AP$9 - LOG( $AP$10 ))</f>
        <v>1.6659999999999999</v>
      </c>
    </row>
    <row r="115" spans="2:42" x14ac:dyDescent="0.3">
      <c r="B115" s="2">
        <f>ROUND( $B$114 + $B$8, $B$9 - LOG( $B$10 ))</f>
        <v>2.024</v>
      </c>
      <c r="C115" s="2">
        <f>ROUND( $C$114 + $C$8, $C$9 - LOG( $C$10 ))</f>
        <v>2.6240000000000001</v>
      </c>
      <c r="D115" s="2">
        <f>ROUND( $D$114 + $D$8, $D$9 - LOG( $D$10 ))</f>
        <v>143065.598</v>
      </c>
      <c r="E115" s="2">
        <f>ROUND( $E$114 + $E$8, $E$9 - LOG( $E$10 ))</f>
        <v>289.27800000000002</v>
      </c>
      <c r="F115" s="2">
        <f>ROUND( $F$114 + $F$8, $F$9 - LOG( $F$10 ))</f>
        <v>2.3180000000000001</v>
      </c>
      <c r="G115" s="2">
        <f>ROUND( $G$114 + $G$8, $G$9 - LOG( $G$10 ))</f>
        <v>444459.375</v>
      </c>
      <c r="H115" s="2">
        <f>ROUND( $H$114 + $H$8, $H$9 - LOG( $H$10 ))</f>
        <v>194.9</v>
      </c>
      <c r="I115" s="2">
        <f>ROUND( $I$114 + $I$8, $I$9 - LOG( $I$10 ))</f>
        <v>141.4</v>
      </c>
      <c r="J115" s="2">
        <f>ROUND( $J$114 + $J$8, $J$9 - LOG( $J$10 ))</f>
        <v>1565.5</v>
      </c>
      <c r="K115" s="2">
        <f>ROUND( $K$114 + $K$8, $K$9 - LOG( $K$10 ))</f>
        <v>1563.9</v>
      </c>
      <c r="L115" s="2">
        <f>ROUND( $L$114 + $L$8, $L$9 - LOG( $L$10 ))</f>
        <v>1.6830000000000001</v>
      </c>
      <c r="M115" s="2">
        <f>ROUND( $M$114 + $M$8, $M$9 - LOG( $M$10 ))</f>
        <v>109260.378</v>
      </c>
      <c r="N115" s="2">
        <f>ROUND( $N$114 + $N$8, $N$9 - LOG( $N$10 ))</f>
        <v>165008.50899999999</v>
      </c>
      <c r="O115" s="2">
        <f>ROUND( $O$114 + $O$8, $O$9 - LOG( $O$10 ))</f>
        <v>262.62</v>
      </c>
      <c r="P115" s="2">
        <f>ROUND( $P$114 + $P$8, $P$9 - LOG( $P$10 ))</f>
        <v>14084086.971999999</v>
      </c>
      <c r="Q115" s="2">
        <f>ROUND( $Q$114 + $Q$8, $Q$9 - LOG( $Q$10 ))</f>
        <v>395460.34399999998</v>
      </c>
      <c r="R115" s="2">
        <f>ROUND( $R$114 + $R$8, $R$9 - LOG( $R$10 ))</f>
        <v>0</v>
      </c>
      <c r="S115" s="2">
        <f>ROUND( $S$114 + $S$8, $S$9 - LOG( $S$10 ))</f>
        <v>0</v>
      </c>
      <c r="T115" s="2">
        <f>ROUND( $T$114 + $T$8, $T$9 - LOG( $T$10 ))</f>
        <v>4.4619999999999997</v>
      </c>
      <c r="U115" s="2">
        <f>ROUND( $U$114 + $U$8, $U$9 - LOG( $U$10 ))</f>
        <v>69.695999999999998</v>
      </c>
      <c r="V115" s="2">
        <f>ROUND( $V$114 + $V$8, $V$9 - LOG( $V$10 ))</f>
        <v>47.603999999999999</v>
      </c>
      <c r="W115" s="2">
        <f>ROUND( $W$114 + $W$8, $W$9 - LOG( $W$10 ))</f>
        <v>0</v>
      </c>
      <c r="X115" s="2">
        <f>ROUND( $X$114 + $X$8, $X$9 - LOG( $X$10 ))</f>
        <v>0</v>
      </c>
      <c r="Y115" s="2">
        <f>ROUND( $Y$114 + $Y$8, $Y$9 - LOG( $Y$10 ))</f>
        <v>0</v>
      </c>
      <c r="Z115" s="2">
        <f>ROUND( $Z$114 + $Z$8, $Z$9 - LOG( $Z$10 ))</f>
        <v>0</v>
      </c>
      <c r="AA115" s="2">
        <f>ROUND( $AA$114 + $AA$8, $AA$9 - LOG( $AA$10 ))</f>
        <v>0</v>
      </c>
      <c r="AB115" s="2">
        <f>ROUND( $AB$114 + $AB$8, $AB$9 - LOG( $AB$10 ))</f>
        <v>0</v>
      </c>
      <c r="AC115" s="2" t="e">
        <f>ROUND( $AC$114 + $AC$8, $AC$9 - LOG( $AC$10 ))</f>
        <v>#REF!</v>
      </c>
      <c r="AD115" s="2" t="e">
        <f>ROUND( $AD$114 + $AD$8, $AD$9 - LOG( $AD$10 ))</f>
        <v>#REF!</v>
      </c>
      <c r="AE115" s="2" t="e">
        <f>ROUND( $AE$114 + $AE$8, $AE$9 - LOG( $AE$10 ))</f>
        <v>#REF!</v>
      </c>
      <c r="AF115" s="2" t="e">
        <f>ROUND( $AF$114 + $AF$8, $AF$9 - LOG( $AF$10 ))</f>
        <v>#REF!</v>
      </c>
      <c r="AG115" s="2" t="e">
        <f>ROUND( $AG$114 + $AG$8, $AG$9 - LOG( $AG$10 ))</f>
        <v>#REF!</v>
      </c>
      <c r="AH115" s="2" t="e">
        <f>ROUND( $AH$114 + $AH$8, $AH$9 - LOG( $AH$10 ))</f>
        <v>#REF!</v>
      </c>
      <c r="AI115" s="2" t="e">
        <f>ROUND( $AI$114 + $AI$8, $AI$9 - LOG( $AI$10 ))</f>
        <v>#REF!</v>
      </c>
      <c r="AJ115" s="2" t="e">
        <f>ROUND( $AJ$114 + $AJ$8, $AJ$9 - LOG( $AJ$10 ))</f>
        <v>#REF!</v>
      </c>
      <c r="AK115" s="2" t="e">
        <f>ROUND( $AK$114 + $AK$8, $AK$9 - LOG( $AK$10 ))</f>
        <v>#REF!</v>
      </c>
      <c r="AL115" s="2" t="e">
        <f>ROUND( $AL$114 + $AL$8, $AL$9 - LOG( $AL$10 ))</f>
        <v>#REF!</v>
      </c>
      <c r="AM115" s="2" t="e">
        <f>ROUND( $AM$114 + $AM$8, $AM$9 - LOG( $AM$10 ))</f>
        <v>#REF!</v>
      </c>
      <c r="AN115" s="2">
        <f>ROUND( $AN$114 + $AN$8, $AN$9 - LOG( $AN$10 ))</f>
        <v>2.1240000000000001</v>
      </c>
      <c r="AO115" s="2">
        <f>ROUND( $AO$114 + $AO$8, $AO$9 - LOG( $AO$10 ))</f>
        <v>2.6230000000000002</v>
      </c>
      <c r="AP115" s="2">
        <f>ROUND( $AP$114 + $AP$8, $AP$9 - LOG( $AP$10 ))</f>
        <v>1.6819999999999999</v>
      </c>
    </row>
    <row r="116" spans="2:42" outlineLevel="1" x14ac:dyDescent="0.3">
      <c r="B116">
        <f>ROUND( $B$115 + $B$8, $B$9 - LOG( $B$10 ))</f>
        <v>2.0430000000000001</v>
      </c>
      <c r="C116">
        <f>ROUND( $C$115 + $C$8, $C$9 - LOG( $C$10 ))</f>
        <v>2.6440000000000001</v>
      </c>
      <c r="D116">
        <f>ROUND( $D$115 + $D$8, $D$9 - LOG( $D$10 ))</f>
        <v>144035.03700000001</v>
      </c>
      <c r="E116">
        <f>ROUND( $E$115 + $E$8, $E$9 - LOG( $E$10 ))</f>
        <v>292.08300000000003</v>
      </c>
      <c r="F116">
        <f>ROUND( $F$115 + $F$8, $F$9 - LOG( $F$10 ))</f>
        <v>2.3330000000000002</v>
      </c>
      <c r="G116">
        <f>ROUND( $G$115 + $G$8, $G$9 - LOG( $G$10 ))</f>
        <v>448832.54200000002</v>
      </c>
      <c r="H116">
        <f>ROUND( $H$115 + $H$8, $H$9 - LOG( $H$10 ))</f>
        <v>196.8</v>
      </c>
      <c r="I116">
        <f>ROUND( $I$115 + $I$8, $I$9 - LOG( $I$10 ))</f>
        <v>142.80000000000001</v>
      </c>
      <c r="J116">
        <f>ROUND( $J$115 + $J$8, $J$9 - LOG( $J$10 ))</f>
        <v>1573</v>
      </c>
      <c r="K116">
        <f>ROUND( $K$115 + $K$8, $K$9 - LOG( $K$10 ))</f>
        <v>1571.8</v>
      </c>
      <c r="L116">
        <f>ROUND( $L$115 + $L$8, $L$9 - LOG( $L$10 ))</f>
        <v>1.6990000000000001</v>
      </c>
      <c r="M116">
        <f>ROUND( $M$115 + $M$8, $M$9 - LOG( $M$10 ))</f>
        <v>110289.86599999999</v>
      </c>
      <c r="N116">
        <f>ROUND( $N$115 + $N$8, $N$9 - LOG( $N$10 ))</f>
        <v>166360.44899999999</v>
      </c>
      <c r="O116">
        <f>ROUND( $O$115 + $O$8, $O$9 - LOG( $O$10 ))</f>
        <v>265.16699999999997</v>
      </c>
      <c r="P116">
        <f>ROUND( $P$115 + $P$8, $P$9 - LOG( $P$10 ))</f>
        <v>14223158.159</v>
      </c>
      <c r="Q116">
        <f>ROUND( $Q$115 + $Q$8, $Q$9 - LOG( $Q$10 ))</f>
        <v>399352.13900000002</v>
      </c>
      <c r="R116">
        <f>ROUND( $R$115 + $R$8, $R$9 - LOG( $R$10 ))</f>
        <v>0</v>
      </c>
      <c r="S116">
        <f>ROUND( $S$115 + $S$8, $S$9 - LOG( $S$10 ))</f>
        <v>0</v>
      </c>
      <c r="T116">
        <f>ROUND( $T$115 + $T$8, $T$9 - LOG( $T$10 ))</f>
        <v>4.5039999999999996</v>
      </c>
      <c r="U116">
        <f>ROUND( $U$115 + $U$8, $U$9 - LOG( $U$10 ))</f>
        <v>70.375</v>
      </c>
      <c r="V116">
        <f>ROUND( $V$115 + $V$8, $V$9 - LOG( $V$10 ))</f>
        <v>48.072000000000003</v>
      </c>
      <c r="W116">
        <f>ROUND( $W$115 + $W$8, $W$9 - LOG( $W$10 ))</f>
        <v>0</v>
      </c>
      <c r="X116">
        <f>ROUND( $X$115 + $X$8, $X$9 - LOG( $X$10 ))</f>
        <v>0</v>
      </c>
      <c r="Y116">
        <f>ROUND( $Y$115 + $Y$8, $Y$9 - LOG( $Y$10 ))</f>
        <v>0</v>
      </c>
      <c r="Z116">
        <f>ROUND( $Z$115 + $Z$8, $Z$9 - LOG( $Z$10 ))</f>
        <v>0</v>
      </c>
      <c r="AA116">
        <f>ROUND( $AA$115 + $AA$8, $AA$9 - LOG( $AA$10 ))</f>
        <v>0</v>
      </c>
      <c r="AB116">
        <f>ROUND( $AB$115 + $AB$8, $AB$9 - LOG( $AB$10 ))</f>
        <v>0</v>
      </c>
      <c r="AC116" t="e">
        <f>ROUND( $AC$115 + $AC$8, $AC$9 - LOG( $AC$10 ))</f>
        <v>#REF!</v>
      </c>
      <c r="AD116" t="e">
        <f>ROUND( $AD$115 + $AD$8, $AD$9 - LOG( $AD$10 ))</f>
        <v>#REF!</v>
      </c>
      <c r="AE116" t="e">
        <f>ROUND( $AE$115 + $AE$8, $AE$9 - LOG( $AE$10 ))</f>
        <v>#REF!</v>
      </c>
      <c r="AF116" t="e">
        <f>ROUND( $AF$115 + $AF$8, $AF$9 - LOG( $AF$10 ))</f>
        <v>#REF!</v>
      </c>
      <c r="AG116" t="e">
        <f>ROUND( $AG$115 + $AG$8, $AG$9 - LOG( $AG$10 ))</f>
        <v>#REF!</v>
      </c>
      <c r="AH116" t="e">
        <f>ROUND( $AH$115 + $AH$8, $AH$9 - LOG( $AH$10 ))</f>
        <v>#REF!</v>
      </c>
      <c r="AI116" t="e">
        <f>ROUND( $AI$115 + $AI$8, $AI$9 - LOG( $AI$10 ))</f>
        <v>#REF!</v>
      </c>
      <c r="AJ116" t="e">
        <f>ROUND( $AJ$115 + $AJ$8, $AJ$9 - LOG( $AJ$10 ))</f>
        <v>#REF!</v>
      </c>
      <c r="AK116" t="e">
        <f>ROUND( $AK$115 + $AK$8, $AK$9 - LOG( $AK$10 ))</f>
        <v>#REF!</v>
      </c>
      <c r="AL116" t="e">
        <f>ROUND( $AL$115 + $AL$8, $AL$9 - LOG( $AL$10 ))</f>
        <v>#REF!</v>
      </c>
      <c r="AM116" t="e">
        <f>ROUND( $AM$115 + $AM$8, $AM$9 - LOG( $AM$10 ))</f>
        <v>#REF!</v>
      </c>
      <c r="AN116">
        <f>ROUND( $AN$115 + $AN$8, $AN$9 - LOG( $AN$10 ))</f>
        <v>2.1440000000000001</v>
      </c>
      <c r="AO116">
        <f>ROUND( $AO$115 + $AO$8, $AO$9 - LOG( $AO$10 ))</f>
        <v>2.6429999999999998</v>
      </c>
      <c r="AP116">
        <f>ROUND( $AP$115 + $AP$8, $AP$9 - LOG( $AP$10 ))</f>
        <v>1.698</v>
      </c>
    </row>
    <row r="117" spans="2:42" outlineLevel="1" x14ac:dyDescent="0.3">
      <c r="B117" s="3">
        <f t="array" ref="B117:B218">FREQUENCY( Triangular1, PM_Triangular1_bins ) / COUNT( Triangular1 )</f>
        <v>2.5999999999999999E-2</v>
      </c>
      <c r="C117" s="3">
        <f t="array" ref="C117:C218">FREQUENCY( Triangular2, PM_Triangular2_bins ) / COUNT( Triangular2 )</f>
        <v>3.5999999999999997E-2</v>
      </c>
      <c r="D117" s="3">
        <f t="array" ref="D117:D218">FREQUENCY( Triangular3, PM_Triangular3_bins ) / COUNT( Triangular3 )</f>
        <v>2.7E-2</v>
      </c>
      <c r="E117" s="3">
        <f t="array" ref="E117:E218">FREQUENCY( Pert1, PM_Pert1_bins ) / COUNT( Pert1 )</f>
        <v>1.7000000000000001E-2</v>
      </c>
      <c r="F117" s="3">
        <f t="array" ref="F117:F218">FREQUENCY( Pert2, PM_Pert2_bins ) / COUNT( Pert2 )</f>
        <v>1.7999999999999999E-2</v>
      </c>
      <c r="G117" s="3">
        <f t="array" ref="G117:G218">FREQUENCY( Pert3, PM_Pert3_bins ) / COUNT( Pert3 )</f>
        <v>5.5E-2</v>
      </c>
      <c r="H117" s="3">
        <f t="array" ref="H117:H218">FREQUENCY( Poisson1, PM_Poisson1_bins ) / COUNT( Poisson1 )</f>
        <v>1.4E-2</v>
      </c>
      <c r="I117" s="3">
        <f t="array" ref="I117:I218">FREQUENCY( Poisson2, PM_Poisson2_bins ) / COUNT( Poisson2 )</f>
        <v>4.3999999999999997E-2</v>
      </c>
      <c r="J117" s="3">
        <f t="array" ref="J117:J218">FREQUENCY( Binom1, PM_Binom1_bins ) / COUNT( Binom1 )</f>
        <v>3.0000000000000001E-3</v>
      </c>
      <c r="K117" s="3">
        <f t="array" ref="K117:K218">FREQUENCY( Binom2, PM_Binom2_bins ) / COUNT( Binom2 )</f>
        <v>0.02</v>
      </c>
      <c r="L117" s="3">
        <f t="array" ref="L117:L218">FREQUENCY( Triangular1___Triangular2, PM_Triangular1___Triangular2_bins ) / COUNT( Triangular1___Triangular2 )</f>
        <v>1.6E-2</v>
      </c>
      <c r="M117" s="3">
        <f t="array" ref="M117:M218">FREQUENCY( Triangular1___Triangular3, PM_Triangular1___Triangular3_bins ) / COUNT( Triangular1___Triangular3 )</f>
        <v>3.7999999999999999E-2</v>
      </c>
      <c r="N117" s="3">
        <f t="array" ref="N117:N218">FREQUENCY( Triangular2___Triangular3, PM_Triangular2___Triangular3_bins ) / COUNT( Triangular2___Triangular3 )</f>
        <v>1.2E-2</v>
      </c>
      <c r="O117" s="3">
        <f t="array" ref="O117:O218">FREQUENCY( Pert1___Pert2, PM_Pert1___Pert2_bins ) / COUNT( Pert1___Pert2 )</f>
        <v>2.3E-2</v>
      </c>
      <c r="P117" s="3">
        <f t="array" ref="P117:P218">FREQUENCY( Pert1___Pert3, PM_Pert1___Pert3_bins ) / COUNT( Pert1___Pert3 )</f>
        <v>0.153</v>
      </c>
      <c r="Q117" s="3">
        <f t="array" ref="Q117:Q218">FREQUENCY( Pert2___Pert3, PM_Pert2___Pert3_bins ) / COUNT( Pert2___Pert3 )</f>
        <v>0.06</v>
      </c>
      <c r="R117" s="3">
        <f t="array" ref="R117:R218">FREQUENCY( ThreatCapacity, PM_ThreatCapacity_bins ) / COUNT( ThreatCapacity )</f>
        <v>1</v>
      </c>
      <c r="S117" s="3">
        <f t="array" ref="S117:S218">FREQUENCY( Resistance_Strength, PM_Resistance_Strength_bins ) / COUNT( Resistance_Strength )</f>
        <v>1</v>
      </c>
      <c r="T117" s="3">
        <f t="array" ref="T117:T218">FREQUENCY( Vulnerability, PM_Vulnerability_bins ) / COUNT( Vulnerability )</f>
        <v>2.7E-2</v>
      </c>
      <c r="U117" s="3">
        <f t="array" ref="U117:U218">FREQUENCY( Threat_Event_Frequency, PM_Threat_Event_Frequency_bins ) / COUNT( Threat_Event_Frequency )</f>
        <v>1.6E-2</v>
      </c>
      <c r="V117" s="3">
        <f t="array" ref="V117:V218">FREQUENCY( Loss_Event_Frequency, PM_Loss_Event_Frequency_bins ) / COUNT( Loss_Event_Frequency )</f>
        <v>5.1999999999999998E-2</v>
      </c>
      <c r="W117" s="3">
        <f t="array" ref="W117:W218">FREQUENCY( Secondary_Loss_Event_Frequency, PM_Secondary_Loss_Event_Frequency_bins ) / COUNT( Secondary_Loss_Event_Frequency )</f>
        <v>1</v>
      </c>
      <c r="X117" s="3">
        <f t="array" ref="X117:X218">FREQUENCY( Secondary_Loss_Magnitude, PM_Secondary_Loss_Magnitude_bins ) / COUNT( Secondary_Loss_Magnitude )</f>
        <v>1</v>
      </c>
      <c r="Y117" s="3">
        <f t="array" ref="Y117:Y218">FREQUENCY( Primary_Loss_, PM_Primary_Loss__bins ) / COUNT( Primary_Loss_ )</f>
        <v>1</v>
      </c>
      <c r="Z117" s="3">
        <f t="array" ref="Z117:Z218">FREQUENCY( Secondary_Loss_, PM_Secondary_Loss__bins ) / COUNT( Secondary_Loss_ )</f>
        <v>1</v>
      </c>
      <c r="AA117" s="3">
        <f t="array" ref="AA117:AA218">FREQUENCY( Loss_Magnitude_, PM_Loss_Magnitude__bins ) / COUNT( Loss_Magnitude_ )</f>
        <v>1</v>
      </c>
      <c r="AB117" s="3">
        <f t="array" ref="AB117:AB218">FREQUENCY( Risk, PM_Risk_bins ) / COUNT( Risk )</f>
        <v>1</v>
      </c>
      <c r="AC117" s="3" t="e">
        <f t="array" ref="AC117:AC218">FREQUENCY( Recovery, PM_Recovery_bins ) / COUNT( Recovery )</f>
        <v>#REF!</v>
      </c>
      <c r="AD117" s="3" t="e">
        <f t="array" ref="AD117:AD218">FREQUENCY( Identify, PM_Identify_bins ) / COUNT( Identify )</f>
        <v>#REF!</v>
      </c>
      <c r="AE117" s="3" t="e">
        <f t="array" ref="AE117:AE218">FREQUENCY( Protect, PM_Protect_bins ) / COUNT( Protect )</f>
        <v>#REF!</v>
      </c>
      <c r="AF117" s="3" t="e">
        <f t="array" ref="AF117:AF218">FREQUENCY( Detect, PM_Detect_bins ) / COUNT( Detect )</f>
        <v>#REF!</v>
      </c>
      <c r="AG117" s="3" t="e">
        <f t="array" ref="AG117:AG218">FREQUENCY( Respond, PM_Respond_bins ) / COUNT( Respond )</f>
        <v>#REF!</v>
      </c>
      <c r="AH117" s="3" t="e">
        <f t="array" ref="AH117:AH218">FREQUENCY( WebAttack, PM_WebAttack_bins ) / COUNT( WebAttack )</f>
        <v>#REF!</v>
      </c>
      <c r="AI117" s="3" t="e">
        <f t="array" ref="AI117:AI218">FREQUENCY( DoS, PM_DoS_bins ) / COUNT( DoS )</f>
        <v>#REF!</v>
      </c>
      <c r="AJ117" s="3" t="e">
        <f t="array" ref="AJ117:AJ218">FREQUENCY( Phishing, PM_Phishing_bins ) / COUNT( Phishing )</f>
        <v>#REF!</v>
      </c>
      <c r="AK117" s="3" t="e">
        <f t="array" ref="AK117:AK218">FREQUENCY( Malware, PM_Malware_bins ) / COUNT( Malware )</f>
        <v>#REF!</v>
      </c>
      <c r="AL117" s="3" t="e">
        <f t="array" ref="AL117:AL218">FREQUENCY( _3rd_Party, PM__3rd_Party_bins ) / COUNT( _3rd_Party )</f>
        <v>#REF!</v>
      </c>
      <c r="AM117" s="3" t="e">
        <f t="array" ref="AM117:AM218">FREQUENCY( Mobile, PM_Mobile_bins ) / COUNT( Mobile )</f>
        <v>#REF!</v>
      </c>
      <c r="AN117" s="3">
        <f t="array" ref="AN117:AN218">FREQUENCY( Threat__Weakness_, PM_Threat__Weakness__bins ) / COUNT( Threat__Weakness_ )</f>
        <v>2.9000000000000001E-2</v>
      </c>
      <c r="AO117" s="3">
        <f t="array" ref="AO117:AO218">FREQUENCY( Likelihood_of_Compromise, PM_Likelihood_of_Compromise_bins ) / COUNT( Likelihood_of_Compromise )</f>
        <v>2.8000000000000001E-2</v>
      </c>
      <c r="AP117" s="3">
        <f t="array" ref="AP117:AP218">FREQUENCY( Scenario_Risk, PM_Scenario_Risk_bins ) / COUNT( Scenario_Risk )</f>
        <v>1.6E-2</v>
      </c>
    </row>
    <row r="118" spans="2:42" outlineLevel="1" x14ac:dyDescent="0.3">
      <c r="B118" s="3">
        <v>6.2E-2</v>
      </c>
      <c r="C118" s="3">
        <v>5.8000000000000003E-2</v>
      </c>
      <c r="D118" s="3">
        <v>7.4999999999999997E-2</v>
      </c>
      <c r="E118" s="3">
        <v>0.04</v>
      </c>
      <c r="F118" s="3">
        <v>5.3999999999999999E-2</v>
      </c>
      <c r="G118" s="3">
        <v>0.152</v>
      </c>
      <c r="H118" s="3">
        <v>4.7E-2</v>
      </c>
      <c r="I118" s="3">
        <v>8.1000000000000003E-2</v>
      </c>
      <c r="J118" s="3">
        <v>1.2999999999999999E-2</v>
      </c>
      <c r="K118" s="3">
        <v>5.8000000000000003E-2</v>
      </c>
      <c r="L118" s="3">
        <v>6.7000000000000004E-2</v>
      </c>
      <c r="M118" s="3">
        <v>7.3999999999999996E-2</v>
      </c>
      <c r="N118" s="3">
        <v>5.7000000000000002E-2</v>
      </c>
      <c r="O118" s="3">
        <v>4.3999999999999997E-2</v>
      </c>
      <c r="P118" s="3">
        <v>0.27600000000000002</v>
      </c>
      <c r="Q118" s="3">
        <v>0.153</v>
      </c>
      <c r="R118" s="3">
        <v>0</v>
      </c>
      <c r="S118" s="3">
        <v>0</v>
      </c>
      <c r="T118" s="3">
        <v>6.6000000000000003E-2</v>
      </c>
      <c r="U118" s="3">
        <v>0.06</v>
      </c>
      <c r="V118" s="3">
        <v>9.4E-2</v>
      </c>
      <c r="W118" s="3">
        <v>0</v>
      </c>
      <c r="X118" s="3">
        <v>0</v>
      </c>
      <c r="Y118" s="3">
        <v>0</v>
      </c>
      <c r="Z118" s="3">
        <v>0</v>
      </c>
      <c r="AA118" s="3">
        <v>0</v>
      </c>
      <c r="AB118" s="3">
        <v>0</v>
      </c>
      <c r="AC118" s="3" t="e">
        <v>#REF!</v>
      </c>
      <c r="AD118" s="3" t="e">
        <v>#REF!</v>
      </c>
      <c r="AE118" s="3" t="e">
        <v>#REF!</v>
      </c>
      <c r="AF118" s="3" t="e">
        <v>#REF!</v>
      </c>
      <c r="AG118" s="3" t="e">
        <v>#REF!</v>
      </c>
      <c r="AH118" s="3" t="e">
        <v>#REF!</v>
      </c>
      <c r="AI118" s="3" t="e">
        <v>#REF!</v>
      </c>
      <c r="AJ118" s="3" t="e">
        <v>#REF!</v>
      </c>
      <c r="AK118" s="3" t="e">
        <v>#REF!</v>
      </c>
      <c r="AL118" s="3" t="e">
        <v>#REF!</v>
      </c>
      <c r="AM118" s="3" t="e">
        <v>#REF!</v>
      </c>
      <c r="AN118" s="3">
        <v>6.9000000000000006E-2</v>
      </c>
      <c r="AO118" s="3">
        <v>8.1000000000000003E-2</v>
      </c>
      <c r="AP118" s="3">
        <v>7.8E-2</v>
      </c>
    </row>
    <row r="119" spans="2:42" outlineLevel="1" x14ac:dyDescent="0.3">
      <c r="B119" s="3">
        <v>0.11</v>
      </c>
      <c r="C119" s="3">
        <v>0.106</v>
      </c>
      <c r="D119" s="3">
        <v>0.10199999999999999</v>
      </c>
      <c r="E119" s="3">
        <v>0.114</v>
      </c>
      <c r="F119" s="3">
        <v>0.11</v>
      </c>
      <c r="G119" s="3">
        <v>0.20100000000000001</v>
      </c>
      <c r="H119" s="3">
        <v>0.109</v>
      </c>
      <c r="I119" s="3">
        <v>0.33900000000000002</v>
      </c>
      <c r="J119" s="3">
        <v>4.1000000000000002E-2</v>
      </c>
      <c r="K119" s="3">
        <v>0.127</v>
      </c>
      <c r="L119" s="3">
        <v>0.129</v>
      </c>
      <c r="M119" s="3">
        <v>0.11799999999999999</v>
      </c>
      <c r="N119" s="3">
        <v>9.6000000000000002E-2</v>
      </c>
      <c r="O119" s="3">
        <v>0.125</v>
      </c>
      <c r="P119" s="3">
        <v>0.26</v>
      </c>
      <c r="Q119" s="3">
        <v>0.19700000000000001</v>
      </c>
      <c r="R119" s="3">
        <v>0</v>
      </c>
      <c r="S119" s="3">
        <v>0</v>
      </c>
      <c r="T119" s="3">
        <v>0.123</v>
      </c>
      <c r="U119" s="3">
        <v>7.4999999999999997E-2</v>
      </c>
      <c r="V119" s="3">
        <v>0.12</v>
      </c>
      <c r="W119" s="3">
        <v>0</v>
      </c>
      <c r="X119" s="3">
        <v>0</v>
      </c>
      <c r="Y119" s="3">
        <v>0</v>
      </c>
      <c r="Z119" s="3">
        <v>0</v>
      </c>
      <c r="AA119" s="3">
        <v>0</v>
      </c>
      <c r="AB119" s="3">
        <v>0</v>
      </c>
      <c r="AC119" s="3" t="e">
        <v>#REF!</v>
      </c>
      <c r="AD119" s="3" t="e">
        <v>#REF!</v>
      </c>
      <c r="AE119" s="3" t="e">
        <v>#REF!</v>
      </c>
      <c r="AF119" s="3" t="e">
        <v>#REF!</v>
      </c>
      <c r="AG119" s="3" t="e">
        <v>#REF!</v>
      </c>
      <c r="AH119" s="3" t="e">
        <v>#REF!</v>
      </c>
      <c r="AI119" s="3" t="e">
        <v>#REF!</v>
      </c>
      <c r="AJ119" s="3" t="e">
        <v>#REF!</v>
      </c>
      <c r="AK119" s="3" t="e">
        <v>#REF!</v>
      </c>
      <c r="AL119" s="3" t="e">
        <v>#REF!</v>
      </c>
      <c r="AM119" s="3" t="e">
        <v>#REF!</v>
      </c>
      <c r="AN119" s="3">
        <v>0.128</v>
      </c>
      <c r="AO119" s="3">
        <v>0.113</v>
      </c>
      <c r="AP119" s="3">
        <v>0.124</v>
      </c>
    </row>
    <row r="120" spans="2:42" outlineLevel="1" x14ac:dyDescent="0.3">
      <c r="B120" s="3">
        <v>0.128</v>
      </c>
      <c r="C120" s="3">
        <v>0.14599999999999999</v>
      </c>
      <c r="D120" s="3">
        <v>0.13800000000000001</v>
      </c>
      <c r="E120" s="3">
        <v>0.157</v>
      </c>
      <c r="F120" s="3">
        <v>0.17499999999999999</v>
      </c>
      <c r="G120" s="3">
        <v>0.17499999999999999</v>
      </c>
      <c r="H120" s="3">
        <v>0.18099999999999999</v>
      </c>
      <c r="I120" s="3">
        <v>0.16500000000000001</v>
      </c>
      <c r="J120" s="3">
        <v>0.111</v>
      </c>
      <c r="K120" s="3">
        <v>0.21299999999999999</v>
      </c>
      <c r="L120" s="3">
        <v>0.16800000000000001</v>
      </c>
      <c r="M120" s="3">
        <v>0.14799999999999999</v>
      </c>
      <c r="N120" s="3">
        <v>0.18</v>
      </c>
      <c r="O120" s="3">
        <v>0.16900000000000001</v>
      </c>
      <c r="P120" s="3">
        <v>0.156</v>
      </c>
      <c r="Q120" s="3">
        <v>0.188</v>
      </c>
      <c r="R120" s="3">
        <v>0</v>
      </c>
      <c r="S120" s="3">
        <v>0</v>
      </c>
      <c r="T120" s="3">
        <v>0.16400000000000001</v>
      </c>
      <c r="U120" s="3">
        <v>0.14199999999999999</v>
      </c>
      <c r="V120" s="3">
        <v>0.18099999999999999</v>
      </c>
      <c r="W120" s="3">
        <v>0</v>
      </c>
      <c r="X120" s="3">
        <v>0</v>
      </c>
      <c r="Y120" s="3">
        <v>0</v>
      </c>
      <c r="Z120" s="3">
        <v>0</v>
      </c>
      <c r="AA120" s="3">
        <v>0</v>
      </c>
      <c r="AB120" s="3">
        <v>0</v>
      </c>
      <c r="AC120" s="3" t="e">
        <v>#REF!</v>
      </c>
      <c r="AD120" s="3" t="e">
        <v>#REF!</v>
      </c>
      <c r="AE120" s="3" t="e">
        <v>#REF!</v>
      </c>
      <c r="AF120" s="3" t="e">
        <v>#REF!</v>
      </c>
      <c r="AG120" s="3" t="e">
        <v>#REF!</v>
      </c>
      <c r="AH120" s="3" t="e">
        <v>#REF!</v>
      </c>
      <c r="AI120" s="3" t="e">
        <v>#REF!</v>
      </c>
      <c r="AJ120" s="3" t="e">
        <v>#REF!</v>
      </c>
      <c r="AK120" s="3" t="e">
        <v>#REF!</v>
      </c>
      <c r="AL120" s="3" t="e">
        <v>#REF!</v>
      </c>
      <c r="AM120" s="3" t="e">
        <v>#REF!</v>
      </c>
      <c r="AN120" s="3">
        <v>0.128</v>
      </c>
      <c r="AO120" s="3">
        <v>0.13400000000000001</v>
      </c>
      <c r="AP120" s="3">
        <v>0.16900000000000001</v>
      </c>
    </row>
    <row r="121" spans="2:42" outlineLevel="1" x14ac:dyDescent="0.3">
      <c r="B121" s="3">
        <v>0.152</v>
      </c>
      <c r="C121" s="3">
        <v>0.192</v>
      </c>
      <c r="D121" s="3">
        <v>0.155</v>
      </c>
      <c r="E121" s="3">
        <v>0.17699999999999999</v>
      </c>
      <c r="F121" s="3">
        <v>0.187</v>
      </c>
      <c r="G121" s="3">
        <v>0.14899999999999999</v>
      </c>
      <c r="H121" s="3">
        <v>0.23799999999999999</v>
      </c>
      <c r="I121" s="3">
        <v>0.25700000000000001</v>
      </c>
      <c r="J121" s="3">
        <v>0.20100000000000001</v>
      </c>
      <c r="K121" s="3">
        <v>0.28000000000000003</v>
      </c>
      <c r="L121" s="3">
        <v>0.20799999999999999</v>
      </c>
      <c r="M121" s="3">
        <v>0.19500000000000001</v>
      </c>
      <c r="N121" s="3">
        <v>0.20499999999999999</v>
      </c>
      <c r="O121" s="3">
        <v>0.19400000000000001</v>
      </c>
      <c r="P121" s="3">
        <v>7.5999999999999998E-2</v>
      </c>
      <c r="Q121" s="3">
        <v>0.14299999999999999</v>
      </c>
      <c r="R121" s="3">
        <v>0</v>
      </c>
      <c r="S121" s="3">
        <v>0</v>
      </c>
      <c r="T121" s="3">
        <v>0.19500000000000001</v>
      </c>
      <c r="U121" s="3">
        <v>0.16300000000000001</v>
      </c>
      <c r="V121" s="3">
        <v>0.17100000000000001</v>
      </c>
      <c r="W121" s="3">
        <v>0</v>
      </c>
      <c r="X121" s="3">
        <v>0</v>
      </c>
      <c r="Y121" s="3">
        <v>0</v>
      </c>
      <c r="Z121" s="3">
        <v>0</v>
      </c>
      <c r="AA121" s="3">
        <v>0</v>
      </c>
      <c r="AB121" s="3">
        <v>0</v>
      </c>
      <c r="AC121" s="3" t="e">
        <v>#REF!</v>
      </c>
      <c r="AD121" s="3" t="e">
        <v>#REF!</v>
      </c>
      <c r="AE121" s="3" t="e">
        <v>#REF!</v>
      </c>
      <c r="AF121" s="3" t="e">
        <v>#REF!</v>
      </c>
      <c r="AG121" s="3" t="e">
        <v>#REF!</v>
      </c>
      <c r="AH121" s="3" t="e">
        <v>#REF!</v>
      </c>
      <c r="AI121" s="3" t="e">
        <v>#REF!</v>
      </c>
      <c r="AJ121" s="3" t="e">
        <v>#REF!</v>
      </c>
      <c r="AK121" s="3" t="e">
        <v>#REF!</v>
      </c>
      <c r="AL121" s="3" t="e">
        <v>#REF!</v>
      </c>
      <c r="AM121" s="3" t="e">
        <v>#REF!</v>
      </c>
      <c r="AN121" s="3">
        <v>0.186</v>
      </c>
      <c r="AO121" s="3">
        <v>0.17499999999999999</v>
      </c>
      <c r="AP121" s="3">
        <v>0.20699999999999999</v>
      </c>
    </row>
    <row r="122" spans="2:42" outlineLevel="1" x14ac:dyDescent="0.3">
      <c r="B122" s="3">
        <v>0.182</v>
      </c>
      <c r="C122" s="3">
        <v>0.16900000000000001</v>
      </c>
      <c r="D122" s="3">
        <v>0.17699999999999999</v>
      </c>
      <c r="E122" s="3">
        <v>0.17299999999999999</v>
      </c>
      <c r="F122" s="3">
        <v>0.17499999999999999</v>
      </c>
      <c r="G122" s="3">
        <v>0.113</v>
      </c>
      <c r="H122" s="3">
        <v>0.193</v>
      </c>
      <c r="I122" s="3">
        <v>0.05</v>
      </c>
      <c r="J122" s="3">
        <v>0.26800000000000002</v>
      </c>
      <c r="K122" s="3">
        <v>0.16300000000000001</v>
      </c>
      <c r="L122" s="3">
        <v>0.18099999999999999</v>
      </c>
      <c r="M122" s="3">
        <v>0.185</v>
      </c>
      <c r="N122" s="3">
        <v>0.20300000000000001</v>
      </c>
      <c r="O122" s="3">
        <v>0.16900000000000001</v>
      </c>
      <c r="P122" s="3">
        <v>4.9000000000000002E-2</v>
      </c>
      <c r="Q122" s="3">
        <v>0.11799999999999999</v>
      </c>
      <c r="R122" s="3">
        <v>0</v>
      </c>
      <c r="S122" s="3">
        <v>0</v>
      </c>
      <c r="T122" s="3">
        <v>0.152</v>
      </c>
      <c r="U122" s="3">
        <v>0.16</v>
      </c>
      <c r="V122" s="3">
        <v>0.13</v>
      </c>
      <c r="W122" s="3">
        <v>0</v>
      </c>
      <c r="X122" s="3">
        <v>0</v>
      </c>
      <c r="Y122" s="3">
        <v>0</v>
      </c>
      <c r="Z122" s="3">
        <v>0</v>
      </c>
      <c r="AA122" s="3">
        <v>0</v>
      </c>
      <c r="AB122" s="3">
        <v>0</v>
      </c>
      <c r="AC122" s="3" t="e">
        <v>#REF!</v>
      </c>
      <c r="AD122" s="3" t="e">
        <v>#REF!</v>
      </c>
      <c r="AE122" s="3" t="e">
        <v>#REF!</v>
      </c>
      <c r="AF122" s="3" t="e">
        <v>#REF!</v>
      </c>
      <c r="AG122" s="3" t="e">
        <v>#REF!</v>
      </c>
      <c r="AH122" s="3" t="e">
        <v>#REF!</v>
      </c>
      <c r="AI122" s="3" t="e">
        <v>#REF!</v>
      </c>
      <c r="AJ122" s="3" t="e">
        <v>#REF!</v>
      </c>
      <c r="AK122" s="3" t="e">
        <v>#REF!</v>
      </c>
      <c r="AL122" s="3" t="e">
        <v>#REF!</v>
      </c>
      <c r="AM122" s="3" t="e">
        <v>#REF!</v>
      </c>
      <c r="AN122" s="3">
        <v>0.17299999999999999</v>
      </c>
      <c r="AO122" s="3">
        <v>0.19800000000000001</v>
      </c>
      <c r="AP122" s="3">
        <v>0.17699999999999999</v>
      </c>
    </row>
    <row r="123" spans="2:42" outlineLevel="1" x14ac:dyDescent="0.3">
      <c r="B123" s="3">
        <v>0.15</v>
      </c>
      <c r="C123" s="3">
        <v>0.13100000000000001</v>
      </c>
      <c r="D123" s="3">
        <v>0.14299999999999999</v>
      </c>
      <c r="E123" s="3">
        <v>0.14899999999999999</v>
      </c>
      <c r="F123" s="3">
        <v>0.161</v>
      </c>
      <c r="G123" s="3">
        <v>0.08</v>
      </c>
      <c r="H123" s="3">
        <v>0.12</v>
      </c>
      <c r="I123" s="3">
        <v>3.5000000000000003E-2</v>
      </c>
      <c r="J123" s="3">
        <v>0.187</v>
      </c>
      <c r="K123" s="3">
        <v>9.9000000000000005E-2</v>
      </c>
      <c r="L123" s="3">
        <v>0.121</v>
      </c>
      <c r="M123" s="3">
        <v>0.112</v>
      </c>
      <c r="N123" s="3">
        <v>0.114</v>
      </c>
      <c r="O123" s="3">
        <v>0.13800000000000001</v>
      </c>
      <c r="P123" s="3">
        <v>1.9E-2</v>
      </c>
      <c r="Q123" s="3">
        <v>7.1999999999999995E-2</v>
      </c>
      <c r="R123" s="3">
        <v>0</v>
      </c>
      <c r="S123" s="3">
        <v>0</v>
      </c>
      <c r="T123" s="3">
        <v>0.123</v>
      </c>
      <c r="U123" s="3">
        <v>0.16200000000000001</v>
      </c>
      <c r="V123" s="3">
        <v>0.10199999999999999</v>
      </c>
      <c r="W123" s="3">
        <v>0</v>
      </c>
      <c r="X123" s="3">
        <v>0</v>
      </c>
      <c r="Y123" s="3">
        <v>0</v>
      </c>
      <c r="Z123" s="3">
        <v>0</v>
      </c>
      <c r="AA123" s="3">
        <v>0</v>
      </c>
      <c r="AB123" s="3">
        <v>0</v>
      </c>
      <c r="AC123" s="3" t="e">
        <v>#REF!</v>
      </c>
      <c r="AD123" s="3" t="e">
        <v>#REF!</v>
      </c>
      <c r="AE123" s="3" t="e">
        <v>#REF!</v>
      </c>
      <c r="AF123" s="3" t="e">
        <v>#REF!</v>
      </c>
      <c r="AG123" s="3" t="e">
        <v>#REF!</v>
      </c>
      <c r="AH123" s="3" t="e">
        <v>#REF!</v>
      </c>
      <c r="AI123" s="3" t="e">
        <v>#REF!</v>
      </c>
      <c r="AJ123" s="3" t="e">
        <v>#REF!</v>
      </c>
      <c r="AK123" s="3" t="e">
        <v>#REF!</v>
      </c>
      <c r="AL123" s="3" t="e">
        <v>#REF!</v>
      </c>
      <c r="AM123" s="3" t="e">
        <v>#REF!</v>
      </c>
      <c r="AN123" s="3">
        <v>0.124</v>
      </c>
      <c r="AO123" s="3">
        <v>0.11700000000000001</v>
      </c>
      <c r="AP123" s="3">
        <v>0.114</v>
      </c>
    </row>
    <row r="124" spans="2:42" outlineLevel="1" x14ac:dyDescent="0.3">
      <c r="B124" s="3">
        <v>9.2999999999999999E-2</v>
      </c>
      <c r="C124" s="3">
        <v>0.1</v>
      </c>
      <c r="D124" s="3">
        <v>9.8000000000000004E-2</v>
      </c>
      <c r="E124" s="3">
        <v>0.105</v>
      </c>
      <c r="F124" s="3">
        <v>8.6999999999999994E-2</v>
      </c>
      <c r="G124" s="3">
        <v>4.3999999999999997E-2</v>
      </c>
      <c r="H124" s="3">
        <v>6.5000000000000002E-2</v>
      </c>
      <c r="I124" s="3">
        <v>2.5999999999999999E-2</v>
      </c>
      <c r="J124" s="3">
        <v>0.10100000000000001</v>
      </c>
      <c r="K124" s="3">
        <v>2.9000000000000001E-2</v>
      </c>
      <c r="L124" s="3">
        <v>7.8E-2</v>
      </c>
      <c r="M124" s="3">
        <v>8.1000000000000003E-2</v>
      </c>
      <c r="N124" s="3">
        <v>7.4999999999999997E-2</v>
      </c>
      <c r="O124" s="3">
        <v>8.8999999999999996E-2</v>
      </c>
      <c r="P124" s="3">
        <v>7.0000000000000001E-3</v>
      </c>
      <c r="Q124" s="3">
        <v>4.2999999999999997E-2</v>
      </c>
      <c r="R124" s="3">
        <v>0</v>
      </c>
      <c r="S124" s="3">
        <v>0</v>
      </c>
      <c r="T124" s="3">
        <v>8.6999999999999994E-2</v>
      </c>
      <c r="U124" s="3">
        <v>0.111</v>
      </c>
      <c r="V124" s="3">
        <v>7.8E-2</v>
      </c>
      <c r="W124" s="3">
        <v>0</v>
      </c>
      <c r="X124" s="3">
        <v>0</v>
      </c>
      <c r="Y124" s="3">
        <v>0</v>
      </c>
      <c r="Z124" s="3">
        <v>0</v>
      </c>
      <c r="AA124" s="3">
        <v>0</v>
      </c>
      <c r="AB124" s="3">
        <v>0</v>
      </c>
      <c r="AC124" s="3" t="e">
        <v>#REF!</v>
      </c>
      <c r="AD124" s="3" t="e">
        <v>#REF!</v>
      </c>
      <c r="AE124" s="3" t="e">
        <v>#REF!</v>
      </c>
      <c r="AF124" s="3" t="e">
        <v>#REF!</v>
      </c>
      <c r="AG124" s="3" t="e">
        <v>#REF!</v>
      </c>
      <c r="AH124" s="3" t="e">
        <v>#REF!</v>
      </c>
      <c r="AI124" s="3" t="e">
        <v>#REF!</v>
      </c>
      <c r="AJ124" s="3" t="e">
        <v>#REF!</v>
      </c>
      <c r="AK124" s="3" t="e">
        <v>#REF!</v>
      </c>
      <c r="AL124" s="3" t="e">
        <v>#REF!</v>
      </c>
      <c r="AM124" s="3" t="e">
        <v>#REF!</v>
      </c>
      <c r="AN124" s="3">
        <v>0.104</v>
      </c>
      <c r="AO124" s="3">
        <v>9.4E-2</v>
      </c>
      <c r="AP124" s="3">
        <v>7.5999999999999998E-2</v>
      </c>
    </row>
    <row r="125" spans="2:42" outlineLevel="1" x14ac:dyDescent="0.3">
      <c r="B125" s="3">
        <v>6.9000000000000006E-2</v>
      </c>
      <c r="C125" s="3">
        <v>5.0999999999999997E-2</v>
      </c>
      <c r="D125" s="3">
        <v>0.06</v>
      </c>
      <c r="E125" s="3">
        <v>5.2999999999999999E-2</v>
      </c>
      <c r="F125" s="3">
        <v>3.1E-2</v>
      </c>
      <c r="G125" s="3">
        <v>2.1999999999999999E-2</v>
      </c>
      <c r="H125" s="3">
        <v>2.7E-2</v>
      </c>
      <c r="I125" s="3">
        <v>1E-3</v>
      </c>
      <c r="J125" s="3">
        <v>6.0999999999999999E-2</v>
      </c>
      <c r="K125" s="3">
        <v>8.9999999999999993E-3</v>
      </c>
      <c r="L125" s="3">
        <v>2.5999999999999999E-2</v>
      </c>
      <c r="M125" s="3">
        <v>4.2000000000000003E-2</v>
      </c>
      <c r="N125" s="3">
        <v>4.3999999999999997E-2</v>
      </c>
      <c r="O125" s="3">
        <v>4.3999999999999997E-2</v>
      </c>
      <c r="P125" s="3">
        <v>3.0000000000000001E-3</v>
      </c>
      <c r="Q125" s="3">
        <v>1.7999999999999999E-2</v>
      </c>
      <c r="R125" s="3">
        <v>0</v>
      </c>
      <c r="S125" s="3">
        <v>0</v>
      </c>
      <c r="T125" s="3">
        <v>0.05</v>
      </c>
      <c r="U125" s="3">
        <v>7.0999999999999994E-2</v>
      </c>
      <c r="V125" s="3">
        <v>4.7E-2</v>
      </c>
      <c r="W125" s="3">
        <v>0</v>
      </c>
      <c r="X125" s="3">
        <v>0</v>
      </c>
      <c r="Y125" s="3">
        <v>0</v>
      </c>
      <c r="Z125" s="3">
        <v>0</v>
      </c>
      <c r="AA125" s="3">
        <v>0</v>
      </c>
      <c r="AB125" s="3">
        <v>0</v>
      </c>
      <c r="AC125" s="3" t="e">
        <v>#REF!</v>
      </c>
      <c r="AD125" s="3" t="e">
        <v>#REF!</v>
      </c>
      <c r="AE125" s="3" t="e">
        <v>#REF!</v>
      </c>
      <c r="AF125" s="3" t="e">
        <v>#REF!</v>
      </c>
      <c r="AG125" s="3" t="e">
        <v>#REF!</v>
      </c>
      <c r="AH125" s="3" t="e">
        <v>#REF!</v>
      </c>
      <c r="AI125" s="3" t="e">
        <v>#REF!</v>
      </c>
      <c r="AJ125" s="3" t="e">
        <v>#REF!</v>
      </c>
      <c r="AK125" s="3" t="e">
        <v>#REF!</v>
      </c>
      <c r="AL125" s="3" t="e">
        <v>#REF!</v>
      </c>
      <c r="AM125" s="3" t="e">
        <v>#REF!</v>
      </c>
      <c r="AN125" s="3">
        <v>4.7E-2</v>
      </c>
      <c r="AO125" s="3">
        <v>4.7E-2</v>
      </c>
      <c r="AP125" s="3">
        <v>3.2000000000000001E-2</v>
      </c>
    </row>
    <row r="126" spans="2:42" outlineLevel="1" x14ac:dyDescent="0.3">
      <c r="B126" s="3">
        <v>2.8000000000000001E-2</v>
      </c>
      <c r="C126" s="3">
        <v>1.0999999999999999E-2</v>
      </c>
      <c r="D126" s="3">
        <v>2.5000000000000001E-2</v>
      </c>
      <c r="E126" s="3">
        <v>1.4999999999999999E-2</v>
      </c>
      <c r="F126" s="3">
        <v>2E-3</v>
      </c>
      <c r="G126" s="3">
        <v>8.9999999999999993E-3</v>
      </c>
      <c r="H126" s="3">
        <v>6.0000000000000001E-3</v>
      </c>
      <c r="I126" s="3">
        <v>2E-3</v>
      </c>
      <c r="J126" s="3">
        <v>1.4E-2</v>
      </c>
      <c r="K126" s="3">
        <v>2E-3</v>
      </c>
      <c r="L126" s="3">
        <v>6.0000000000000001E-3</v>
      </c>
      <c r="M126" s="3">
        <v>7.0000000000000001E-3</v>
      </c>
      <c r="N126" s="3">
        <v>1.4E-2</v>
      </c>
      <c r="O126" s="3">
        <v>5.0000000000000001E-3</v>
      </c>
      <c r="P126" s="3">
        <v>1E-3</v>
      </c>
      <c r="Q126" s="3">
        <v>8.0000000000000002E-3</v>
      </c>
      <c r="R126" s="3">
        <v>0</v>
      </c>
      <c r="S126" s="3">
        <v>0</v>
      </c>
      <c r="T126" s="3">
        <v>1.2999999999999999E-2</v>
      </c>
      <c r="U126" s="3">
        <v>0.04</v>
      </c>
      <c r="V126" s="3">
        <v>2.5000000000000001E-2</v>
      </c>
      <c r="W126" s="3">
        <v>0</v>
      </c>
      <c r="X126" s="3">
        <v>0</v>
      </c>
      <c r="Y126" s="3">
        <v>0</v>
      </c>
      <c r="Z126" s="3">
        <v>0</v>
      </c>
      <c r="AA126" s="3">
        <v>0</v>
      </c>
      <c r="AB126" s="3">
        <v>0</v>
      </c>
      <c r="AC126" s="3" t="e">
        <v>#REF!</v>
      </c>
      <c r="AD126" s="3" t="e">
        <v>#REF!</v>
      </c>
      <c r="AE126" s="3" t="e">
        <v>#REF!</v>
      </c>
      <c r="AF126" s="3" t="e">
        <v>#REF!</v>
      </c>
      <c r="AG126" s="3" t="e">
        <v>#REF!</v>
      </c>
      <c r="AH126" s="3" t="e">
        <v>#REF!</v>
      </c>
      <c r="AI126" s="3" t="e">
        <v>#REF!</v>
      </c>
      <c r="AJ126" s="3" t="e">
        <v>#REF!</v>
      </c>
      <c r="AK126" s="3" t="e">
        <v>#REF!</v>
      </c>
      <c r="AL126" s="3" t="e">
        <v>#REF!</v>
      </c>
      <c r="AM126" s="3" t="e">
        <v>#REF!</v>
      </c>
      <c r="AN126" s="3">
        <v>1.2E-2</v>
      </c>
      <c r="AO126" s="3">
        <v>1.2999999999999999E-2</v>
      </c>
      <c r="AP126" s="3">
        <v>7.0000000000000001E-3</v>
      </c>
    </row>
    <row r="127" spans="2:42" outlineLevel="1" x14ac:dyDescent="0.3">
      <c r="B127" s="3">
        <v>0</v>
      </c>
      <c r="C127" s="3">
        <v>0</v>
      </c>
      <c r="D127" s="3">
        <v>0</v>
      </c>
      <c r="E127" s="3">
        <v>0</v>
      </c>
      <c r="F127" s="3">
        <v>0</v>
      </c>
      <c r="G127" s="3">
        <v>0</v>
      </c>
      <c r="H127" s="3">
        <v>0</v>
      </c>
      <c r="I127" s="3">
        <v>0</v>
      </c>
      <c r="J127" s="3">
        <v>0</v>
      </c>
      <c r="K127" s="3">
        <v>0</v>
      </c>
      <c r="L127" s="3">
        <v>0</v>
      </c>
      <c r="M127" s="3">
        <v>0</v>
      </c>
      <c r="N127" s="3">
        <v>0</v>
      </c>
      <c r="O127" s="3">
        <v>0</v>
      </c>
      <c r="P127" s="3">
        <v>0</v>
      </c>
      <c r="Q127" s="3">
        <v>0</v>
      </c>
      <c r="R127" s="3">
        <v>0</v>
      </c>
      <c r="S127" s="3">
        <v>0</v>
      </c>
      <c r="T127" s="3">
        <v>0</v>
      </c>
      <c r="U127" s="3">
        <v>0</v>
      </c>
      <c r="V127" s="3">
        <v>0</v>
      </c>
      <c r="W127" s="3">
        <v>0</v>
      </c>
      <c r="X127" s="3">
        <v>0</v>
      </c>
      <c r="Y127" s="3">
        <v>0</v>
      </c>
      <c r="Z127" s="3">
        <v>0</v>
      </c>
      <c r="AA127" s="3">
        <v>0</v>
      </c>
      <c r="AB127" s="3">
        <v>0</v>
      </c>
      <c r="AC127" s="3" t="e">
        <v>#REF!</v>
      </c>
      <c r="AD127" s="3" t="e">
        <v>#REF!</v>
      </c>
      <c r="AE127" s="3" t="e">
        <v>#REF!</v>
      </c>
      <c r="AF127" s="3" t="e">
        <v>#REF!</v>
      </c>
      <c r="AG127" s="3" t="e">
        <v>#REF!</v>
      </c>
      <c r="AH127" s="3" t="e">
        <v>#REF!</v>
      </c>
      <c r="AI127" s="3" t="e">
        <v>#REF!</v>
      </c>
      <c r="AJ127" s="3" t="e">
        <v>#REF!</v>
      </c>
      <c r="AK127" s="3" t="e">
        <v>#REF!</v>
      </c>
      <c r="AL127" s="3" t="e">
        <v>#REF!</v>
      </c>
      <c r="AM127" s="3" t="e">
        <v>#REF!</v>
      </c>
      <c r="AN127" s="3">
        <v>0</v>
      </c>
      <c r="AO127" s="3">
        <v>0</v>
      </c>
      <c r="AP127" s="3">
        <v>0</v>
      </c>
    </row>
    <row r="128" spans="2:42" outlineLevel="1" x14ac:dyDescent="0.3">
      <c r="B128" s="3">
        <v>0</v>
      </c>
      <c r="C128" s="3">
        <v>0</v>
      </c>
      <c r="D128" s="3">
        <v>0</v>
      </c>
      <c r="E128" s="3">
        <v>0</v>
      </c>
      <c r="F128" s="3">
        <v>0</v>
      </c>
      <c r="G128" s="3">
        <v>0</v>
      </c>
      <c r="H128" s="3">
        <v>0</v>
      </c>
      <c r="I128" s="3">
        <v>0</v>
      </c>
      <c r="J128" s="3">
        <v>0</v>
      </c>
      <c r="K128" s="3">
        <v>0</v>
      </c>
      <c r="L128" s="3">
        <v>0</v>
      </c>
      <c r="M128" s="3">
        <v>0</v>
      </c>
      <c r="N128" s="3">
        <v>0</v>
      </c>
      <c r="O128" s="3">
        <v>0</v>
      </c>
      <c r="P128" s="3">
        <v>0</v>
      </c>
      <c r="Q128" s="3">
        <v>0</v>
      </c>
      <c r="R128" s="3">
        <v>0</v>
      </c>
      <c r="S128" s="3">
        <v>0</v>
      </c>
      <c r="T128" s="3">
        <v>0</v>
      </c>
      <c r="U128" s="3">
        <v>0</v>
      </c>
      <c r="V128" s="3">
        <v>0</v>
      </c>
      <c r="W128" s="3">
        <v>0</v>
      </c>
      <c r="X128" s="3">
        <v>0</v>
      </c>
      <c r="Y128" s="3">
        <v>0</v>
      </c>
      <c r="Z128" s="3">
        <v>0</v>
      </c>
      <c r="AA128" s="3">
        <v>0</v>
      </c>
      <c r="AB128" s="3">
        <v>0</v>
      </c>
      <c r="AC128" s="3" t="e">
        <v>#REF!</v>
      </c>
      <c r="AD128" s="3" t="e">
        <v>#REF!</v>
      </c>
      <c r="AE128" s="3" t="e">
        <v>#REF!</v>
      </c>
      <c r="AF128" s="3" t="e">
        <v>#REF!</v>
      </c>
      <c r="AG128" s="3" t="e">
        <v>#REF!</v>
      </c>
      <c r="AH128" s="3" t="e">
        <v>#REF!</v>
      </c>
      <c r="AI128" s="3" t="e">
        <v>#REF!</v>
      </c>
      <c r="AJ128" s="3" t="e">
        <v>#REF!</v>
      </c>
      <c r="AK128" s="3" t="e">
        <v>#REF!</v>
      </c>
      <c r="AL128" s="3" t="e">
        <v>#REF!</v>
      </c>
      <c r="AM128" s="3" t="e">
        <v>#REF!</v>
      </c>
      <c r="AN128" s="3">
        <v>0</v>
      </c>
      <c r="AO128" s="3">
        <v>0</v>
      </c>
      <c r="AP128" s="3">
        <v>0</v>
      </c>
    </row>
    <row r="129" spans="2:42" outlineLevel="1" x14ac:dyDescent="0.3">
      <c r="B129" s="3">
        <v>0</v>
      </c>
      <c r="C129" s="3">
        <v>0</v>
      </c>
      <c r="D129" s="3">
        <v>0</v>
      </c>
      <c r="E129" s="3">
        <v>0</v>
      </c>
      <c r="F129" s="3">
        <v>0</v>
      </c>
      <c r="G129" s="3">
        <v>0</v>
      </c>
      <c r="H129" s="3">
        <v>0</v>
      </c>
      <c r="I129" s="3">
        <v>0</v>
      </c>
      <c r="J129" s="3">
        <v>0</v>
      </c>
      <c r="K129" s="3">
        <v>0</v>
      </c>
      <c r="L129" s="3">
        <v>0</v>
      </c>
      <c r="M129" s="3">
        <v>0</v>
      </c>
      <c r="N129" s="3">
        <v>0</v>
      </c>
      <c r="O129" s="3">
        <v>0</v>
      </c>
      <c r="P129" s="3">
        <v>0</v>
      </c>
      <c r="Q129" s="3">
        <v>0</v>
      </c>
      <c r="R129" s="3">
        <v>0</v>
      </c>
      <c r="S129" s="3">
        <v>0</v>
      </c>
      <c r="T129" s="3">
        <v>0</v>
      </c>
      <c r="U129" s="3">
        <v>0</v>
      </c>
      <c r="V129" s="3">
        <v>0</v>
      </c>
      <c r="W129" s="3">
        <v>0</v>
      </c>
      <c r="X129" s="3">
        <v>0</v>
      </c>
      <c r="Y129" s="3">
        <v>0</v>
      </c>
      <c r="Z129" s="3">
        <v>0</v>
      </c>
      <c r="AA129" s="3">
        <v>0</v>
      </c>
      <c r="AB129" s="3">
        <v>0</v>
      </c>
      <c r="AC129" s="3" t="e">
        <v>#REF!</v>
      </c>
      <c r="AD129" s="3" t="e">
        <v>#REF!</v>
      </c>
      <c r="AE129" s="3" t="e">
        <v>#REF!</v>
      </c>
      <c r="AF129" s="3" t="e">
        <v>#REF!</v>
      </c>
      <c r="AG129" s="3" t="e">
        <v>#REF!</v>
      </c>
      <c r="AH129" s="3" t="e">
        <v>#REF!</v>
      </c>
      <c r="AI129" s="3" t="e">
        <v>#REF!</v>
      </c>
      <c r="AJ129" s="3" t="e">
        <v>#REF!</v>
      </c>
      <c r="AK129" s="3" t="e">
        <v>#REF!</v>
      </c>
      <c r="AL129" s="3" t="e">
        <v>#REF!</v>
      </c>
      <c r="AM129" s="3" t="e">
        <v>#REF!</v>
      </c>
      <c r="AN129" s="3">
        <v>0</v>
      </c>
      <c r="AO129" s="3">
        <v>0</v>
      </c>
      <c r="AP129" s="3">
        <v>0</v>
      </c>
    </row>
    <row r="130" spans="2:42" outlineLevel="1" x14ac:dyDescent="0.3">
      <c r="B130" s="3">
        <v>0</v>
      </c>
      <c r="C130" s="3">
        <v>0</v>
      </c>
      <c r="D130" s="3">
        <v>0</v>
      </c>
      <c r="E130" s="3">
        <v>0</v>
      </c>
      <c r="F130" s="3">
        <v>0</v>
      </c>
      <c r="G130" s="3">
        <v>0</v>
      </c>
      <c r="H130" s="3">
        <v>0</v>
      </c>
      <c r="I130" s="3">
        <v>0</v>
      </c>
      <c r="J130" s="3">
        <v>0</v>
      </c>
      <c r="K130" s="3">
        <v>0</v>
      </c>
      <c r="L130" s="3">
        <v>0</v>
      </c>
      <c r="M130" s="3">
        <v>0</v>
      </c>
      <c r="N130" s="3">
        <v>0</v>
      </c>
      <c r="O130" s="3">
        <v>0</v>
      </c>
      <c r="P130" s="3">
        <v>0</v>
      </c>
      <c r="Q130" s="3">
        <v>0</v>
      </c>
      <c r="R130" s="3">
        <v>0</v>
      </c>
      <c r="S130" s="3">
        <v>0</v>
      </c>
      <c r="T130" s="3">
        <v>0</v>
      </c>
      <c r="U130" s="3">
        <v>0</v>
      </c>
      <c r="V130" s="3">
        <v>0</v>
      </c>
      <c r="W130" s="3">
        <v>0</v>
      </c>
      <c r="X130" s="3">
        <v>0</v>
      </c>
      <c r="Y130" s="3">
        <v>0</v>
      </c>
      <c r="Z130" s="3">
        <v>0</v>
      </c>
      <c r="AA130" s="3">
        <v>0</v>
      </c>
      <c r="AB130" s="3">
        <v>0</v>
      </c>
      <c r="AC130" s="3" t="e">
        <v>#REF!</v>
      </c>
      <c r="AD130" s="3" t="e">
        <v>#REF!</v>
      </c>
      <c r="AE130" s="3" t="e">
        <v>#REF!</v>
      </c>
      <c r="AF130" s="3" t="e">
        <v>#REF!</v>
      </c>
      <c r="AG130" s="3" t="e">
        <v>#REF!</v>
      </c>
      <c r="AH130" s="3" t="e">
        <v>#REF!</v>
      </c>
      <c r="AI130" s="3" t="e">
        <v>#REF!</v>
      </c>
      <c r="AJ130" s="3" t="e">
        <v>#REF!</v>
      </c>
      <c r="AK130" s="3" t="e">
        <v>#REF!</v>
      </c>
      <c r="AL130" s="3" t="e">
        <v>#REF!</v>
      </c>
      <c r="AM130" s="3" t="e">
        <v>#REF!</v>
      </c>
      <c r="AN130" s="3">
        <v>0</v>
      </c>
      <c r="AO130" s="3">
        <v>0</v>
      </c>
      <c r="AP130" s="3">
        <v>0</v>
      </c>
    </row>
    <row r="131" spans="2:42" outlineLevel="1" x14ac:dyDescent="0.3">
      <c r="B131" s="3">
        <v>0</v>
      </c>
      <c r="C131" s="3">
        <v>0</v>
      </c>
      <c r="D131" s="3">
        <v>0</v>
      </c>
      <c r="E131" s="3">
        <v>0</v>
      </c>
      <c r="F131" s="3">
        <v>0</v>
      </c>
      <c r="G131" s="3">
        <v>0</v>
      </c>
      <c r="H131" s="3">
        <v>0</v>
      </c>
      <c r="I131" s="3">
        <v>0</v>
      </c>
      <c r="J131" s="3">
        <v>0</v>
      </c>
      <c r="K131" s="3">
        <v>0</v>
      </c>
      <c r="L131" s="3">
        <v>0</v>
      </c>
      <c r="M131" s="3">
        <v>0</v>
      </c>
      <c r="N131" s="3">
        <v>0</v>
      </c>
      <c r="O131" s="3">
        <v>0</v>
      </c>
      <c r="P131" s="3">
        <v>0</v>
      </c>
      <c r="Q131" s="3">
        <v>0</v>
      </c>
      <c r="R131" s="3">
        <v>0</v>
      </c>
      <c r="S131" s="3">
        <v>0</v>
      </c>
      <c r="T131" s="3">
        <v>0</v>
      </c>
      <c r="U131" s="3">
        <v>0</v>
      </c>
      <c r="V131" s="3">
        <v>0</v>
      </c>
      <c r="W131" s="3">
        <v>0</v>
      </c>
      <c r="X131" s="3">
        <v>0</v>
      </c>
      <c r="Y131" s="3">
        <v>0</v>
      </c>
      <c r="Z131" s="3">
        <v>0</v>
      </c>
      <c r="AA131" s="3">
        <v>0</v>
      </c>
      <c r="AB131" s="3">
        <v>0</v>
      </c>
      <c r="AC131" s="3" t="e">
        <v>#REF!</v>
      </c>
      <c r="AD131" s="3" t="e">
        <v>#REF!</v>
      </c>
      <c r="AE131" s="3" t="e">
        <v>#REF!</v>
      </c>
      <c r="AF131" s="3" t="e">
        <v>#REF!</v>
      </c>
      <c r="AG131" s="3" t="e">
        <v>#REF!</v>
      </c>
      <c r="AH131" s="3" t="e">
        <v>#REF!</v>
      </c>
      <c r="AI131" s="3" t="e">
        <v>#REF!</v>
      </c>
      <c r="AJ131" s="3" t="e">
        <v>#REF!</v>
      </c>
      <c r="AK131" s="3" t="e">
        <v>#REF!</v>
      </c>
      <c r="AL131" s="3" t="e">
        <v>#REF!</v>
      </c>
      <c r="AM131" s="3" t="e">
        <v>#REF!</v>
      </c>
      <c r="AN131" s="3">
        <v>0</v>
      </c>
      <c r="AO131" s="3">
        <v>0</v>
      </c>
      <c r="AP131" s="3">
        <v>0</v>
      </c>
    </row>
    <row r="132" spans="2:42" outlineLevel="1" x14ac:dyDescent="0.3">
      <c r="B132" s="3">
        <v>0</v>
      </c>
      <c r="C132" s="3">
        <v>0</v>
      </c>
      <c r="D132" s="3">
        <v>0</v>
      </c>
      <c r="E132" s="3">
        <v>0</v>
      </c>
      <c r="F132" s="3">
        <v>0</v>
      </c>
      <c r="G132" s="3">
        <v>0</v>
      </c>
      <c r="H132" s="3">
        <v>0</v>
      </c>
      <c r="I132" s="3">
        <v>0</v>
      </c>
      <c r="J132" s="3">
        <v>0</v>
      </c>
      <c r="K132" s="3">
        <v>0</v>
      </c>
      <c r="L132" s="3">
        <v>0</v>
      </c>
      <c r="M132" s="3">
        <v>0</v>
      </c>
      <c r="N132" s="3">
        <v>0</v>
      </c>
      <c r="O132" s="3">
        <v>0</v>
      </c>
      <c r="P132" s="3">
        <v>0</v>
      </c>
      <c r="Q132" s="3">
        <v>0</v>
      </c>
      <c r="R132" s="3">
        <v>0</v>
      </c>
      <c r="S132" s="3">
        <v>0</v>
      </c>
      <c r="T132" s="3">
        <v>0</v>
      </c>
      <c r="U132" s="3">
        <v>0</v>
      </c>
      <c r="V132" s="3">
        <v>0</v>
      </c>
      <c r="W132" s="3">
        <v>0</v>
      </c>
      <c r="X132" s="3">
        <v>0</v>
      </c>
      <c r="Y132" s="3">
        <v>0</v>
      </c>
      <c r="Z132" s="3">
        <v>0</v>
      </c>
      <c r="AA132" s="3">
        <v>0</v>
      </c>
      <c r="AB132" s="3">
        <v>0</v>
      </c>
      <c r="AC132" s="3" t="e">
        <v>#REF!</v>
      </c>
      <c r="AD132" s="3" t="e">
        <v>#REF!</v>
      </c>
      <c r="AE132" s="3" t="e">
        <v>#REF!</v>
      </c>
      <c r="AF132" s="3" t="e">
        <v>#REF!</v>
      </c>
      <c r="AG132" s="3" t="e">
        <v>#REF!</v>
      </c>
      <c r="AH132" s="3" t="e">
        <v>#REF!</v>
      </c>
      <c r="AI132" s="3" t="e">
        <v>#REF!</v>
      </c>
      <c r="AJ132" s="3" t="e">
        <v>#REF!</v>
      </c>
      <c r="AK132" s="3" t="e">
        <v>#REF!</v>
      </c>
      <c r="AL132" s="3" t="e">
        <v>#REF!</v>
      </c>
      <c r="AM132" s="3" t="e">
        <v>#REF!</v>
      </c>
      <c r="AN132" s="3">
        <v>0</v>
      </c>
      <c r="AO132" s="3">
        <v>0</v>
      </c>
      <c r="AP132" s="3">
        <v>0</v>
      </c>
    </row>
    <row r="133" spans="2:42" outlineLevel="1" x14ac:dyDescent="0.3">
      <c r="B133" s="3">
        <v>0</v>
      </c>
      <c r="C133" s="3">
        <v>0</v>
      </c>
      <c r="D133" s="3">
        <v>0</v>
      </c>
      <c r="E133" s="3">
        <v>0</v>
      </c>
      <c r="F133" s="3">
        <v>0</v>
      </c>
      <c r="G133" s="3">
        <v>0</v>
      </c>
      <c r="H133" s="3">
        <v>0</v>
      </c>
      <c r="I133" s="3">
        <v>0</v>
      </c>
      <c r="J133" s="3">
        <v>0</v>
      </c>
      <c r="K133" s="3">
        <v>0</v>
      </c>
      <c r="L133" s="3">
        <v>0</v>
      </c>
      <c r="M133" s="3">
        <v>0</v>
      </c>
      <c r="N133" s="3">
        <v>0</v>
      </c>
      <c r="O133" s="3">
        <v>0</v>
      </c>
      <c r="P133" s="3">
        <v>0</v>
      </c>
      <c r="Q133" s="3">
        <v>0</v>
      </c>
      <c r="R133" s="3">
        <v>0</v>
      </c>
      <c r="S133" s="3">
        <v>0</v>
      </c>
      <c r="T133" s="3">
        <v>0</v>
      </c>
      <c r="U133" s="3">
        <v>0</v>
      </c>
      <c r="V133" s="3">
        <v>0</v>
      </c>
      <c r="W133" s="3">
        <v>0</v>
      </c>
      <c r="X133" s="3">
        <v>0</v>
      </c>
      <c r="Y133" s="3">
        <v>0</v>
      </c>
      <c r="Z133" s="3">
        <v>0</v>
      </c>
      <c r="AA133" s="3">
        <v>0</v>
      </c>
      <c r="AB133" s="3">
        <v>0</v>
      </c>
      <c r="AC133" s="3" t="e">
        <v>#REF!</v>
      </c>
      <c r="AD133" s="3" t="e">
        <v>#REF!</v>
      </c>
      <c r="AE133" s="3" t="e">
        <v>#REF!</v>
      </c>
      <c r="AF133" s="3" t="e">
        <v>#REF!</v>
      </c>
      <c r="AG133" s="3" t="e">
        <v>#REF!</v>
      </c>
      <c r="AH133" s="3" t="e">
        <v>#REF!</v>
      </c>
      <c r="AI133" s="3" t="e">
        <v>#REF!</v>
      </c>
      <c r="AJ133" s="3" t="e">
        <v>#REF!</v>
      </c>
      <c r="AK133" s="3" t="e">
        <v>#REF!</v>
      </c>
      <c r="AL133" s="3" t="e">
        <v>#REF!</v>
      </c>
      <c r="AM133" s="3" t="e">
        <v>#REF!</v>
      </c>
      <c r="AN133" s="3">
        <v>0</v>
      </c>
      <c r="AO133" s="3">
        <v>0</v>
      </c>
      <c r="AP133" s="3">
        <v>0</v>
      </c>
    </row>
    <row r="134" spans="2:42" outlineLevel="1" x14ac:dyDescent="0.3">
      <c r="B134" s="3">
        <v>0</v>
      </c>
      <c r="C134" s="3">
        <v>0</v>
      </c>
      <c r="D134" s="3">
        <v>0</v>
      </c>
      <c r="E134" s="3">
        <v>0</v>
      </c>
      <c r="F134" s="3">
        <v>0</v>
      </c>
      <c r="G134" s="3">
        <v>0</v>
      </c>
      <c r="H134" s="3">
        <v>0</v>
      </c>
      <c r="I134" s="3">
        <v>0</v>
      </c>
      <c r="J134" s="3">
        <v>0</v>
      </c>
      <c r="K134" s="3">
        <v>0</v>
      </c>
      <c r="L134" s="3">
        <v>0</v>
      </c>
      <c r="M134" s="3">
        <v>0</v>
      </c>
      <c r="N134" s="3">
        <v>0</v>
      </c>
      <c r="O134" s="3">
        <v>0</v>
      </c>
      <c r="P134" s="3">
        <v>0</v>
      </c>
      <c r="Q134" s="3">
        <v>0</v>
      </c>
      <c r="R134" s="3">
        <v>0</v>
      </c>
      <c r="S134" s="3">
        <v>0</v>
      </c>
      <c r="T134" s="3">
        <v>0</v>
      </c>
      <c r="U134" s="3">
        <v>0</v>
      </c>
      <c r="V134" s="3">
        <v>0</v>
      </c>
      <c r="W134" s="3">
        <v>0</v>
      </c>
      <c r="X134" s="3">
        <v>0</v>
      </c>
      <c r="Y134" s="3">
        <v>0</v>
      </c>
      <c r="Z134" s="3">
        <v>0</v>
      </c>
      <c r="AA134" s="3">
        <v>0</v>
      </c>
      <c r="AB134" s="3">
        <v>0</v>
      </c>
      <c r="AC134" s="3" t="e">
        <v>#REF!</v>
      </c>
      <c r="AD134" s="3" t="e">
        <v>#REF!</v>
      </c>
      <c r="AE134" s="3" t="e">
        <v>#REF!</v>
      </c>
      <c r="AF134" s="3" t="e">
        <v>#REF!</v>
      </c>
      <c r="AG134" s="3" t="e">
        <v>#REF!</v>
      </c>
      <c r="AH134" s="3" t="e">
        <v>#REF!</v>
      </c>
      <c r="AI134" s="3" t="e">
        <v>#REF!</v>
      </c>
      <c r="AJ134" s="3" t="e">
        <v>#REF!</v>
      </c>
      <c r="AK134" s="3" t="e">
        <v>#REF!</v>
      </c>
      <c r="AL134" s="3" t="e">
        <v>#REF!</v>
      </c>
      <c r="AM134" s="3" t="e">
        <v>#REF!</v>
      </c>
      <c r="AN134" s="3">
        <v>0</v>
      </c>
      <c r="AO134" s="3">
        <v>0</v>
      </c>
      <c r="AP134" s="3">
        <v>0</v>
      </c>
    </row>
    <row r="135" spans="2:42" outlineLevel="1" x14ac:dyDescent="0.3">
      <c r="B135" s="3">
        <v>0</v>
      </c>
      <c r="C135" s="3">
        <v>0</v>
      </c>
      <c r="D135" s="3">
        <v>0</v>
      </c>
      <c r="E135" s="3">
        <v>0</v>
      </c>
      <c r="F135" s="3">
        <v>0</v>
      </c>
      <c r="G135" s="3">
        <v>0</v>
      </c>
      <c r="H135" s="3">
        <v>0</v>
      </c>
      <c r="I135" s="3">
        <v>0</v>
      </c>
      <c r="J135" s="3">
        <v>0</v>
      </c>
      <c r="K135" s="3">
        <v>0</v>
      </c>
      <c r="L135" s="3">
        <v>0</v>
      </c>
      <c r="M135" s="3">
        <v>0</v>
      </c>
      <c r="N135" s="3">
        <v>0</v>
      </c>
      <c r="O135" s="3">
        <v>0</v>
      </c>
      <c r="P135" s="3">
        <v>0</v>
      </c>
      <c r="Q135" s="3">
        <v>0</v>
      </c>
      <c r="R135" s="3">
        <v>0</v>
      </c>
      <c r="S135" s="3">
        <v>0</v>
      </c>
      <c r="T135" s="3">
        <v>0</v>
      </c>
      <c r="U135" s="3">
        <v>0</v>
      </c>
      <c r="V135" s="3">
        <v>0</v>
      </c>
      <c r="W135" s="3">
        <v>0</v>
      </c>
      <c r="X135" s="3">
        <v>0</v>
      </c>
      <c r="Y135" s="3">
        <v>0</v>
      </c>
      <c r="Z135" s="3">
        <v>0</v>
      </c>
      <c r="AA135" s="3">
        <v>0</v>
      </c>
      <c r="AB135" s="3">
        <v>0</v>
      </c>
      <c r="AC135" s="3" t="e">
        <v>#REF!</v>
      </c>
      <c r="AD135" s="3" t="e">
        <v>#REF!</v>
      </c>
      <c r="AE135" s="3" t="e">
        <v>#REF!</v>
      </c>
      <c r="AF135" s="3" t="e">
        <v>#REF!</v>
      </c>
      <c r="AG135" s="3" t="e">
        <v>#REF!</v>
      </c>
      <c r="AH135" s="3" t="e">
        <v>#REF!</v>
      </c>
      <c r="AI135" s="3" t="e">
        <v>#REF!</v>
      </c>
      <c r="AJ135" s="3" t="e">
        <v>#REF!</v>
      </c>
      <c r="AK135" s="3" t="e">
        <v>#REF!</v>
      </c>
      <c r="AL135" s="3" t="e">
        <v>#REF!</v>
      </c>
      <c r="AM135" s="3" t="e">
        <v>#REF!</v>
      </c>
      <c r="AN135" s="3">
        <v>0</v>
      </c>
      <c r="AO135" s="3">
        <v>0</v>
      </c>
      <c r="AP135" s="3">
        <v>0</v>
      </c>
    </row>
    <row r="136" spans="2:42" outlineLevel="1" x14ac:dyDescent="0.3">
      <c r="B136" s="3">
        <v>0</v>
      </c>
      <c r="C136" s="3">
        <v>0</v>
      </c>
      <c r="D136" s="3">
        <v>0</v>
      </c>
      <c r="E136" s="3">
        <v>0</v>
      </c>
      <c r="F136" s="3">
        <v>0</v>
      </c>
      <c r="G136" s="3">
        <v>0</v>
      </c>
      <c r="H136" s="3">
        <v>0</v>
      </c>
      <c r="I136" s="3">
        <v>0</v>
      </c>
      <c r="J136" s="3">
        <v>0</v>
      </c>
      <c r="K136" s="3">
        <v>0</v>
      </c>
      <c r="L136" s="3">
        <v>0</v>
      </c>
      <c r="M136" s="3">
        <v>0</v>
      </c>
      <c r="N136" s="3">
        <v>0</v>
      </c>
      <c r="O136" s="3">
        <v>0</v>
      </c>
      <c r="P136" s="3">
        <v>0</v>
      </c>
      <c r="Q136" s="3">
        <v>0</v>
      </c>
      <c r="R136" s="3">
        <v>0</v>
      </c>
      <c r="S136" s="3">
        <v>0</v>
      </c>
      <c r="T136" s="3">
        <v>0</v>
      </c>
      <c r="U136" s="3">
        <v>0</v>
      </c>
      <c r="V136" s="3">
        <v>0</v>
      </c>
      <c r="W136" s="3">
        <v>0</v>
      </c>
      <c r="X136" s="3">
        <v>0</v>
      </c>
      <c r="Y136" s="3">
        <v>0</v>
      </c>
      <c r="Z136" s="3">
        <v>0</v>
      </c>
      <c r="AA136" s="3">
        <v>0</v>
      </c>
      <c r="AB136" s="3">
        <v>0</v>
      </c>
      <c r="AC136" s="3" t="e">
        <v>#REF!</v>
      </c>
      <c r="AD136" s="3" t="e">
        <v>#REF!</v>
      </c>
      <c r="AE136" s="3" t="e">
        <v>#REF!</v>
      </c>
      <c r="AF136" s="3" t="e">
        <v>#REF!</v>
      </c>
      <c r="AG136" s="3" t="e">
        <v>#REF!</v>
      </c>
      <c r="AH136" s="3" t="e">
        <v>#REF!</v>
      </c>
      <c r="AI136" s="3" t="e">
        <v>#REF!</v>
      </c>
      <c r="AJ136" s="3" t="e">
        <v>#REF!</v>
      </c>
      <c r="AK136" s="3" t="e">
        <v>#REF!</v>
      </c>
      <c r="AL136" s="3" t="e">
        <v>#REF!</v>
      </c>
      <c r="AM136" s="3" t="e">
        <v>#REF!</v>
      </c>
      <c r="AN136" s="3">
        <v>0</v>
      </c>
      <c r="AO136" s="3">
        <v>0</v>
      </c>
      <c r="AP136" s="3">
        <v>0</v>
      </c>
    </row>
    <row r="137" spans="2:42" outlineLevel="1" x14ac:dyDescent="0.3">
      <c r="B137" s="3">
        <v>0</v>
      </c>
      <c r="C137" s="3">
        <v>0</v>
      </c>
      <c r="D137" s="3">
        <v>0</v>
      </c>
      <c r="E137" s="3">
        <v>0</v>
      </c>
      <c r="F137" s="3">
        <v>0</v>
      </c>
      <c r="G137" s="3">
        <v>0</v>
      </c>
      <c r="H137" s="3">
        <v>0</v>
      </c>
      <c r="I137" s="3">
        <v>0</v>
      </c>
      <c r="J137" s="3">
        <v>0</v>
      </c>
      <c r="K137" s="3">
        <v>0</v>
      </c>
      <c r="L137" s="3">
        <v>0</v>
      </c>
      <c r="M137" s="3">
        <v>0</v>
      </c>
      <c r="N137" s="3">
        <v>0</v>
      </c>
      <c r="O137" s="3">
        <v>0</v>
      </c>
      <c r="P137" s="3">
        <v>0</v>
      </c>
      <c r="Q137" s="3">
        <v>0</v>
      </c>
      <c r="R137" s="3">
        <v>0</v>
      </c>
      <c r="S137" s="3">
        <v>0</v>
      </c>
      <c r="T137" s="3">
        <v>0</v>
      </c>
      <c r="U137" s="3">
        <v>0</v>
      </c>
      <c r="V137" s="3">
        <v>0</v>
      </c>
      <c r="W137" s="3">
        <v>0</v>
      </c>
      <c r="X137" s="3">
        <v>0</v>
      </c>
      <c r="Y137" s="3">
        <v>0</v>
      </c>
      <c r="Z137" s="3">
        <v>0</v>
      </c>
      <c r="AA137" s="3">
        <v>0</v>
      </c>
      <c r="AB137" s="3">
        <v>0</v>
      </c>
      <c r="AC137" s="3" t="e">
        <v>#REF!</v>
      </c>
      <c r="AD137" s="3" t="e">
        <v>#REF!</v>
      </c>
      <c r="AE137" s="3" t="e">
        <v>#REF!</v>
      </c>
      <c r="AF137" s="3" t="e">
        <v>#REF!</v>
      </c>
      <c r="AG137" s="3" t="e">
        <v>#REF!</v>
      </c>
      <c r="AH137" s="3" t="e">
        <v>#REF!</v>
      </c>
      <c r="AI137" s="3" t="e">
        <v>#REF!</v>
      </c>
      <c r="AJ137" s="3" t="e">
        <v>#REF!</v>
      </c>
      <c r="AK137" s="3" t="e">
        <v>#REF!</v>
      </c>
      <c r="AL137" s="3" t="e">
        <v>#REF!</v>
      </c>
      <c r="AM137" s="3" t="e">
        <v>#REF!</v>
      </c>
      <c r="AN137" s="3">
        <v>0</v>
      </c>
      <c r="AO137" s="3">
        <v>0</v>
      </c>
      <c r="AP137" s="3">
        <v>0</v>
      </c>
    </row>
    <row r="138" spans="2:42" outlineLevel="1" x14ac:dyDescent="0.3">
      <c r="B138" s="3">
        <v>0</v>
      </c>
      <c r="C138" s="3">
        <v>0</v>
      </c>
      <c r="D138" s="3">
        <v>0</v>
      </c>
      <c r="E138" s="3">
        <v>0</v>
      </c>
      <c r="F138" s="3">
        <v>0</v>
      </c>
      <c r="G138" s="3">
        <v>0</v>
      </c>
      <c r="H138" s="3">
        <v>0</v>
      </c>
      <c r="I138" s="3">
        <v>0</v>
      </c>
      <c r="J138" s="3">
        <v>0</v>
      </c>
      <c r="K138" s="3">
        <v>0</v>
      </c>
      <c r="L138" s="3">
        <v>0</v>
      </c>
      <c r="M138" s="3">
        <v>0</v>
      </c>
      <c r="N138" s="3">
        <v>0</v>
      </c>
      <c r="O138" s="3">
        <v>0</v>
      </c>
      <c r="P138" s="3">
        <v>0</v>
      </c>
      <c r="Q138" s="3">
        <v>0</v>
      </c>
      <c r="R138" s="3">
        <v>0</v>
      </c>
      <c r="S138" s="3">
        <v>0</v>
      </c>
      <c r="T138" s="3">
        <v>0</v>
      </c>
      <c r="U138" s="3">
        <v>0</v>
      </c>
      <c r="V138" s="3">
        <v>0</v>
      </c>
      <c r="W138" s="3">
        <v>0</v>
      </c>
      <c r="X138" s="3">
        <v>0</v>
      </c>
      <c r="Y138" s="3">
        <v>0</v>
      </c>
      <c r="Z138" s="3">
        <v>0</v>
      </c>
      <c r="AA138" s="3">
        <v>0</v>
      </c>
      <c r="AB138" s="3">
        <v>0</v>
      </c>
      <c r="AC138" s="3" t="e">
        <v>#REF!</v>
      </c>
      <c r="AD138" s="3" t="e">
        <v>#REF!</v>
      </c>
      <c r="AE138" s="3" t="e">
        <v>#REF!</v>
      </c>
      <c r="AF138" s="3" t="e">
        <v>#REF!</v>
      </c>
      <c r="AG138" s="3" t="e">
        <v>#REF!</v>
      </c>
      <c r="AH138" s="3" t="e">
        <v>#REF!</v>
      </c>
      <c r="AI138" s="3" t="e">
        <v>#REF!</v>
      </c>
      <c r="AJ138" s="3" t="e">
        <v>#REF!</v>
      </c>
      <c r="AK138" s="3" t="e">
        <v>#REF!</v>
      </c>
      <c r="AL138" s="3" t="e">
        <v>#REF!</v>
      </c>
      <c r="AM138" s="3" t="e">
        <v>#REF!</v>
      </c>
      <c r="AN138" s="3">
        <v>0</v>
      </c>
      <c r="AO138" s="3">
        <v>0</v>
      </c>
      <c r="AP138" s="3">
        <v>0</v>
      </c>
    </row>
    <row r="139" spans="2:42" outlineLevel="1" x14ac:dyDescent="0.3">
      <c r="B139" s="3">
        <v>0</v>
      </c>
      <c r="C139" s="3">
        <v>0</v>
      </c>
      <c r="D139" s="3">
        <v>0</v>
      </c>
      <c r="E139" s="3">
        <v>0</v>
      </c>
      <c r="F139" s="3">
        <v>0</v>
      </c>
      <c r="G139" s="3">
        <v>0</v>
      </c>
      <c r="H139" s="3">
        <v>0</v>
      </c>
      <c r="I139" s="3">
        <v>0</v>
      </c>
      <c r="J139" s="3">
        <v>0</v>
      </c>
      <c r="K139" s="3">
        <v>0</v>
      </c>
      <c r="L139" s="3">
        <v>0</v>
      </c>
      <c r="M139" s="3">
        <v>0</v>
      </c>
      <c r="N139" s="3">
        <v>0</v>
      </c>
      <c r="O139" s="3">
        <v>0</v>
      </c>
      <c r="P139" s="3">
        <v>0</v>
      </c>
      <c r="Q139" s="3">
        <v>0</v>
      </c>
      <c r="R139" s="3">
        <v>0</v>
      </c>
      <c r="S139" s="3">
        <v>0</v>
      </c>
      <c r="T139" s="3">
        <v>0</v>
      </c>
      <c r="U139" s="3">
        <v>0</v>
      </c>
      <c r="V139" s="3">
        <v>0</v>
      </c>
      <c r="W139" s="3">
        <v>0</v>
      </c>
      <c r="X139" s="3">
        <v>0</v>
      </c>
      <c r="Y139" s="3">
        <v>0</v>
      </c>
      <c r="Z139" s="3">
        <v>0</v>
      </c>
      <c r="AA139" s="3">
        <v>0</v>
      </c>
      <c r="AB139" s="3">
        <v>0</v>
      </c>
      <c r="AC139" s="3" t="e">
        <v>#REF!</v>
      </c>
      <c r="AD139" s="3" t="e">
        <v>#REF!</v>
      </c>
      <c r="AE139" s="3" t="e">
        <v>#REF!</v>
      </c>
      <c r="AF139" s="3" t="e">
        <v>#REF!</v>
      </c>
      <c r="AG139" s="3" t="e">
        <v>#REF!</v>
      </c>
      <c r="AH139" s="3" t="e">
        <v>#REF!</v>
      </c>
      <c r="AI139" s="3" t="e">
        <v>#REF!</v>
      </c>
      <c r="AJ139" s="3" t="e">
        <v>#REF!</v>
      </c>
      <c r="AK139" s="3" t="e">
        <v>#REF!</v>
      </c>
      <c r="AL139" s="3" t="e">
        <v>#REF!</v>
      </c>
      <c r="AM139" s="3" t="e">
        <v>#REF!</v>
      </c>
      <c r="AN139" s="3">
        <v>0</v>
      </c>
      <c r="AO139" s="3">
        <v>0</v>
      </c>
      <c r="AP139" s="3">
        <v>0</v>
      </c>
    </row>
    <row r="140" spans="2:42" outlineLevel="1" x14ac:dyDescent="0.3">
      <c r="B140" s="3">
        <v>0</v>
      </c>
      <c r="C140" s="3">
        <v>0</v>
      </c>
      <c r="D140" s="3">
        <v>0</v>
      </c>
      <c r="E140" s="3">
        <v>0</v>
      </c>
      <c r="F140" s="3">
        <v>0</v>
      </c>
      <c r="G140" s="3">
        <v>0</v>
      </c>
      <c r="H140" s="3">
        <v>0</v>
      </c>
      <c r="I140" s="3">
        <v>0</v>
      </c>
      <c r="J140" s="3">
        <v>0</v>
      </c>
      <c r="K140" s="3">
        <v>0</v>
      </c>
      <c r="L140" s="3">
        <v>0</v>
      </c>
      <c r="M140" s="3">
        <v>0</v>
      </c>
      <c r="N140" s="3">
        <v>0</v>
      </c>
      <c r="O140" s="3">
        <v>0</v>
      </c>
      <c r="P140" s="3">
        <v>0</v>
      </c>
      <c r="Q140" s="3">
        <v>0</v>
      </c>
      <c r="R140" s="3">
        <v>0</v>
      </c>
      <c r="S140" s="3">
        <v>0</v>
      </c>
      <c r="T140" s="3">
        <v>0</v>
      </c>
      <c r="U140" s="3">
        <v>0</v>
      </c>
      <c r="V140" s="3">
        <v>0</v>
      </c>
      <c r="W140" s="3">
        <v>0</v>
      </c>
      <c r="X140" s="3">
        <v>0</v>
      </c>
      <c r="Y140" s="3">
        <v>0</v>
      </c>
      <c r="Z140" s="3">
        <v>0</v>
      </c>
      <c r="AA140" s="3">
        <v>0</v>
      </c>
      <c r="AB140" s="3">
        <v>0</v>
      </c>
      <c r="AC140" s="3" t="e">
        <v>#REF!</v>
      </c>
      <c r="AD140" s="3" t="e">
        <v>#REF!</v>
      </c>
      <c r="AE140" s="3" t="e">
        <v>#REF!</v>
      </c>
      <c r="AF140" s="3" t="e">
        <v>#REF!</v>
      </c>
      <c r="AG140" s="3" t="e">
        <v>#REF!</v>
      </c>
      <c r="AH140" s="3" t="e">
        <v>#REF!</v>
      </c>
      <c r="AI140" s="3" t="e">
        <v>#REF!</v>
      </c>
      <c r="AJ140" s="3" t="e">
        <v>#REF!</v>
      </c>
      <c r="AK140" s="3" t="e">
        <v>#REF!</v>
      </c>
      <c r="AL140" s="3" t="e">
        <v>#REF!</v>
      </c>
      <c r="AM140" s="3" t="e">
        <v>#REF!</v>
      </c>
      <c r="AN140" s="3">
        <v>0</v>
      </c>
      <c r="AO140" s="3">
        <v>0</v>
      </c>
      <c r="AP140" s="3">
        <v>0</v>
      </c>
    </row>
    <row r="141" spans="2:42" outlineLevel="1" x14ac:dyDescent="0.3">
      <c r="B141" s="3">
        <v>0</v>
      </c>
      <c r="C141" s="3">
        <v>0</v>
      </c>
      <c r="D141" s="3">
        <v>0</v>
      </c>
      <c r="E141" s="3">
        <v>0</v>
      </c>
      <c r="F141" s="3">
        <v>0</v>
      </c>
      <c r="G141" s="3">
        <v>0</v>
      </c>
      <c r="H141" s="3">
        <v>0</v>
      </c>
      <c r="I141" s="3">
        <v>0</v>
      </c>
      <c r="J141" s="3">
        <v>0</v>
      </c>
      <c r="K141" s="3">
        <v>0</v>
      </c>
      <c r="L141" s="3">
        <v>0</v>
      </c>
      <c r="M141" s="3">
        <v>0</v>
      </c>
      <c r="N141" s="3">
        <v>0</v>
      </c>
      <c r="O141" s="3">
        <v>0</v>
      </c>
      <c r="P141" s="3">
        <v>0</v>
      </c>
      <c r="Q141" s="3">
        <v>0</v>
      </c>
      <c r="R141" s="3">
        <v>0</v>
      </c>
      <c r="S141" s="3">
        <v>0</v>
      </c>
      <c r="T141" s="3">
        <v>0</v>
      </c>
      <c r="U141" s="3">
        <v>0</v>
      </c>
      <c r="V141" s="3">
        <v>0</v>
      </c>
      <c r="W141" s="3">
        <v>0</v>
      </c>
      <c r="X141" s="3">
        <v>0</v>
      </c>
      <c r="Y141" s="3">
        <v>0</v>
      </c>
      <c r="Z141" s="3">
        <v>0</v>
      </c>
      <c r="AA141" s="3">
        <v>0</v>
      </c>
      <c r="AB141" s="3">
        <v>0</v>
      </c>
      <c r="AC141" s="3" t="e">
        <v>#REF!</v>
      </c>
      <c r="AD141" s="3" t="e">
        <v>#REF!</v>
      </c>
      <c r="AE141" s="3" t="e">
        <v>#REF!</v>
      </c>
      <c r="AF141" s="3" t="e">
        <v>#REF!</v>
      </c>
      <c r="AG141" s="3" t="e">
        <v>#REF!</v>
      </c>
      <c r="AH141" s="3" t="e">
        <v>#REF!</v>
      </c>
      <c r="AI141" s="3" t="e">
        <v>#REF!</v>
      </c>
      <c r="AJ141" s="3" t="e">
        <v>#REF!</v>
      </c>
      <c r="AK141" s="3" t="e">
        <v>#REF!</v>
      </c>
      <c r="AL141" s="3" t="e">
        <v>#REF!</v>
      </c>
      <c r="AM141" s="3" t="e">
        <v>#REF!</v>
      </c>
      <c r="AN141" s="3">
        <v>0</v>
      </c>
      <c r="AO141" s="3">
        <v>0</v>
      </c>
      <c r="AP141" s="3">
        <v>0</v>
      </c>
    </row>
    <row r="142" spans="2:42" outlineLevel="1" x14ac:dyDescent="0.3">
      <c r="B142" s="3">
        <v>0</v>
      </c>
      <c r="C142" s="3">
        <v>0</v>
      </c>
      <c r="D142" s="3">
        <v>0</v>
      </c>
      <c r="E142" s="3">
        <v>0</v>
      </c>
      <c r="F142" s="3">
        <v>0</v>
      </c>
      <c r="G142" s="3">
        <v>0</v>
      </c>
      <c r="H142" s="3">
        <v>0</v>
      </c>
      <c r="I142" s="3">
        <v>0</v>
      </c>
      <c r="J142" s="3">
        <v>0</v>
      </c>
      <c r="K142" s="3">
        <v>0</v>
      </c>
      <c r="L142" s="3">
        <v>0</v>
      </c>
      <c r="M142" s="3">
        <v>0</v>
      </c>
      <c r="N142" s="3">
        <v>0</v>
      </c>
      <c r="O142" s="3">
        <v>0</v>
      </c>
      <c r="P142" s="3">
        <v>0</v>
      </c>
      <c r="Q142" s="3">
        <v>0</v>
      </c>
      <c r="R142" s="3">
        <v>0</v>
      </c>
      <c r="S142" s="3">
        <v>0</v>
      </c>
      <c r="T142" s="3">
        <v>0</v>
      </c>
      <c r="U142" s="3">
        <v>0</v>
      </c>
      <c r="V142" s="3">
        <v>0</v>
      </c>
      <c r="W142" s="3">
        <v>0</v>
      </c>
      <c r="X142" s="3">
        <v>0</v>
      </c>
      <c r="Y142" s="3">
        <v>0</v>
      </c>
      <c r="Z142" s="3">
        <v>0</v>
      </c>
      <c r="AA142" s="3">
        <v>0</v>
      </c>
      <c r="AB142" s="3">
        <v>0</v>
      </c>
      <c r="AC142" s="3" t="e">
        <v>#REF!</v>
      </c>
      <c r="AD142" s="3" t="e">
        <v>#REF!</v>
      </c>
      <c r="AE142" s="3" t="e">
        <v>#REF!</v>
      </c>
      <c r="AF142" s="3" t="e">
        <v>#REF!</v>
      </c>
      <c r="AG142" s="3" t="e">
        <v>#REF!</v>
      </c>
      <c r="AH142" s="3" t="e">
        <v>#REF!</v>
      </c>
      <c r="AI142" s="3" t="e">
        <v>#REF!</v>
      </c>
      <c r="AJ142" s="3" t="e">
        <v>#REF!</v>
      </c>
      <c r="AK142" s="3" t="e">
        <v>#REF!</v>
      </c>
      <c r="AL142" s="3" t="e">
        <v>#REF!</v>
      </c>
      <c r="AM142" s="3" t="e">
        <v>#REF!</v>
      </c>
      <c r="AN142" s="3">
        <v>0</v>
      </c>
      <c r="AO142" s="3">
        <v>0</v>
      </c>
      <c r="AP142" s="3">
        <v>0</v>
      </c>
    </row>
    <row r="143" spans="2:42" outlineLevel="1" x14ac:dyDescent="0.3">
      <c r="B143" s="3">
        <v>0</v>
      </c>
      <c r="C143" s="3">
        <v>0</v>
      </c>
      <c r="D143" s="3">
        <v>0</v>
      </c>
      <c r="E143" s="3">
        <v>0</v>
      </c>
      <c r="F143" s="3">
        <v>0</v>
      </c>
      <c r="G143" s="3">
        <v>0</v>
      </c>
      <c r="H143" s="3">
        <v>0</v>
      </c>
      <c r="I143" s="3">
        <v>0</v>
      </c>
      <c r="J143" s="3">
        <v>0</v>
      </c>
      <c r="K143" s="3">
        <v>0</v>
      </c>
      <c r="L143" s="3">
        <v>0</v>
      </c>
      <c r="M143" s="3">
        <v>0</v>
      </c>
      <c r="N143" s="3">
        <v>0</v>
      </c>
      <c r="O143" s="3">
        <v>0</v>
      </c>
      <c r="P143" s="3">
        <v>0</v>
      </c>
      <c r="Q143" s="3">
        <v>0</v>
      </c>
      <c r="R143" s="3">
        <v>0</v>
      </c>
      <c r="S143" s="3">
        <v>0</v>
      </c>
      <c r="T143" s="3">
        <v>0</v>
      </c>
      <c r="U143" s="3">
        <v>0</v>
      </c>
      <c r="V143" s="3">
        <v>0</v>
      </c>
      <c r="W143" s="3">
        <v>0</v>
      </c>
      <c r="X143" s="3">
        <v>0</v>
      </c>
      <c r="Y143" s="3">
        <v>0</v>
      </c>
      <c r="Z143" s="3">
        <v>0</v>
      </c>
      <c r="AA143" s="3">
        <v>0</v>
      </c>
      <c r="AB143" s="3">
        <v>0</v>
      </c>
      <c r="AC143" s="3" t="e">
        <v>#REF!</v>
      </c>
      <c r="AD143" s="3" t="e">
        <v>#REF!</v>
      </c>
      <c r="AE143" s="3" t="e">
        <v>#REF!</v>
      </c>
      <c r="AF143" s="3" t="e">
        <v>#REF!</v>
      </c>
      <c r="AG143" s="3" t="e">
        <v>#REF!</v>
      </c>
      <c r="AH143" s="3" t="e">
        <v>#REF!</v>
      </c>
      <c r="AI143" s="3" t="e">
        <v>#REF!</v>
      </c>
      <c r="AJ143" s="3" t="e">
        <v>#REF!</v>
      </c>
      <c r="AK143" s="3" t="e">
        <v>#REF!</v>
      </c>
      <c r="AL143" s="3" t="e">
        <v>#REF!</v>
      </c>
      <c r="AM143" s="3" t="e">
        <v>#REF!</v>
      </c>
      <c r="AN143" s="3">
        <v>0</v>
      </c>
      <c r="AO143" s="3">
        <v>0</v>
      </c>
      <c r="AP143" s="3">
        <v>0</v>
      </c>
    </row>
    <row r="144" spans="2:42" outlineLevel="1" x14ac:dyDescent="0.3">
      <c r="B144" s="3">
        <v>0</v>
      </c>
      <c r="C144" s="3">
        <v>0</v>
      </c>
      <c r="D144" s="3">
        <v>0</v>
      </c>
      <c r="E144" s="3">
        <v>0</v>
      </c>
      <c r="F144" s="3">
        <v>0</v>
      </c>
      <c r="G144" s="3">
        <v>0</v>
      </c>
      <c r="H144" s="3">
        <v>0</v>
      </c>
      <c r="I144" s="3">
        <v>0</v>
      </c>
      <c r="J144" s="3">
        <v>0</v>
      </c>
      <c r="K144" s="3">
        <v>0</v>
      </c>
      <c r="L144" s="3">
        <v>0</v>
      </c>
      <c r="M144" s="3">
        <v>0</v>
      </c>
      <c r="N144" s="3">
        <v>0</v>
      </c>
      <c r="O144" s="3">
        <v>0</v>
      </c>
      <c r="P144" s="3">
        <v>0</v>
      </c>
      <c r="Q144" s="3">
        <v>0</v>
      </c>
      <c r="R144" s="3">
        <v>0</v>
      </c>
      <c r="S144" s="3">
        <v>0</v>
      </c>
      <c r="T144" s="3">
        <v>0</v>
      </c>
      <c r="U144" s="3">
        <v>0</v>
      </c>
      <c r="V144" s="3">
        <v>0</v>
      </c>
      <c r="W144" s="3">
        <v>0</v>
      </c>
      <c r="X144" s="3">
        <v>0</v>
      </c>
      <c r="Y144" s="3">
        <v>0</v>
      </c>
      <c r="Z144" s="3">
        <v>0</v>
      </c>
      <c r="AA144" s="3">
        <v>0</v>
      </c>
      <c r="AB144" s="3">
        <v>0</v>
      </c>
      <c r="AC144" s="3" t="e">
        <v>#REF!</v>
      </c>
      <c r="AD144" s="3" t="e">
        <v>#REF!</v>
      </c>
      <c r="AE144" s="3" t="e">
        <v>#REF!</v>
      </c>
      <c r="AF144" s="3" t="e">
        <v>#REF!</v>
      </c>
      <c r="AG144" s="3" t="e">
        <v>#REF!</v>
      </c>
      <c r="AH144" s="3" t="e">
        <v>#REF!</v>
      </c>
      <c r="AI144" s="3" t="e">
        <v>#REF!</v>
      </c>
      <c r="AJ144" s="3" t="e">
        <v>#REF!</v>
      </c>
      <c r="AK144" s="3" t="e">
        <v>#REF!</v>
      </c>
      <c r="AL144" s="3" t="e">
        <v>#REF!</v>
      </c>
      <c r="AM144" s="3" t="e">
        <v>#REF!</v>
      </c>
      <c r="AN144" s="3">
        <v>0</v>
      </c>
      <c r="AO144" s="3">
        <v>0</v>
      </c>
      <c r="AP144" s="3">
        <v>0</v>
      </c>
    </row>
    <row r="145" spans="2:42" outlineLevel="1" x14ac:dyDescent="0.3">
      <c r="B145" s="3">
        <v>0</v>
      </c>
      <c r="C145" s="3">
        <v>0</v>
      </c>
      <c r="D145" s="3">
        <v>0</v>
      </c>
      <c r="E145" s="3">
        <v>0</v>
      </c>
      <c r="F145" s="3">
        <v>0</v>
      </c>
      <c r="G145" s="3">
        <v>0</v>
      </c>
      <c r="H145" s="3">
        <v>0</v>
      </c>
      <c r="I145" s="3">
        <v>0</v>
      </c>
      <c r="J145" s="3">
        <v>0</v>
      </c>
      <c r="K145" s="3">
        <v>0</v>
      </c>
      <c r="L145" s="3">
        <v>0</v>
      </c>
      <c r="M145" s="3">
        <v>0</v>
      </c>
      <c r="N145" s="3">
        <v>0</v>
      </c>
      <c r="O145" s="3">
        <v>0</v>
      </c>
      <c r="P145" s="3">
        <v>0</v>
      </c>
      <c r="Q145" s="3">
        <v>0</v>
      </c>
      <c r="R145" s="3">
        <v>0</v>
      </c>
      <c r="S145" s="3">
        <v>0</v>
      </c>
      <c r="T145" s="3">
        <v>0</v>
      </c>
      <c r="U145" s="3">
        <v>0</v>
      </c>
      <c r="V145" s="3">
        <v>0</v>
      </c>
      <c r="W145" s="3">
        <v>0</v>
      </c>
      <c r="X145" s="3">
        <v>0</v>
      </c>
      <c r="Y145" s="3">
        <v>0</v>
      </c>
      <c r="Z145" s="3">
        <v>0</v>
      </c>
      <c r="AA145" s="3">
        <v>0</v>
      </c>
      <c r="AB145" s="3">
        <v>0</v>
      </c>
      <c r="AC145" s="3" t="e">
        <v>#REF!</v>
      </c>
      <c r="AD145" s="3" t="e">
        <v>#REF!</v>
      </c>
      <c r="AE145" s="3" t="e">
        <v>#REF!</v>
      </c>
      <c r="AF145" s="3" t="e">
        <v>#REF!</v>
      </c>
      <c r="AG145" s="3" t="e">
        <v>#REF!</v>
      </c>
      <c r="AH145" s="3" t="e">
        <v>#REF!</v>
      </c>
      <c r="AI145" s="3" t="e">
        <v>#REF!</v>
      </c>
      <c r="AJ145" s="3" t="e">
        <v>#REF!</v>
      </c>
      <c r="AK145" s="3" t="e">
        <v>#REF!</v>
      </c>
      <c r="AL145" s="3" t="e">
        <v>#REF!</v>
      </c>
      <c r="AM145" s="3" t="e">
        <v>#REF!</v>
      </c>
      <c r="AN145" s="3">
        <v>0</v>
      </c>
      <c r="AO145" s="3">
        <v>0</v>
      </c>
      <c r="AP145" s="3">
        <v>0</v>
      </c>
    </row>
    <row r="146" spans="2:42" outlineLevel="1" x14ac:dyDescent="0.3">
      <c r="B146" s="3">
        <v>0</v>
      </c>
      <c r="C146" s="3">
        <v>0</v>
      </c>
      <c r="D146" s="3">
        <v>0</v>
      </c>
      <c r="E146" s="3">
        <v>0</v>
      </c>
      <c r="F146" s="3">
        <v>0</v>
      </c>
      <c r="G146" s="3">
        <v>0</v>
      </c>
      <c r="H146" s="3">
        <v>0</v>
      </c>
      <c r="I146" s="3">
        <v>0</v>
      </c>
      <c r="J146" s="3">
        <v>0</v>
      </c>
      <c r="K146" s="3">
        <v>0</v>
      </c>
      <c r="L146" s="3">
        <v>0</v>
      </c>
      <c r="M146" s="3">
        <v>0</v>
      </c>
      <c r="N146" s="3">
        <v>0</v>
      </c>
      <c r="O146" s="3">
        <v>0</v>
      </c>
      <c r="P146" s="3">
        <v>0</v>
      </c>
      <c r="Q146" s="3">
        <v>0</v>
      </c>
      <c r="R146" s="3">
        <v>0</v>
      </c>
      <c r="S146" s="3">
        <v>0</v>
      </c>
      <c r="T146" s="3">
        <v>0</v>
      </c>
      <c r="U146" s="3">
        <v>0</v>
      </c>
      <c r="V146" s="3">
        <v>0</v>
      </c>
      <c r="W146" s="3">
        <v>0</v>
      </c>
      <c r="X146" s="3">
        <v>0</v>
      </c>
      <c r="Y146" s="3">
        <v>0</v>
      </c>
      <c r="Z146" s="3">
        <v>0</v>
      </c>
      <c r="AA146" s="3">
        <v>0</v>
      </c>
      <c r="AB146" s="3">
        <v>0</v>
      </c>
      <c r="AC146" s="3" t="e">
        <v>#REF!</v>
      </c>
      <c r="AD146" s="3" t="e">
        <v>#REF!</v>
      </c>
      <c r="AE146" s="3" t="e">
        <v>#REF!</v>
      </c>
      <c r="AF146" s="3" t="e">
        <v>#REF!</v>
      </c>
      <c r="AG146" s="3" t="e">
        <v>#REF!</v>
      </c>
      <c r="AH146" s="3" t="e">
        <v>#REF!</v>
      </c>
      <c r="AI146" s="3" t="e">
        <v>#REF!</v>
      </c>
      <c r="AJ146" s="3" t="e">
        <v>#REF!</v>
      </c>
      <c r="AK146" s="3" t="e">
        <v>#REF!</v>
      </c>
      <c r="AL146" s="3" t="e">
        <v>#REF!</v>
      </c>
      <c r="AM146" s="3" t="e">
        <v>#REF!</v>
      </c>
      <c r="AN146" s="3">
        <v>0</v>
      </c>
      <c r="AO146" s="3">
        <v>0</v>
      </c>
      <c r="AP146" s="3">
        <v>0</v>
      </c>
    </row>
    <row r="147" spans="2:42" outlineLevel="1" x14ac:dyDescent="0.3">
      <c r="B147" s="3">
        <v>0</v>
      </c>
      <c r="C147" s="3">
        <v>0</v>
      </c>
      <c r="D147" s="3">
        <v>0</v>
      </c>
      <c r="E147" s="3">
        <v>0</v>
      </c>
      <c r="F147" s="3">
        <v>0</v>
      </c>
      <c r="G147" s="3">
        <v>0</v>
      </c>
      <c r="H147" s="3">
        <v>0</v>
      </c>
      <c r="I147" s="3">
        <v>0</v>
      </c>
      <c r="J147" s="3">
        <v>0</v>
      </c>
      <c r="K147" s="3">
        <v>0</v>
      </c>
      <c r="L147" s="3">
        <v>0</v>
      </c>
      <c r="M147" s="3">
        <v>0</v>
      </c>
      <c r="N147" s="3">
        <v>0</v>
      </c>
      <c r="O147" s="3">
        <v>0</v>
      </c>
      <c r="P147" s="3">
        <v>0</v>
      </c>
      <c r="Q147" s="3">
        <v>0</v>
      </c>
      <c r="R147" s="3">
        <v>0</v>
      </c>
      <c r="S147" s="3">
        <v>0</v>
      </c>
      <c r="T147" s="3">
        <v>0</v>
      </c>
      <c r="U147" s="3">
        <v>0</v>
      </c>
      <c r="V147" s="3">
        <v>0</v>
      </c>
      <c r="W147" s="3">
        <v>0</v>
      </c>
      <c r="X147" s="3">
        <v>0</v>
      </c>
      <c r="Y147" s="3">
        <v>0</v>
      </c>
      <c r="Z147" s="3">
        <v>0</v>
      </c>
      <c r="AA147" s="3">
        <v>0</v>
      </c>
      <c r="AB147" s="3">
        <v>0</v>
      </c>
      <c r="AC147" s="3" t="e">
        <v>#REF!</v>
      </c>
      <c r="AD147" s="3" t="e">
        <v>#REF!</v>
      </c>
      <c r="AE147" s="3" t="e">
        <v>#REF!</v>
      </c>
      <c r="AF147" s="3" t="e">
        <v>#REF!</v>
      </c>
      <c r="AG147" s="3" t="e">
        <v>#REF!</v>
      </c>
      <c r="AH147" s="3" t="e">
        <v>#REF!</v>
      </c>
      <c r="AI147" s="3" t="e">
        <v>#REF!</v>
      </c>
      <c r="AJ147" s="3" t="e">
        <v>#REF!</v>
      </c>
      <c r="AK147" s="3" t="e">
        <v>#REF!</v>
      </c>
      <c r="AL147" s="3" t="e">
        <v>#REF!</v>
      </c>
      <c r="AM147" s="3" t="e">
        <v>#REF!</v>
      </c>
      <c r="AN147" s="3">
        <v>0</v>
      </c>
      <c r="AO147" s="3">
        <v>0</v>
      </c>
      <c r="AP147" s="3">
        <v>0</v>
      </c>
    </row>
    <row r="148" spans="2:42" outlineLevel="1" x14ac:dyDescent="0.3">
      <c r="B148" s="3">
        <v>0</v>
      </c>
      <c r="C148" s="3">
        <v>0</v>
      </c>
      <c r="D148" s="3">
        <v>0</v>
      </c>
      <c r="E148" s="3">
        <v>0</v>
      </c>
      <c r="F148" s="3">
        <v>0</v>
      </c>
      <c r="G148" s="3">
        <v>0</v>
      </c>
      <c r="H148" s="3">
        <v>0</v>
      </c>
      <c r="I148" s="3">
        <v>0</v>
      </c>
      <c r="J148" s="3">
        <v>0</v>
      </c>
      <c r="K148" s="3">
        <v>0</v>
      </c>
      <c r="L148" s="3">
        <v>0</v>
      </c>
      <c r="M148" s="3">
        <v>0</v>
      </c>
      <c r="N148" s="3">
        <v>0</v>
      </c>
      <c r="O148" s="3">
        <v>0</v>
      </c>
      <c r="P148" s="3">
        <v>0</v>
      </c>
      <c r="Q148" s="3">
        <v>0</v>
      </c>
      <c r="R148" s="3">
        <v>0</v>
      </c>
      <c r="S148" s="3">
        <v>0</v>
      </c>
      <c r="T148" s="3">
        <v>0</v>
      </c>
      <c r="U148" s="3">
        <v>0</v>
      </c>
      <c r="V148" s="3">
        <v>0</v>
      </c>
      <c r="W148" s="3">
        <v>0</v>
      </c>
      <c r="X148" s="3">
        <v>0</v>
      </c>
      <c r="Y148" s="3">
        <v>0</v>
      </c>
      <c r="Z148" s="3">
        <v>0</v>
      </c>
      <c r="AA148" s="3">
        <v>0</v>
      </c>
      <c r="AB148" s="3">
        <v>0</v>
      </c>
      <c r="AC148" s="3" t="e">
        <v>#REF!</v>
      </c>
      <c r="AD148" s="3" t="e">
        <v>#REF!</v>
      </c>
      <c r="AE148" s="3" t="e">
        <v>#REF!</v>
      </c>
      <c r="AF148" s="3" t="e">
        <v>#REF!</v>
      </c>
      <c r="AG148" s="3" t="e">
        <v>#REF!</v>
      </c>
      <c r="AH148" s="3" t="e">
        <v>#REF!</v>
      </c>
      <c r="AI148" s="3" t="e">
        <v>#REF!</v>
      </c>
      <c r="AJ148" s="3" t="e">
        <v>#REF!</v>
      </c>
      <c r="AK148" s="3" t="e">
        <v>#REF!</v>
      </c>
      <c r="AL148" s="3" t="e">
        <v>#REF!</v>
      </c>
      <c r="AM148" s="3" t="e">
        <v>#REF!</v>
      </c>
      <c r="AN148" s="3">
        <v>0</v>
      </c>
      <c r="AO148" s="3">
        <v>0</v>
      </c>
      <c r="AP148" s="3">
        <v>0</v>
      </c>
    </row>
    <row r="149" spans="2:42" outlineLevel="1" x14ac:dyDescent="0.3">
      <c r="B149" s="3">
        <v>0</v>
      </c>
      <c r="C149" s="3">
        <v>0</v>
      </c>
      <c r="D149" s="3">
        <v>0</v>
      </c>
      <c r="E149" s="3">
        <v>0</v>
      </c>
      <c r="F149" s="3">
        <v>0</v>
      </c>
      <c r="G149" s="3">
        <v>0</v>
      </c>
      <c r="H149" s="3">
        <v>0</v>
      </c>
      <c r="I149" s="3">
        <v>0</v>
      </c>
      <c r="J149" s="3">
        <v>0</v>
      </c>
      <c r="K149" s="3">
        <v>0</v>
      </c>
      <c r="L149" s="3">
        <v>0</v>
      </c>
      <c r="M149" s="3">
        <v>0</v>
      </c>
      <c r="N149" s="3">
        <v>0</v>
      </c>
      <c r="O149" s="3">
        <v>0</v>
      </c>
      <c r="P149" s="3">
        <v>0</v>
      </c>
      <c r="Q149" s="3">
        <v>0</v>
      </c>
      <c r="R149" s="3">
        <v>0</v>
      </c>
      <c r="S149" s="3">
        <v>0</v>
      </c>
      <c r="T149" s="3">
        <v>0</v>
      </c>
      <c r="U149" s="3">
        <v>0</v>
      </c>
      <c r="V149" s="3">
        <v>0</v>
      </c>
      <c r="W149" s="3">
        <v>0</v>
      </c>
      <c r="X149" s="3">
        <v>0</v>
      </c>
      <c r="Y149" s="3">
        <v>0</v>
      </c>
      <c r="Z149" s="3">
        <v>0</v>
      </c>
      <c r="AA149" s="3">
        <v>0</v>
      </c>
      <c r="AB149" s="3">
        <v>0</v>
      </c>
      <c r="AC149" s="3" t="e">
        <v>#REF!</v>
      </c>
      <c r="AD149" s="3" t="e">
        <v>#REF!</v>
      </c>
      <c r="AE149" s="3" t="e">
        <v>#REF!</v>
      </c>
      <c r="AF149" s="3" t="e">
        <v>#REF!</v>
      </c>
      <c r="AG149" s="3" t="e">
        <v>#REF!</v>
      </c>
      <c r="AH149" s="3" t="e">
        <v>#REF!</v>
      </c>
      <c r="AI149" s="3" t="e">
        <v>#REF!</v>
      </c>
      <c r="AJ149" s="3" t="e">
        <v>#REF!</v>
      </c>
      <c r="AK149" s="3" t="e">
        <v>#REF!</v>
      </c>
      <c r="AL149" s="3" t="e">
        <v>#REF!</v>
      </c>
      <c r="AM149" s="3" t="e">
        <v>#REF!</v>
      </c>
      <c r="AN149" s="3">
        <v>0</v>
      </c>
      <c r="AO149" s="3">
        <v>0</v>
      </c>
      <c r="AP149" s="3">
        <v>0</v>
      </c>
    </row>
    <row r="150" spans="2:42" outlineLevel="1" x14ac:dyDescent="0.3">
      <c r="B150" s="3">
        <v>0</v>
      </c>
      <c r="C150" s="3">
        <v>0</v>
      </c>
      <c r="D150" s="3">
        <v>0</v>
      </c>
      <c r="E150" s="3">
        <v>0</v>
      </c>
      <c r="F150" s="3">
        <v>0</v>
      </c>
      <c r="G150" s="3">
        <v>0</v>
      </c>
      <c r="H150" s="3">
        <v>0</v>
      </c>
      <c r="I150" s="3">
        <v>0</v>
      </c>
      <c r="J150" s="3">
        <v>0</v>
      </c>
      <c r="K150" s="3">
        <v>0</v>
      </c>
      <c r="L150" s="3">
        <v>0</v>
      </c>
      <c r="M150" s="3">
        <v>0</v>
      </c>
      <c r="N150" s="3">
        <v>0</v>
      </c>
      <c r="O150" s="3">
        <v>0</v>
      </c>
      <c r="P150" s="3">
        <v>0</v>
      </c>
      <c r="Q150" s="3">
        <v>0</v>
      </c>
      <c r="R150" s="3">
        <v>0</v>
      </c>
      <c r="S150" s="3">
        <v>0</v>
      </c>
      <c r="T150" s="3">
        <v>0</v>
      </c>
      <c r="U150" s="3">
        <v>0</v>
      </c>
      <c r="V150" s="3">
        <v>0</v>
      </c>
      <c r="W150" s="3">
        <v>0</v>
      </c>
      <c r="X150" s="3">
        <v>0</v>
      </c>
      <c r="Y150" s="3">
        <v>0</v>
      </c>
      <c r="Z150" s="3">
        <v>0</v>
      </c>
      <c r="AA150" s="3">
        <v>0</v>
      </c>
      <c r="AB150" s="3">
        <v>0</v>
      </c>
      <c r="AC150" s="3" t="e">
        <v>#REF!</v>
      </c>
      <c r="AD150" s="3" t="e">
        <v>#REF!</v>
      </c>
      <c r="AE150" s="3" t="e">
        <v>#REF!</v>
      </c>
      <c r="AF150" s="3" t="e">
        <v>#REF!</v>
      </c>
      <c r="AG150" s="3" t="e">
        <v>#REF!</v>
      </c>
      <c r="AH150" s="3" t="e">
        <v>#REF!</v>
      </c>
      <c r="AI150" s="3" t="e">
        <v>#REF!</v>
      </c>
      <c r="AJ150" s="3" t="e">
        <v>#REF!</v>
      </c>
      <c r="AK150" s="3" t="e">
        <v>#REF!</v>
      </c>
      <c r="AL150" s="3" t="e">
        <v>#REF!</v>
      </c>
      <c r="AM150" s="3" t="e">
        <v>#REF!</v>
      </c>
      <c r="AN150" s="3">
        <v>0</v>
      </c>
      <c r="AO150" s="3">
        <v>0</v>
      </c>
      <c r="AP150" s="3">
        <v>0</v>
      </c>
    </row>
    <row r="151" spans="2:42" outlineLevel="1" x14ac:dyDescent="0.3">
      <c r="B151" s="3">
        <v>0</v>
      </c>
      <c r="C151" s="3">
        <v>0</v>
      </c>
      <c r="D151" s="3">
        <v>0</v>
      </c>
      <c r="E151" s="3">
        <v>0</v>
      </c>
      <c r="F151" s="3">
        <v>0</v>
      </c>
      <c r="G151" s="3">
        <v>0</v>
      </c>
      <c r="H151" s="3">
        <v>0</v>
      </c>
      <c r="I151" s="3">
        <v>0</v>
      </c>
      <c r="J151" s="3">
        <v>0</v>
      </c>
      <c r="K151" s="3">
        <v>0</v>
      </c>
      <c r="L151" s="3">
        <v>0</v>
      </c>
      <c r="M151" s="3">
        <v>0</v>
      </c>
      <c r="N151" s="3">
        <v>0</v>
      </c>
      <c r="O151" s="3">
        <v>0</v>
      </c>
      <c r="P151" s="3">
        <v>0</v>
      </c>
      <c r="Q151" s="3">
        <v>0</v>
      </c>
      <c r="R151" s="3">
        <v>0</v>
      </c>
      <c r="S151" s="3">
        <v>0</v>
      </c>
      <c r="T151" s="3">
        <v>0</v>
      </c>
      <c r="U151" s="3">
        <v>0</v>
      </c>
      <c r="V151" s="3">
        <v>0</v>
      </c>
      <c r="W151" s="3">
        <v>0</v>
      </c>
      <c r="X151" s="3">
        <v>0</v>
      </c>
      <c r="Y151" s="3">
        <v>0</v>
      </c>
      <c r="Z151" s="3">
        <v>0</v>
      </c>
      <c r="AA151" s="3">
        <v>0</v>
      </c>
      <c r="AB151" s="3">
        <v>0</v>
      </c>
      <c r="AC151" s="3" t="e">
        <v>#REF!</v>
      </c>
      <c r="AD151" s="3" t="e">
        <v>#REF!</v>
      </c>
      <c r="AE151" s="3" t="e">
        <v>#REF!</v>
      </c>
      <c r="AF151" s="3" t="e">
        <v>#REF!</v>
      </c>
      <c r="AG151" s="3" t="e">
        <v>#REF!</v>
      </c>
      <c r="AH151" s="3" t="e">
        <v>#REF!</v>
      </c>
      <c r="AI151" s="3" t="e">
        <v>#REF!</v>
      </c>
      <c r="AJ151" s="3" t="e">
        <v>#REF!</v>
      </c>
      <c r="AK151" s="3" t="e">
        <v>#REF!</v>
      </c>
      <c r="AL151" s="3" t="e">
        <v>#REF!</v>
      </c>
      <c r="AM151" s="3" t="e">
        <v>#REF!</v>
      </c>
      <c r="AN151" s="3">
        <v>0</v>
      </c>
      <c r="AO151" s="3">
        <v>0</v>
      </c>
      <c r="AP151" s="3">
        <v>0</v>
      </c>
    </row>
    <row r="152" spans="2:42" outlineLevel="1" x14ac:dyDescent="0.3">
      <c r="B152" s="3">
        <v>0</v>
      </c>
      <c r="C152" s="3">
        <v>0</v>
      </c>
      <c r="D152" s="3">
        <v>0</v>
      </c>
      <c r="E152" s="3">
        <v>0</v>
      </c>
      <c r="F152" s="3">
        <v>0</v>
      </c>
      <c r="G152" s="3">
        <v>0</v>
      </c>
      <c r="H152" s="3">
        <v>0</v>
      </c>
      <c r="I152" s="3">
        <v>0</v>
      </c>
      <c r="J152" s="3">
        <v>0</v>
      </c>
      <c r="K152" s="3">
        <v>0</v>
      </c>
      <c r="L152" s="3">
        <v>0</v>
      </c>
      <c r="M152" s="3">
        <v>0</v>
      </c>
      <c r="N152" s="3">
        <v>0</v>
      </c>
      <c r="O152" s="3">
        <v>0</v>
      </c>
      <c r="P152" s="3">
        <v>0</v>
      </c>
      <c r="Q152" s="3">
        <v>0</v>
      </c>
      <c r="R152" s="3">
        <v>0</v>
      </c>
      <c r="S152" s="3">
        <v>0</v>
      </c>
      <c r="T152" s="3">
        <v>0</v>
      </c>
      <c r="U152" s="3">
        <v>0</v>
      </c>
      <c r="V152" s="3">
        <v>0</v>
      </c>
      <c r="W152" s="3">
        <v>0</v>
      </c>
      <c r="X152" s="3">
        <v>0</v>
      </c>
      <c r="Y152" s="3">
        <v>0</v>
      </c>
      <c r="Z152" s="3">
        <v>0</v>
      </c>
      <c r="AA152" s="3">
        <v>0</v>
      </c>
      <c r="AB152" s="3">
        <v>0</v>
      </c>
      <c r="AC152" s="3" t="e">
        <v>#REF!</v>
      </c>
      <c r="AD152" s="3" t="e">
        <v>#REF!</v>
      </c>
      <c r="AE152" s="3" t="e">
        <v>#REF!</v>
      </c>
      <c r="AF152" s="3" t="e">
        <v>#REF!</v>
      </c>
      <c r="AG152" s="3" t="e">
        <v>#REF!</v>
      </c>
      <c r="AH152" s="3" t="e">
        <v>#REF!</v>
      </c>
      <c r="AI152" s="3" t="e">
        <v>#REF!</v>
      </c>
      <c r="AJ152" s="3" t="e">
        <v>#REF!</v>
      </c>
      <c r="AK152" s="3" t="e">
        <v>#REF!</v>
      </c>
      <c r="AL152" s="3" t="e">
        <v>#REF!</v>
      </c>
      <c r="AM152" s="3" t="e">
        <v>#REF!</v>
      </c>
      <c r="AN152" s="3">
        <v>0</v>
      </c>
      <c r="AO152" s="3">
        <v>0</v>
      </c>
      <c r="AP152" s="3">
        <v>0</v>
      </c>
    </row>
    <row r="153" spans="2:42" outlineLevel="1" x14ac:dyDescent="0.3">
      <c r="B153" s="3">
        <v>0</v>
      </c>
      <c r="C153" s="3">
        <v>0</v>
      </c>
      <c r="D153" s="3">
        <v>0</v>
      </c>
      <c r="E153" s="3">
        <v>0</v>
      </c>
      <c r="F153" s="3">
        <v>0</v>
      </c>
      <c r="G153" s="3">
        <v>0</v>
      </c>
      <c r="H153" s="3">
        <v>0</v>
      </c>
      <c r="I153" s="3">
        <v>0</v>
      </c>
      <c r="J153" s="3">
        <v>0</v>
      </c>
      <c r="K153" s="3">
        <v>0</v>
      </c>
      <c r="L153" s="3">
        <v>0</v>
      </c>
      <c r="M153" s="3">
        <v>0</v>
      </c>
      <c r="N153" s="3">
        <v>0</v>
      </c>
      <c r="O153" s="3">
        <v>0</v>
      </c>
      <c r="P153" s="3">
        <v>0</v>
      </c>
      <c r="Q153" s="3">
        <v>0</v>
      </c>
      <c r="R153" s="3">
        <v>0</v>
      </c>
      <c r="S153" s="3">
        <v>0</v>
      </c>
      <c r="T153" s="3">
        <v>0</v>
      </c>
      <c r="U153" s="3">
        <v>0</v>
      </c>
      <c r="V153" s="3">
        <v>0</v>
      </c>
      <c r="W153" s="3">
        <v>0</v>
      </c>
      <c r="X153" s="3">
        <v>0</v>
      </c>
      <c r="Y153" s="3">
        <v>0</v>
      </c>
      <c r="Z153" s="3">
        <v>0</v>
      </c>
      <c r="AA153" s="3">
        <v>0</v>
      </c>
      <c r="AB153" s="3">
        <v>0</v>
      </c>
      <c r="AC153" s="3" t="e">
        <v>#REF!</v>
      </c>
      <c r="AD153" s="3" t="e">
        <v>#REF!</v>
      </c>
      <c r="AE153" s="3" t="e">
        <v>#REF!</v>
      </c>
      <c r="AF153" s="3" t="e">
        <v>#REF!</v>
      </c>
      <c r="AG153" s="3" t="e">
        <v>#REF!</v>
      </c>
      <c r="AH153" s="3" t="e">
        <v>#REF!</v>
      </c>
      <c r="AI153" s="3" t="e">
        <v>#REF!</v>
      </c>
      <c r="AJ153" s="3" t="e">
        <v>#REF!</v>
      </c>
      <c r="AK153" s="3" t="e">
        <v>#REF!</v>
      </c>
      <c r="AL153" s="3" t="e">
        <v>#REF!</v>
      </c>
      <c r="AM153" s="3" t="e">
        <v>#REF!</v>
      </c>
      <c r="AN153" s="3">
        <v>0</v>
      </c>
      <c r="AO153" s="3">
        <v>0</v>
      </c>
      <c r="AP153" s="3">
        <v>0</v>
      </c>
    </row>
    <row r="154" spans="2:42" outlineLevel="1" x14ac:dyDescent="0.3">
      <c r="B154" s="3">
        <v>0</v>
      </c>
      <c r="C154" s="3">
        <v>0</v>
      </c>
      <c r="D154" s="3">
        <v>0</v>
      </c>
      <c r="E154" s="3">
        <v>0</v>
      </c>
      <c r="F154" s="3">
        <v>0</v>
      </c>
      <c r="G154" s="3">
        <v>0</v>
      </c>
      <c r="H154" s="3">
        <v>0</v>
      </c>
      <c r="I154" s="3">
        <v>0</v>
      </c>
      <c r="J154" s="3">
        <v>0</v>
      </c>
      <c r="K154" s="3">
        <v>0</v>
      </c>
      <c r="L154" s="3">
        <v>0</v>
      </c>
      <c r="M154" s="3">
        <v>0</v>
      </c>
      <c r="N154" s="3">
        <v>0</v>
      </c>
      <c r="O154" s="3">
        <v>0</v>
      </c>
      <c r="P154" s="3">
        <v>0</v>
      </c>
      <c r="Q154" s="3">
        <v>0</v>
      </c>
      <c r="R154" s="3">
        <v>0</v>
      </c>
      <c r="S154" s="3">
        <v>0</v>
      </c>
      <c r="T154" s="3">
        <v>0</v>
      </c>
      <c r="U154" s="3">
        <v>0</v>
      </c>
      <c r="V154" s="3">
        <v>0</v>
      </c>
      <c r="W154" s="3">
        <v>0</v>
      </c>
      <c r="X154" s="3">
        <v>0</v>
      </c>
      <c r="Y154" s="3">
        <v>0</v>
      </c>
      <c r="Z154" s="3">
        <v>0</v>
      </c>
      <c r="AA154" s="3">
        <v>0</v>
      </c>
      <c r="AB154" s="3">
        <v>0</v>
      </c>
      <c r="AC154" s="3" t="e">
        <v>#REF!</v>
      </c>
      <c r="AD154" s="3" t="e">
        <v>#REF!</v>
      </c>
      <c r="AE154" s="3" t="e">
        <v>#REF!</v>
      </c>
      <c r="AF154" s="3" t="e">
        <v>#REF!</v>
      </c>
      <c r="AG154" s="3" t="e">
        <v>#REF!</v>
      </c>
      <c r="AH154" s="3" t="e">
        <v>#REF!</v>
      </c>
      <c r="AI154" s="3" t="e">
        <v>#REF!</v>
      </c>
      <c r="AJ154" s="3" t="e">
        <v>#REF!</v>
      </c>
      <c r="AK154" s="3" t="e">
        <v>#REF!</v>
      </c>
      <c r="AL154" s="3" t="e">
        <v>#REF!</v>
      </c>
      <c r="AM154" s="3" t="e">
        <v>#REF!</v>
      </c>
      <c r="AN154" s="3">
        <v>0</v>
      </c>
      <c r="AO154" s="3">
        <v>0</v>
      </c>
      <c r="AP154" s="3">
        <v>0</v>
      </c>
    </row>
    <row r="155" spans="2:42" outlineLevel="1" x14ac:dyDescent="0.3">
      <c r="B155" s="3">
        <v>0</v>
      </c>
      <c r="C155" s="3">
        <v>0</v>
      </c>
      <c r="D155" s="3">
        <v>0</v>
      </c>
      <c r="E155" s="3">
        <v>0</v>
      </c>
      <c r="F155" s="3">
        <v>0</v>
      </c>
      <c r="G155" s="3">
        <v>0</v>
      </c>
      <c r="H155" s="3">
        <v>0</v>
      </c>
      <c r="I155" s="3">
        <v>0</v>
      </c>
      <c r="J155" s="3">
        <v>0</v>
      </c>
      <c r="K155" s="3">
        <v>0</v>
      </c>
      <c r="L155" s="3">
        <v>0</v>
      </c>
      <c r="M155" s="3">
        <v>0</v>
      </c>
      <c r="N155" s="3">
        <v>0</v>
      </c>
      <c r="O155" s="3">
        <v>0</v>
      </c>
      <c r="P155" s="3">
        <v>0</v>
      </c>
      <c r="Q155" s="3">
        <v>0</v>
      </c>
      <c r="R155" s="3">
        <v>0</v>
      </c>
      <c r="S155" s="3">
        <v>0</v>
      </c>
      <c r="T155" s="3">
        <v>0</v>
      </c>
      <c r="U155" s="3">
        <v>0</v>
      </c>
      <c r="V155" s="3">
        <v>0</v>
      </c>
      <c r="W155" s="3">
        <v>0</v>
      </c>
      <c r="X155" s="3">
        <v>0</v>
      </c>
      <c r="Y155" s="3">
        <v>0</v>
      </c>
      <c r="Z155" s="3">
        <v>0</v>
      </c>
      <c r="AA155" s="3">
        <v>0</v>
      </c>
      <c r="AB155" s="3">
        <v>0</v>
      </c>
      <c r="AC155" s="3" t="e">
        <v>#REF!</v>
      </c>
      <c r="AD155" s="3" t="e">
        <v>#REF!</v>
      </c>
      <c r="AE155" s="3" t="e">
        <v>#REF!</v>
      </c>
      <c r="AF155" s="3" t="e">
        <v>#REF!</v>
      </c>
      <c r="AG155" s="3" t="e">
        <v>#REF!</v>
      </c>
      <c r="AH155" s="3" t="e">
        <v>#REF!</v>
      </c>
      <c r="AI155" s="3" t="e">
        <v>#REF!</v>
      </c>
      <c r="AJ155" s="3" t="e">
        <v>#REF!</v>
      </c>
      <c r="AK155" s="3" t="e">
        <v>#REF!</v>
      </c>
      <c r="AL155" s="3" t="e">
        <v>#REF!</v>
      </c>
      <c r="AM155" s="3" t="e">
        <v>#REF!</v>
      </c>
      <c r="AN155" s="3">
        <v>0</v>
      </c>
      <c r="AO155" s="3">
        <v>0</v>
      </c>
      <c r="AP155" s="3">
        <v>0</v>
      </c>
    </row>
    <row r="156" spans="2:42" outlineLevel="1" x14ac:dyDescent="0.3">
      <c r="B156" s="3">
        <v>0</v>
      </c>
      <c r="C156" s="3">
        <v>0</v>
      </c>
      <c r="D156" s="3">
        <v>0</v>
      </c>
      <c r="E156" s="3">
        <v>0</v>
      </c>
      <c r="F156" s="3">
        <v>0</v>
      </c>
      <c r="G156" s="3">
        <v>0</v>
      </c>
      <c r="H156" s="3">
        <v>0</v>
      </c>
      <c r="I156" s="3">
        <v>0</v>
      </c>
      <c r="J156" s="3">
        <v>0</v>
      </c>
      <c r="K156" s="3">
        <v>0</v>
      </c>
      <c r="L156" s="3">
        <v>0</v>
      </c>
      <c r="M156" s="3">
        <v>0</v>
      </c>
      <c r="N156" s="3">
        <v>0</v>
      </c>
      <c r="O156" s="3">
        <v>0</v>
      </c>
      <c r="P156" s="3">
        <v>0</v>
      </c>
      <c r="Q156" s="3">
        <v>0</v>
      </c>
      <c r="R156" s="3">
        <v>0</v>
      </c>
      <c r="S156" s="3">
        <v>0</v>
      </c>
      <c r="T156" s="3">
        <v>0</v>
      </c>
      <c r="U156" s="3">
        <v>0</v>
      </c>
      <c r="V156" s="3">
        <v>0</v>
      </c>
      <c r="W156" s="3">
        <v>0</v>
      </c>
      <c r="X156" s="3">
        <v>0</v>
      </c>
      <c r="Y156" s="3">
        <v>0</v>
      </c>
      <c r="Z156" s="3">
        <v>0</v>
      </c>
      <c r="AA156" s="3">
        <v>0</v>
      </c>
      <c r="AB156" s="3">
        <v>0</v>
      </c>
      <c r="AC156" s="3" t="e">
        <v>#REF!</v>
      </c>
      <c r="AD156" s="3" t="e">
        <v>#REF!</v>
      </c>
      <c r="AE156" s="3" t="e">
        <v>#REF!</v>
      </c>
      <c r="AF156" s="3" t="e">
        <v>#REF!</v>
      </c>
      <c r="AG156" s="3" t="e">
        <v>#REF!</v>
      </c>
      <c r="AH156" s="3" t="e">
        <v>#REF!</v>
      </c>
      <c r="AI156" s="3" t="e">
        <v>#REF!</v>
      </c>
      <c r="AJ156" s="3" t="e">
        <v>#REF!</v>
      </c>
      <c r="AK156" s="3" t="e">
        <v>#REF!</v>
      </c>
      <c r="AL156" s="3" t="e">
        <v>#REF!</v>
      </c>
      <c r="AM156" s="3" t="e">
        <v>#REF!</v>
      </c>
      <c r="AN156" s="3">
        <v>0</v>
      </c>
      <c r="AO156" s="3">
        <v>0</v>
      </c>
      <c r="AP156" s="3">
        <v>0</v>
      </c>
    </row>
    <row r="157" spans="2:42" outlineLevel="1" x14ac:dyDescent="0.3">
      <c r="B157" s="3">
        <v>0</v>
      </c>
      <c r="C157" s="3">
        <v>0</v>
      </c>
      <c r="D157" s="3">
        <v>0</v>
      </c>
      <c r="E157" s="3">
        <v>0</v>
      </c>
      <c r="F157" s="3">
        <v>0</v>
      </c>
      <c r="G157" s="3">
        <v>0</v>
      </c>
      <c r="H157" s="3">
        <v>0</v>
      </c>
      <c r="I157" s="3">
        <v>0</v>
      </c>
      <c r="J157" s="3">
        <v>0</v>
      </c>
      <c r="K157" s="3">
        <v>0</v>
      </c>
      <c r="L157" s="3">
        <v>0</v>
      </c>
      <c r="M157" s="3">
        <v>0</v>
      </c>
      <c r="N157" s="3">
        <v>0</v>
      </c>
      <c r="O157" s="3">
        <v>0</v>
      </c>
      <c r="P157" s="3">
        <v>0</v>
      </c>
      <c r="Q157" s="3">
        <v>0</v>
      </c>
      <c r="R157" s="3">
        <v>0</v>
      </c>
      <c r="S157" s="3">
        <v>0</v>
      </c>
      <c r="T157" s="3">
        <v>0</v>
      </c>
      <c r="U157" s="3">
        <v>0</v>
      </c>
      <c r="V157" s="3">
        <v>0</v>
      </c>
      <c r="W157" s="3">
        <v>0</v>
      </c>
      <c r="X157" s="3">
        <v>0</v>
      </c>
      <c r="Y157" s="3">
        <v>0</v>
      </c>
      <c r="Z157" s="3">
        <v>0</v>
      </c>
      <c r="AA157" s="3">
        <v>0</v>
      </c>
      <c r="AB157" s="3">
        <v>0</v>
      </c>
      <c r="AC157" s="3" t="e">
        <v>#REF!</v>
      </c>
      <c r="AD157" s="3" t="e">
        <v>#REF!</v>
      </c>
      <c r="AE157" s="3" t="e">
        <v>#REF!</v>
      </c>
      <c r="AF157" s="3" t="e">
        <v>#REF!</v>
      </c>
      <c r="AG157" s="3" t="e">
        <v>#REF!</v>
      </c>
      <c r="AH157" s="3" t="e">
        <v>#REF!</v>
      </c>
      <c r="AI157" s="3" t="e">
        <v>#REF!</v>
      </c>
      <c r="AJ157" s="3" t="e">
        <v>#REF!</v>
      </c>
      <c r="AK157" s="3" t="e">
        <v>#REF!</v>
      </c>
      <c r="AL157" s="3" t="e">
        <v>#REF!</v>
      </c>
      <c r="AM157" s="3" t="e">
        <v>#REF!</v>
      </c>
      <c r="AN157" s="3">
        <v>0</v>
      </c>
      <c r="AO157" s="3">
        <v>0</v>
      </c>
      <c r="AP157" s="3">
        <v>0</v>
      </c>
    </row>
    <row r="158" spans="2:42" outlineLevel="1" x14ac:dyDescent="0.3">
      <c r="B158" s="3">
        <v>0</v>
      </c>
      <c r="C158" s="3">
        <v>0</v>
      </c>
      <c r="D158" s="3">
        <v>0</v>
      </c>
      <c r="E158" s="3">
        <v>0</v>
      </c>
      <c r="F158" s="3">
        <v>0</v>
      </c>
      <c r="G158" s="3">
        <v>0</v>
      </c>
      <c r="H158" s="3">
        <v>0</v>
      </c>
      <c r="I158" s="3">
        <v>0</v>
      </c>
      <c r="J158" s="3">
        <v>0</v>
      </c>
      <c r="K158" s="3">
        <v>0</v>
      </c>
      <c r="L158" s="3">
        <v>0</v>
      </c>
      <c r="M158" s="3">
        <v>0</v>
      </c>
      <c r="N158" s="3">
        <v>0</v>
      </c>
      <c r="O158" s="3">
        <v>0</v>
      </c>
      <c r="P158" s="3">
        <v>0</v>
      </c>
      <c r="Q158" s="3">
        <v>0</v>
      </c>
      <c r="R158" s="3">
        <v>0</v>
      </c>
      <c r="S158" s="3">
        <v>0</v>
      </c>
      <c r="T158" s="3">
        <v>0</v>
      </c>
      <c r="U158" s="3">
        <v>0</v>
      </c>
      <c r="V158" s="3">
        <v>0</v>
      </c>
      <c r="W158" s="3">
        <v>0</v>
      </c>
      <c r="X158" s="3">
        <v>0</v>
      </c>
      <c r="Y158" s="3">
        <v>0</v>
      </c>
      <c r="Z158" s="3">
        <v>0</v>
      </c>
      <c r="AA158" s="3">
        <v>0</v>
      </c>
      <c r="AB158" s="3">
        <v>0</v>
      </c>
      <c r="AC158" s="3" t="e">
        <v>#REF!</v>
      </c>
      <c r="AD158" s="3" t="e">
        <v>#REF!</v>
      </c>
      <c r="AE158" s="3" t="e">
        <v>#REF!</v>
      </c>
      <c r="AF158" s="3" t="e">
        <v>#REF!</v>
      </c>
      <c r="AG158" s="3" t="e">
        <v>#REF!</v>
      </c>
      <c r="AH158" s="3" t="e">
        <v>#REF!</v>
      </c>
      <c r="AI158" s="3" t="e">
        <v>#REF!</v>
      </c>
      <c r="AJ158" s="3" t="e">
        <v>#REF!</v>
      </c>
      <c r="AK158" s="3" t="e">
        <v>#REF!</v>
      </c>
      <c r="AL158" s="3" t="e">
        <v>#REF!</v>
      </c>
      <c r="AM158" s="3" t="e">
        <v>#REF!</v>
      </c>
      <c r="AN158" s="3">
        <v>0</v>
      </c>
      <c r="AO158" s="3">
        <v>0</v>
      </c>
      <c r="AP158" s="3">
        <v>0</v>
      </c>
    </row>
    <row r="159" spans="2:42" outlineLevel="1" x14ac:dyDescent="0.3">
      <c r="B159" s="3">
        <v>0</v>
      </c>
      <c r="C159" s="3">
        <v>0</v>
      </c>
      <c r="D159" s="3">
        <v>0</v>
      </c>
      <c r="E159" s="3">
        <v>0</v>
      </c>
      <c r="F159" s="3">
        <v>0</v>
      </c>
      <c r="G159" s="3">
        <v>0</v>
      </c>
      <c r="H159" s="3">
        <v>0</v>
      </c>
      <c r="I159" s="3">
        <v>0</v>
      </c>
      <c r="J159" s="3">
        <v>0</v>
      </c>
      <c r="K159" s="3">
        <v>0</v>
      </c>
      <c r="L159" s="3">
        <v>0</v>
      </c>
      <c r="M159" s="3">
        <v>0</v>
      </c>
      <c r="N159" s="3">
        <v>0</v>
      </c>
      <c r="O159" s="3">
        <v>0</v>
      </c>
      <c r="P159" s="3">
        <v>0</v>
      </c>
      <c r="Q159" s="3">
        <v>0</v>
      </c>
      <c r="R159" s="3">
        <v>0</v>
      </c>
      <c r="S159" s="3">
        <v>0</v>
      </c>
      <c r="T159" s="3">
        <v>0</v>
      </c>
      <c r="U159" s="3">
        <v>0</v>
      </c>
      <c r="V159" s="3">
        <v>0</v>
      </c>
      <c r="W159" s="3">
        <v>0</v>
      </c>
      <c r="X159" s="3">
        <v>0</v>
      </c>
      <c r="Y159" s="3">
        <v>0</v>
      </c>
      <c r="Z159" s="3">
        <v>0</v>
      </c>
      <c r="AA159" s="3">
        <v>0</v>
      </c>
      <c r="AB159" s="3">
        <v>0</v>
      </c>
      <c r="AC159" s="3" t="e">
        <v>#REF!</v>
      </c>
      <c r="AD159" s="3" t="e">
        <v>#REF!</v>
      </c>
      <c r="AE159" s="3" t="e">
        <v>#REF!</v>
      </c>
      <c r="AF159" s="3" t="e">
        <v>#REF!</v>
      </c>
      <c r="AG159" s="3" t="e">
        <v>#REF!</v>
      </c>
      <c r="AH159" s="3" t="e">
        <v>#REF!</v>
      </c>
      <c r="AI159" s="3" t="e">
        <v>#REF!</v>
      </c>
      <c r="AJ159" s="3" t="e">
        <v>#REF!</v>
      </c>
      <c r="AK159" s="3" t="e">
        <v>#REF!</v>
      </c>
      <c r="AL159" s="3" t="e">
        <v>#REF!</v>
      </c>
      <c r="AM159" s="3" t="e">
        <v>#REF!</v>
      </c>
      <c r="AN159" s="3">
        <v>0</v>
      </c>
      <c r="AO159" s="3">
        <v>0</v>
      </c>
      <c r="AP159" s="3">
        <v>0</v>
      </c>
    </row>
    <row r="160" spans="2:42" outlineLevel="1" x14ac:dyDescent="0.3">
      <c r="B160" s="3">
        <v>0</v>
      </c>
      <c r="C160" s="3">
        <v>0</v>
      </c>
      <c r="D160" s="3">
        <v>0</v>
      </c>
      <c r="E160" s="3">
        <v>0</v>
      </c>
      <c r="F160" s="3">
        <v>0</v>
      </c>
      <c r="G160" s="3">
        <v>0</v>
      </c>
      <c r="H160" s="3">
        <v>0</v>
      </c>
      <c r="I160" s="3">
        <v>0</v>
      </c>
      <c r="J160" s="3">
        <v>0</v>
      </c>
      <c r="K160" s="3">
        <v>0</v>
      </c>
      <c r="L160" s="3">
        <v>0</v>
      </c>
      <c r="M160" s="3">
        <v>0</v>
      </c>
      <c r="N160" s="3">
        <v>0</v>
      </c>
      <c r="O160" s="3">
        <v>0</v>
      </c>
      <c r="P160" s="3">
        <v>0</v>
      </c>
      <c r="Q160" s="3">
        <v>0</v>
      </c>
      <c r="R160" s="3">
        <v>0</v>
      </c>
      <c r="S160" s="3">
        <v>0</v>
      </c>
      <c r="T160" s="3">
        <v>0</v>
      </c>
      <c r="U160" s="3">
        <v>0</v>
      </c>
      <c r="V160" s="3">
        <v>0</v>
      </c>
      <c r="W160" s="3">
        <v>0</v>
      </c>
      <c r="X160" s="3">
        <v>0</v>
      </c>
      <c r="Y160" s="3">
        <v>0</v>
      </c>
      <c r="Z160" s="3">
        <v>0</v>
      </c>
      <c r="AA160" s="3">
        <v>0</v>
      </c>
      <c r="AB160" s="3">
        <v>0</v>
      </c>
      <c r="AC160" s="3" t="e">
        <v>#REF!</v>
      </c>
      <c r="AD160" s="3" t="e">
        <v>#REF!</v>
      </c>
      <c r="AE160" s="3" t="e">
        <v>#REF!</v>
      </c>
      <c r="AF160" s="3" t="e">
        <v>#REF!</v>
      </c>
      <c r="AG160" s="3" t="e">
        <v>#REF!</v>
      </c>
      <c r="AH160" s="3" t="e">
        <v>#REF!</v>
      </c>
      <c r="AI160" s="3" t="e">
        <v>#REF!</v>
      </c>
      <c r="AJ160" s="3" t="e">
        <v>#REF!</v>
      </c>
      <c r="AK160" s="3" t="e">
        <v>#REF!</v>
      </c>
      <c r="AL160" s="3" t="e">
        <v>#REF!</v>
      </c>
      <c r="AM160" s="3" t="e">
        <v>#REF!</v>
      </c>
      <c r="AN160" s="3">
        <v>0</v>
      </c>
      <c r="AO160" s="3">
        <v>0</v>
      </c>
      <c r="AP160" s="3">
        <v>0</v>
      </c>
    </row>
    <row r="161" spans="2:42" outlineLevel="1" x14ac:dyDescent="0.3">
      <c r="B161" s="3">
        <v>0</v>
      </c>
      <c r="C161" s="3">
        <v>0</v>
      </c>
      <c r="D161" s="3">
        <v>0</v>
      </c>
      <c r="E161" s="3">
        <v>0</v>
      </c>
      <c r="F161" s="3">
        <v>0</v>
      </c>
      <c r="G161" s="3">
        <v>0</v>
      </c>
      <c r="H161" s="3">
        <v>0</v>
      </c>
      <c r="I161" s="3">
        <v>0</v>
      </c>
      <c r="J161" s="3">
        <v>0</v>
      </c>
      <c r="K161" s="3">
        <v>0</v>
      </c>
      <c r="L161" s="3">
        <v>0</v>
      </c>
      <c r="M161" s="3">
        <v>0</v>
      </c>
      <c r="N161" s="3">
        <v>0</v>
      </c>
      <c r="O161" s="3">
        <v>0</v>
      </c>
      <c r="P161" s="3">
        <v>0</v>
      </c>
      <c r="Q161" s="3">
        <v>0</v>
      </c>
      <c r="R161" s="3">
        <v>0</v>
      </c>
      <c r="S161" s="3">
        <v>0</v>
      </c>
      <c r="T161" s="3">
        <v>0</v>
      </c>
      <c r="U161" s="3">
        <v>0</v>
      </c>
      <c r="V161" s="3">
        <v>0</v>
      </c>
      <c r="W161" s="3">
        <v>0</v>
      </c>
      <c r="X161" s="3">
        <v>0</v>
      </c>
      <c r="Y161" s="3">
        <v>0</v>
      </c>
      <c r="Z161" s="3">
        <v>0</v>
      </c>
      <c r="AA161" s="3">
        <v>0</v>
      </c>
      <c r="AB161" s="3">
        <v>0</v>
      </c>
      <c r="AC161" s="3" t="e">
        <v>#REF!</v>
      </c>
      <c r="AD161" s="3" t="e">
        <v>#REF!</v>
      </c>
      <c r="AE161" s="3" t="e">
        <v>#REF!</v>
      </c>
      <c r="AF161" s="3" t="e">
        <v>#REF!</v>
      </c>
      <c r="AG161" s="3" t="e">
        <v>#REF!</v>
      </c>
      <c r="AH161" s="3" t="e">
        <v>#REF!</v>
      </c>
      <c r="AI161" s="3" t="e">
        <v>#REF!</v>
      </c>
      <c r="AJ161" s="3" t="e">
        <v>#REF!</v>
      </c>
      <c r="AK161" s="3" t="e">
        <v>#REF!</v>
      </c>
      <c r="AL161" s="3" t="e">
        <v>#REF!</v>
      </c>
      <c r="AM161" s="3" t="e">
        <v>#REF!</v>
      </c>
      <c r="AN161" s="3">
        <v>0</v>
      </c>
      <c r="AO161" s="3">
        <v>0</v>
      </c>
      <c r="AP161" s="3">
        <v>0</v>
      </c>
    </row>
    <row r="162" spans="2:42" outlineLevel="1" x14ac:dyDescent="0.3">
      <c r="B162" s="3">
        <v>0</v>
      </c>
      <c r="C162" s="3">
        <v>0</v>
      </c>
      <c r="D162" s="3">
        <v>0</v>
      </c>
      <c r="E162" s="3">
        <v>0</v>
      </c>
      <c r="F162" s="3">
        <v>0</v>
      </c>
      <c r="G162" s="3">
        <v>0</v>
      </c>
      <c r="H162" s="3">
        <v>0</v>
      </c>
      <c r="I162" s="3">
        <v>0</v>
      </c>
      <c r="J162" s="3">
        <v>0</v>
      </c>
      <c r="K162" s="3">
        <v>0</v>
      </c>
      <c r="L162" s="3">
        <v>0</v>
      </c>
      <c r="M162" s="3">
        <v>0</v>
      </c>
      <c r="N162" s="3">
        <v>0</v>
      </c>
      <c r="O162" s="3">
        <v>0</v>
      </c>
      <c r="P162" s="3">
        <v>0</v>
      </c>
      <c r="Q162" s="3">
        <v>0</v>
      </c>
      <c r="R162" s="3">
        <v>0</v>
      </c>
      <c r="S162" s="3">
        <v>0</v>
      </c>
      <c r="T162" s="3">
        <v>0</v>
      </c>
      <c r="U162" s="3">
        <v>0</v>
      </c>
      <c r="V162" s="3">
        <v>0</v>
      </c>
      <c r="W162" s="3">
        <v>0</v>
      </c>
      <c r="X162" s="3">
        <v>0</v>
      </c>
      <c r="Y162" s="3">
        <v>0</v>
      </c>
      <c r="Z162" s="3">
        <v>0</v>
      </c>
      <c r="AA162" s="3">
        <v>0</v>
      </c>
      <c r="AB162" s="3">
        <v>0</v>
      </c>
      <c r="AC162" s="3" t="e">
        <v>#REF!</v>
      </c>
      <c r="AD162" s="3" t="e">
        <v>#REF!</v>
      </c>
      <c r="AE162" s="3" t="e">
        <v>#REF!</v>
      </c>
      <c r="AF162" s="3" t="e">
        <v>#REF!</v>
      </c>
      <c r="AG162" s="3" t="e">
        <v>#REF!</v>
      </c>
      <c r="AH162" s="3" t="e">
        <v>#REF!</v>
      </c>
      <c r="AI162" s="3" t="e">
        <v>#REF!</v>
      </c>
      <c r="AJ162" s="3" t="e">
        <v>#REF!</v>
      </c>
      <c r="AK162" s="3" t="e">
        <v>#REF!</v>
      </c>
      <c r="AL162" s="3" t="e">
        <v>#REF!</v>
      </c>
      <c r="AM162" s="3" t="e">
        <v>#REF!</v>
      </c>
      <c r="AN162" s="3">
        <v>0</v>
      </c>
      <c r="AO162" s="3">
        <v>0</v>
      </c>
      <c r="AP162" s="3">
        <v>0</v>
      </c>
    </row>
    <row r="163" spans="2:42" outlineLevel="1" x14ac:dyDescent="0.3">
      <c r="B163" s="3">
        <v>0</v>
      </c>
      <c r="C163" s="3">
        <v>0</v>
      </c>
      <c r="D163" s="3">
        <v>0</v>
      </c>
      <c r="E163" s="3">
        <v>0</v>
      </c>
      <c r="F163" s="3">
        <v>0</v>
      </c>
      <c r="G163" s="3">
        <v>0</v>
      </c>
      <c r="H163" s="3">
        <v>0</v>
      </c>
      <c r="I163" s="3">
        <v>0</v>
      </c>
      <c r="J163" s="3">
        <v>0</v>
      </c>
      <c r="K163" s="3">
        <v>0</v>
      </c>
      <c r="L163" s="3">
        <v>0</v>
      </c>
      <c r="M163" s="3">
        <v>0</v>
      </c>
      <c r="N163" s="3">
        <v>0</v>
      </c>
      <c r="O163" s="3">
        <v>0</v>
      </c>
      <c r="P163" s="3">
        <v>0</v>
      </c>
      <c r="Q163" s="3">
        <v>0</v>
      </c>
      <c r="R163" s="3">
        <v>0</v>
      </c>
      <c r="S163" s="3">
        <v>0</v>
      </c>
      <c r="T163" s="3">
        <v>0</v>
      </c>
      <c r="U163" s="3">
        <v>0</v>
      </c>
      <c r="V163" s="3">
        <v>0</v>
      </c>
      <c r="W163" s="3">
        <v>0</v>
      </c>
      <c r="X163" s="3">
        <v>0</v>
      </c>
      <c r="Y163" s="3">
        <v>0</v>
      </c>
      <c r="Z163" s="3">
        <v>0</v>
      </c>
      <c r="AA163" s="3">
        <v>0</v>
      </c>
      <c r="AB163" s="3">
        <v>0</v>
      </c>
      <c r="AC163" s="3" t="e">
        <v>#REF!</v>
      </c>
      <c r="AD163" s="3" t="e">
        <v>#REF!</v>
      </c>
      <c r="AE163" s="3" t="e">
        <v>#REF!</v>
      </c>
      <c r="AF163" s="3" t="e">
        <v>#REF!</v>
      </c>
      <c r="AG163" s="3" t="e">
        <v>#REF!</v>
      </c>
      <c r="AH163" s="3" t="e">
        <v>#REF!</v>
      </c>
      <c r="AI163" s="3" t="e">
        <v>#REF!</v>
      </c>
      <c r="AJ163" s="3" t="e">
        <v>#REF!</v>
      </c>
      <c r="AK163" s="3" t="e">
        <v>#REF!</v>
      </c>
      <c r="AL163" s="3" t="e">
        <v>#REF!</v>
      </c>
      <c r="AM163" s="3" t="e">
        <v>#REF!</v>
      </c>
      <c r="AN163" s="3">
        <v>0</v>
      </c>
      <c r="AO163" s="3">
        <v>0</v>
      </c>
      <c r="AP163" s="3">
        <v>0</v>
      </c>
    </row>
    <row r="164" spans="2:42" outlineLevel="1" x14ac:dyDescent="0.3">
      <c r="B164" s="3">
        <v>0</v>
      </c>
      <c r="C164" s="3">
        <v>0</v>
      </c>
      <c r="D164" s="3">
        <v>0</v>
      </c>
      <c r="E164" s="3">
        <v>0</v>
      </c>
      <c r="F164" s="3">
        <v>0</v>
      </c>
      <c r="G164" s="3">
        <v>0</v>
      </c>
      <c r="H164" s="3">
        <v>0</v>
      </c>
      <c r="I164" s="3">
        <v>0</v>
      </c>
      <c r="J164" s="3">
        <v>0</v>
      </c>
      <c r="K164" s="3">
        <v>0</v>
      </c>
      <c r="L164" s="3">
        <v>0</v>
      </c>
      <c r="M164" s="3">
        <v>0</v>
      </c>
      <c r="N164" s="3">
        <v>0</v>
      </c>
      <c r="O164" s="3">
        <v>0</v>
      </c>
      <c r="P164" s="3">
        <v>0</v>
      </c>
      <c r="Q164" s="3">
        <v>0</v>
      </c>
      <c r="R164" s="3">
        <v>0</v>
      </c>
      <c r="S164" s="3">
        <v>0</v>
      </c>
      <c r="T164" s="3">
        <v>0</v>
      </c>
      <c r="U164" s="3">
        <v>0</v>
      </c>
      <c r="V164" s="3">
        <v>0</v>
      </c>
      <c r="W164" s="3">
        <v>0</v>
      </c>
      <c r="X164" s="3">
        <v>0</v>
      </c>
      <c r="Y164" s="3">
        <v>0</v>
      </c>
      <c r="Z164" s="3">
        <v>0</v>
      </c>
      <c r="AA164" s="3">
        <v>0</v>
      </c>
      <c r="AB164" s="3">
        <v>0</v>
      </c>
      <c r="AC164" s="3" t="e">
        <v>#REF!</v>
      </c>
      <c r="AD164" s="3" t="e">
        <v>#REF!</v>
      </c>
      <c r="AE164" s="3" t="e">
        <v>#REF!</v>
      </c>
      <c r="AF164" s="3" t="e">
        <v>#REF!</v>
      </c>
      <c r="AG164" s="3" t="e">
        <v>#REF!</v>
      </c>
      <c r="AH164" s="3" t="e">
        <v>#REF!</v>
      </c>
      <c r="AI164" s="3" t="e">
        <v>#REF!</v>
      </c>
      <c r="AJ164" s="3" t="e">
        <v>#REF!</v>
      </c>
      <c r="AK164" s="3" t="e">
        <v>#REF!</v>
      </c>
      <c r="AL164" s="3" t="e">
        <v>#REF!</v>
      </c>
      <c r="AM164" s="3" t="e">
        <v>#REF!</v>
      </c>
      <c r="AN164" s="3">
        <v>0</v>
      </c>
      <c r="AO164" s="3">
        <v>0</v>
      </c>
      <c r="AP164" s="3">
        <v>0</v>
      </c>
    </row>
    <row r="165" spans="2:42" outlineLevel="1" x14ac:dyDescent="0.3">
      <c r="B165" s="3">
        <v>0</v>
      </c>
      <c r="C165" s="3">
        <v>0</v>
      </c>
      <c r="D165" s="3">
        <v>0</v>
      </c>
      <c r="E165" s="3">
        <v>0</v>
      </c>
      <c r="F165" s="3">
        <v>0</v>
      </c>
      <c r="G165" s="3">
        <v>0</v>
      </c>
      <c r="H165" s="3">
        <v>0</v>
      </c>
      <c r="I165" s="3">
        <v>0</v>
      </c>
      <c r="J165" s="3">
        <v>0</v>
      </c>
      <c r="K165" s="3">
        <v>0</v>
      </c>
      <c r="L165" s="3">
        <v>0</v>
      </c>
      <c r="M165" s="3">
        <v>0</v>
      </c>
      <c r="N165" s="3">
        <v>0</v>
      </c>
      <c r="O165" s="3">
        <v>0</v>
      </c>
      <c r="P165" s="3">
        <v>0</v>
      </c>
      <c r="Q165" s="3">
        <v>0</v>
      </c>
      <c r="R165" s="3">
        <v>0</v>
      </c>
      <c r="S165" s="3">
        <v>0</v>
      </c>
      <c r="T165" s="3">
        <v>0</v>
      </c>
      <c r="U165" s="3">
        <v>0</v>
      </c>
      <c r="V165" s="3">
        <v>0</v>
      </c>
      <c r="W165" s="3">
        <v>0</v>
      </c>
      <c r="X165" s="3">
        <v>0</v>
      </c>
      <c r="Y165" s="3">
        <v>0</v>
      </c>
      <c r="Z165" s="3">
        <v>0</v>
      </c>
      <c r="AA165" s="3">
        <v>0</v>
      </c>
      <c r="AB165" s="3">
        <v>0</v>
      </c>
      <c r="AC165" s="3" t="e">
        <v>#REF!</v>
      </c>
      <c r="AD165" s="3" t="e">
        <v>#REF!</v>
      </c>
      <c r="AE165" s="3" t="e">
        <v>#REF!</v>
      </c>
      <c r="AF165" s="3" t="e">
        <v>#REF!</v>
      </c>
      <c r="AG165" s="3" t="e">
        <v>#REF!</v>
      </c>
      <c r="AH165" s="3" t="e">
        <v>#REF!</v>
      </c>
      <c r="AI165" s="3" t="e">
        <v>#REF!</v>
      </c>
      <c r="AJ165" s="3" t="e">
        <v>#REF!</v>
      </c>
      <c r="AK165" s="3" t="e">
        <v>#REF!</v>
      </c>
      <c r="AL165" s="3" t="e">
        <v>#REF!</v>
      </c>
      <c r="AM165" s="3" t="e">
        <v>#REF!</v>
      </c>
      <c r="AN165" s="3">
        <v>0</v>
      </c>
      <c r="AO165" s="3">
        <v>0</v>
      </c>
      <c r="AP165" s="3">
        <v>0</v>
      </c>
    </row>
    <row r="166" spans="2:42" outlineLevel="1" x14ac:dyDescent="0.3">
      <c r="B166" s="3">
        <v>0</v>
      </c>
      <c r="C166" s="3">
        <v>0</v>
      </c>
      <c r="D166" s="3">
        <v>0</v>
      </c>
      <c r="E166" s="3">
        <v>0</v>
      </c>
      <c r="F166" s="3">
        <v>0</v>
      </c>
      <c r="G166" s="3">
        <v>0</v>
      </c>
      <c r="H166" s="3">
        <v>0</v>
      </c>
      <c r="I166" s="3">
        <v>0</v>
      </c>
      <c r="J166" s="3">
        <v>0</v>
      </c>
      <c r="K166" s="3">
        <v>0</v>
      </c>
      <c r="L166" s="3">
        <v>0</v>
      </c>
      <c r="M166" s="3">
        <v>0</v>
      </c>
      <c r="N166" s="3">
        <v>0</v>
      </c>
      <c r="O166" s="3">
        <v>0</v>
      </c>
      <c r="P166" s="3">
        <v>0</v>
      </c>
      <c r="Q166" s="3">
        <v>0</v>
      </c>
      <c r="R166" s="3">
        <v>0</v>
      </c>
      <c r="S166" s="3">
        <v>0</v>
      </c>
      <c r="T166" s="3">
        <v>0</v>
      </c>
      <c r="U166" s="3">
        <v>0</v>
      </c>
      <c r="V166" s="3">
        <v>0</v>
      </c>
      <c r="W166" s="3">
        <v>0</v>
      </c>
      <c r="X166" s="3">
        <v>0</v>
      </c>
      <c r="Y166" s="3">
        <v>0</v>
      </c>
      <c r="Z166" s="3">
        <v>0</v>
      </c>
      <c r="AA166" s="3">
        <v>0</v>
      </c>
      <c r="AB166" s="3">
        <v>0</v>
      </c>
      <c r="AC166" s="3" t="e">
        <v>#REF!</v>
      </c>
      <c r="AD166" s="3" t="e">
        <v>#REF!</v>
      </c>
      <c r="AE166" s="3" t="e">
        <v>#REF!</v>
      </c>
      <c r="AF166" s="3" t="e">
        <v>#REF!</v>
      </c>
      <c r="AG166" s="3" t="e">
        <v>#REF!</v>
      </c>
      <c r="AH166" s="3" t="e">
        <v>#REF!</v>
      </c>
      <c r="AI166" s="3" t="e">
        <v>#REF!</v>
      </c>
      <c r="AJ166" s="3" t="e">
        <v>#REF!</v>
      </c>
      <c r="AK166" s="3" t="e">
        <v>#REF!</v>
      </c>
      <c r="AL166" s="3" t="e">
        <v>#REF!</v>
      </c>
      <c r="AM166" s="3" t="e">
        <v>#REF!</v>
      </c>
      <c r="AN166" s="3">
        <v>0</v>
      </c>
      <c r="AO166" s="3">
        <v>0</v>
      </c>
      <c r="AP166" s="3">
        <v>0</v>
      </c>
    </row>
    <row r="167" spans="2:42" outlineLevel="1" x14ac:dyDescent="0.3">
      <c r="B167" s="3">
        <v>0</v>
      </c>
      <c r="C167" s="3">
        <v>0</v>
      </c>
      <c r="D167" s="3">
        <v>0</v>
      </c>
      <c r="E167" s="3">
        <v>0</v>
      </c>
      <c r="F167" s="3">
        <v>0</v>
      </c>
      <c r="G167" s="3">
        <v>0</v>
      </c>
      <c r="H167" s="3">
        <v>0</v>
      </c>
      <c r="I167" s="3">
        <v>0</v>
      </c>
      <c r="J167" s="3">
        <v>0</v>
      </c>
      <c r="K167" s="3">
        <v>0</v>
      </c>
      <c r="L167" s="3">
        <v>0</v>
      </c>
      <c r="M167" s="3">
        <v>0</v>
      </c>
      <c r="N167" s="3">
        <v>0</v>
      </c>
      <c r="O167" s="3">
        <v>0</v>
      </c>
      <c r="P167" s="3">
        <v>0</v>
      </c>
      <c r="Q167" s="3">
        <v>0</v>
      </c>
      <c r="R167" s="3">
        <v>0</v>
      </c>
      <c r="S167" s="3">
        <v>0</v>
      </c>
      <c r="T167" s="3">
        <v>0</v>
      </c>
      <c r="U167" s="3">
        <v>0</v>
      </c>
      <c r="V167" s="3">
        <v>0</v>
      </c>
      <c r="W167" s="3">
        <v>0</v>
      </c>
      <c r="X167" s="3">
        <v>0</v>
      </c>
      <c r="Y167" s="3">
        <v>0</v>
      </c>
      <c r="Z167" s="3">
        <v>0</v>
      </c>
      <c r="AA167" s="3">
        <v>0</v>
      </c>
      <c r="AB167" s="3">
        <v>0</v>
      </c>
      <c r="AC167" s="3" t="e">
        <v>#REF!</v>
      </c>
      <c r="AD167" s="3" t="e">
        <v>#REF!</v>
      </c>
      <c r="AE167" s="3" t="e">
        <v>#REF!</v>
      </c>
      <c r="AF167" s="3" t="e">
        <v>#REF!</v>
      </c>
      <c r="AG167" s="3" t="e">
        <v>#REF!</v>
      </c>
      <c r="AH167" s="3" t="e">
        <v>#REF!</v>
      </c>
      <c r="AI167" s="3" t="e">
        <v>#REF!</v>
      </c>
      <c r="AJ167" s="3" t="e">
        <v>#REF!</v>
      </c>
      <c r="AK167" s="3" t="e">
        <v>#REF!</v>
      </c>
      <c r="AL167" s="3" t="e">
        <v>#REF!</v>
      </c>
      <c r="AM167" s="3" t="e">
        <v>#REF!</v>
      </c>
      <c r="AN167" s="3">
        <v>0</v>
      </c>
      <c r="AO167" s="3">
        <v>0</v>
      </c>
      <c r="AP167" s="3">
        <v>0</v>
      </c>
    </row>
    <row r="168" spans="2:42" outlineLevel="1" x14ac:dyDescent="0.3">
      <c r="B168" s="3">
        <v>0</v>
      </c>
      <c r="C168" s="3">
        <v>0</v>
      </c>
      <c r="D168" s="3">
        <v>0</v>
      </c>
      <c r="E168" s="3">
        <v>0</v>
      </c>
      <c r="F168" s="3">
        <v>0</v>
      </c>
      <c r="G168" s="3">
        <v>0</v>
      </c>
      <c r="H168" s="3">
        <v>0</v>
      </c>
      <c r="I168" s="3">
        <v>0</v>
      </c>
      <c r="J168" s="3">
        <v>0</v>
      </c>
      <c r="K168" s="3">
        <v>0</v>
      </c>
      <c r="L168" s="3">
        <v>0</v>
      </c>
      <c r="M168" s="3">
        <v>0</v>
      </c>
      <c r="N168" s="3">
        <v>0</v>
      </c>
      <c r="O168" s="3">
        <v>0</v>
      </c>
      <c r="P168" s="3">
        <v>0</v>
      </c>
      <c r="Q168" s="3">
        <v>0</v>
      </c>
      <c r="R168" s="3">
        <v>0</v>
      </c>
      <c r="S168" s="3">
        <v>0</v>
      </c>
      <c r="T168" s="3">
        <v>0</v>
      </c>
      <c r="U168" s="3">
        <v>0</v>
      </c>
      <c r="V168" s="3">
        <v>0</v>
      </c>
      <c r="W168" s="3">
        <v>0</v>
      </c>
      <c r="X168" s="3">
        <v>0</v>
      </c>
      <c r="Y168" s="3">
        <v>0</v>
      </c>
      <c r="Z168" s="3">
        <v>0</v>
      </c>
      <c r="AA168" s="3">
        <v>0</v>
      </c>
      <c r="AB168" s="3">
        <v>0</v>
      </c>
      <c r="AC168" s="3" t="e">
        <v>#REF!</v>
      </c>
      <c r="AD168" s="3" t="e">
        <v>#REF!</v>
      </c>
      <c r="AE168" s="3" t="e">
        <v>#REF!</v>
      </c>
      <c r="AF168" s="3" t="e">
        <v>#REF!</v>
      </c>
      <c r="AG168" s="3" t="e">
        <v>#REF!</v>
      </c>
      <c r="AH168" s="3" t="e">
        <v>#REF!</v>
      </c>
      <c r="AI168" s="3" t="e">
        <v>#REF!</v>
      </c>
      <c r="AJ168" s="3" t="e">
        <v>#REF!</v>
      </c>
      <c r="AK168" s="3" t="e">
        <v>#REF!</v>
      </c>
      <c r="AL168" s="3" t="e">
        <v>#REF!</v>
      </c>
      <c r="AM168" s="3" t="e">
        <v>#REF!</v>
      </c>
      <c r="AN168" s="3">
        <v>0</v>
      </c>
      <c r="AO168" s="3">
        <v>0</v>
      </c>
      <c r="AP168" s="3">
        <v>0</v>
      </c>
    </row>
    <row r="169" spans="2:42" outlineLevel="1" x14ac:dyDescent="0.3">
      <c r="B169" s="3">
        <v>0</v>
      </c>
      <c r="C169" s="3">
        <v>0</v>
      </c>
      <c r="D169" s="3">
        <v>0</v>
      </c>
      <c r="E169" s="3">
        <v>0</v>
      </c>
      <c r="F169" s="3">
        <v>0</v>
      </c>
      <c r="G169" s="3">
        <v>0</v>
      </c>
      <c r="H169" s="3">
        <v>0</v>
      </c>
      <c r="I169" s="3">
        <v>0</v>
      </c>
      <c r="J169" s="3">
        <v>0</v>
      </c>
      <c r="K169" s="3">
        <v>0</v>
      </c>
      <c r="L169" s="3">
        <v>0</v>
      </c>
      <c r="M169" s="3">
        <v>0</v>
      </c>
      <c r="N169" s="3">
        <v>0</v>
      </c>
      <c r="O169" s="3">
        <v>0</v>
      </c>
      <c r="P169" s="3">
        <v>0</v>
      </c>
      <c r="Q169" s="3">
        <v>0</v>
      </c>
      <c r="R169" s="3">
        <v>0</v>
      </c>
      <c r="S169" s="3">
        <v>0</v>
      </c>
      <c r="T169" s="3">
        <v>0</v>
      </c>
      <c r="U169" s="3">
        <v>0</v>
      </c>
      <c r="V169" s="3">
        <v>0</v>
      </c>
      <c r="W169" s="3">
        <v>0</v>
      </c>
      <c r="X169" s="3">
        <v>0</v>
      </c>
      <c r="Y169" s="3">
        <v>0</v>
      </c>
      <c r="Z169" s="3">
        <v>0</v>
      </c>
      <c r="AA169" s="3">
        <v>0</v>
      </c>
      <c r="AB169" s="3">
        <v>0</v>
      </c>
      <c r="AC169" s="3" t="e">
        <v>#REF!</v>
      </c>
      <c r="AD169" s="3" t="e">
        <v>#REF!</v>
      </c>
      <c r="AE169" s="3" t="e">
        <v>#REF!</v>
      </c>
      <c r="AF169" s="3" t="e">
        <v>#REF!</v>
      </c>
      <c r="AG169" s="3" t="e">
        <v>#REF!</v>
      </c>
      <c r="AH169" s="3" t="e">
        <v>#REF!</v>
      </c>
      <c r="AI169" s="3" t="e">
        <v>#REF!</v>
      </c>
      <c r="AJ169" s="3" t="e">
        <v>#REF!</v>
      </c>
      <c r="AK169" s="3" t="e">
        <v>#REF!</v>
      </c>
      <c r="AL169" s="3" t="e">
        <v>#REF!</v>
      </c>
      <c r="AM169" s="3" t="e">
        <v>#REF!</v>
      </c>
      <c r="AN169" s="3">
        <v>0</v>
      </c>
      <c r="AO169" s="3">
        <v>0</v>
      </c>
      <c r="AP169" s="3">
        <v>0</v>
      </c>
    </row>
    <row r="170" spans="2:42" outlineLevel="1" x14ac:dyDescent="0.3">
      <c r="B170" s="3">
        <v>0</v>
      </c>
      <c r="C170" s="3">
        <v>0</v>
      </c>
      <c r="D170" s="3">
        <v>0</v>
      </c>
      <c r="E170" s="3">
        <v>0</v>
      </c>
      <c r="F170" s="3">
        <v>0</v>
      </c>
      <c r="G170" s="3">
        <v>0</v>
      </c>
      <c r="H170" s="3">
        <v>0</v>
      </c>
      <c r="I170" s="3">
        <v>0</v>
      </c>
      <c r="J170" s="3">
        <v>0</v>
      </c>
      <c r="K170" s="3">
        <v>0</v>
      </c>
      <c r="L170" s="3">
        <v>0</v>
      </c>
      <c r="M170" s="3">
        <v>0</v>
      </c>
      <c r="N170" s="3">
        <v>0</v>
      </c>
      <c r="O170" s="3">
        <v>0</v>
      </c>
      <c r="P170" s="3">
        <v>0</v>
      </c>
      <c r="Q170" s="3">
        <v>0</v>
      </c>
      <c r="R170" s="3">
        <v>0</v>
      </c>
      <c r="S170" s="3">
        <v>0</v>
      </c>
      <c r="T170" s="3">
        <v>0</v>
      </c>
      <c r="U170" s="3">
        <v>0</v>
      </c>
      <c r="V170" s="3">
        <v>0</v>
      </c>
      <c r="W170" s="3">
        <v>0</v>
      </c>
      <c r="X170" s="3">
        <v>0</v>
      </c>
      <c r="Y170" s="3">
        <v>0</v>
      </c>
      <c r="Z170" s="3">
        <v>0</v>
      </c>
      <c r="AA170" s="3">
        <v>0</v>
      </c>
      <c r="AB170" s="3">
        <v>0</v>
      </c>
      <c r="AC170" s="3" t="e">
        <v>#REF!</v>
      </c>
      <c r="AD170" s="3" t="e">
        <v>#REF!</v>
      </c>
      <c r="AE170" s="3" t="e">
        <v>#REF!</v>
      </c>
      <c r="AF170" s="3" t="e">
        <v>#REF!</v>
      </c>
      <c r="AG170" s="3" t="e">
        <v>#REF!</v>
      </c>
      <c r="AH170" s="3" t="e">
        <v>#REF!</v>
      </c>
      <c r="AI170" s="3" t="e">
        <v>#REF!</v>
      </c>
      <c r="AJ170" s="3" t="e">
        <v>#REF!</v>
      </c>
      <c r="AK170" s="3" t="e">
        <v>#REF!</v>
      </c>
      <c r="AL170" s="3" t="e">
        <v>#REF!</v>
      </c>
      <c r="AM170" s="3" t="e">
        <v>#REF!</v>
      </c>
      <c r="AN170" s="3">
        <v>0</v>
      </c>
      <c r="AO170" s="3">
        <v>0</v>
      </c>
      <c r="AP170" s="3">
        <v>0</v>
      </c>
    </row>
    <row r="171" spans="2:42" outlineLevel="1" x14ac:dyDescent="0.3">
      <c r="B171" s="3">
        <v>0</v>
      </c>
      <c r="C171" s="3">
        <v>0</v>
      </c>
      <c r="D171" s="3">
        <v>0</v>
      </c>
      <c r="E171" s="3">
        <v>0</v>
      </c>
      <c r="F171" s="3">
        <v>0</v>
      </c>
      <c r="G171" s="3">
        <v>0</v>
      </c>
      <c r="H171" s="3">
        <v>0</v>
      </c>
      <c r="I171" s="3">
        <v>0</v>
      </c>
      <c r="J171" s="3">
        <v>0</v>
      </c>
      <c r="K171" s="3">
        <v>0</v>
      </c>
      <c r="L171" s="3">
        <v>0</v>
      </c>
      <c r="M171" s="3">
        <v>0</v>
      </c>
      <c r="N171" s="3">
        <v>0</v>
      </c>
      <c r="O171" s="3">
        <v>0</v>
      </c>
      <c r="P171" s="3">
        <v>0</v>
      </c>
      <c r="Q171" s="3">
        <v>0</v>
      </c>
      <c r="R171" s="3">
        <v>0</v>
      </c>
      <c r="S171" s="3">
        <v>0</v>
      </c>
      <c r="T171" s="3">
        <v>0</v>
      </c>
      <c r="U171" s="3">
        <v>0</v>
      </c>
      <c r="V171" s="3">
        <v>0</v>
      </c>
      <c r="W171" s="3">
        <v>0</v>
      </c>
      <c r="X171" s="3">
        <v>0</v>
      </c>
      <c r="Y171" s="3">
        <v>0</v>
      </c>
      <c r="Z171" s="3">
        <v>0</v>
      </c>
      <c r="AA171" s="3">
        <v>0</v>
      </c>
      <c r="AB171" s="3">
        <v>0</v>
      </c>
      <c r="AC171" s="3" t="e">
        <v>#REF!</v>
      </c>
      <c r="AD171" s="3" t="e">
        <v>#REF!</v>
      </c>
      <c r="AE171" s="3" t="e">
        <v>#REF!</v>
      </c>
      <c r="AF171" s="3" t="e">
        <v>#REF!</v>
      </c>
      <c r="AG171" s="3" t="e">
        <v>#REF!</v>
      </c>
      <c r="AH171" s="3" t="e">
        <v>#REF!</v>
      </c>
      <c r="AI171" s="3" t="e">
        <v>#REF!</v>
      </c>
      <c r="AJ171" s="3" t="e">
        <v>#REF!</v>
      </c>
      <c r="AK171" s="3" t="e">
        <v>#REF!</v>
      </c>
      <c r="AL171" s="3" t="e">
        <v>#REF!</v>
      </c>
      <c r="AM171" s="3" t="e">
        <v>#REF!</v>
      </c>
      <c r="AN171" s="3">
        <v>0</v>
      </c>
      <c r="AO171" s="3">
        <v>0</v>
      </c>
      <c r="AP171" s="3">
        <v>0</v>
      </c>
    </row>
    <row r="172" spans="2:42" outlineLevel="1" x14ac:dyDescent="0.3">
      <c r="B172" s="3">
        <v>0</v>
      </c>
      <c r="C172" s="3">
        <v>0</v>
      </c>
      <c r="D172" s="3">
        <v>0</v>
      </c>
      <c r="E172" s="3">
        <v>0</v>
      </c>
      <c r="F172" s="3">
        <v>0</v>
      </c>
      <c r="G172" s="3">
        <v>0</v>
      </c>
      <c r="H172" s="3">
        <v>0</v>
      </c>
      <c r="I172" s="3">
        <v>0</v>
      </c>
      <c r="J172" s="3">
        <v>0</v>
      </c>
      <c r="K172" s="3">
        <v>0</v>
      </c>
      <c r="L172" s="3">
        <v>0</v>
      </c>
      <c r="M172" s="3">
        <v>0</v>
      </c>
      <c r="N172" s="3">
        <v>0</v>
      </c>
      <c r="O172" s="3">
        <v>0</v>
      </c>
      <c r="P172" s="3">
        <v>0</v>
      </c>
      <c r="Q172" s="3">
        <v>0</v>
      </c>
      <c r="R172" s="3">
        <v>0</v>
      </c>
      <c r="S172" s="3">
        <v>0</v>
      </c>
      <c r="T172" s="3">
        <v>0</v>
      </c>
      <c r="U172" s="3">
        <v>0</v>
      </c>
      <c r="V172" s="3">
        <v>0</v>
      </c>
      <c r="W172" s="3">
        <v>0</v>
      </c>
      <c r="X172" s="3">
        <v>0</v>
      </c>
      <c r="Y172" s="3">
        <v>0</v>
      </c>
      <c r="Z172" s="3">
        <v>0</v>
      </c>
      <c r="AA172" s="3">
        <v>0</v>
      </c>
      <c r="AB172" s="3">
        <v>0</v>
      </c>
      <c r="AC172" s="3" t="e">
        <v>#REF!</v>
      </c>
      <c r="AD172" s="3" t="e">
        <v>#REF!</v>
      </c>
      <c r="AE172" s="3" t="e">
        <v>#REF!</v>
      </c>
      <c r="AF172" s="3" t="e">
        <v>#REF!</v>
      </c>
      <c r="AG172" s="3" t="e">
        <v>#REF!</v>
      </c>
      <c r="AH172" s="3" t="e">
        <v>#REF!</v>
      </c>
      <c r="AI172" s="3" t="e">
        <v>#REF!</v>
      </c>
      <c r="AJ172" s="3" t="e">
        <v>#REF!</v>
      </c>
      <c r="AK172" s="3" t="e">
        <v>#REF!</v>
      </c>
      <c r="AL172" s="3" t="e">
        <v>#REF!</v>
      </c>
      <c r="AM172" s="3" t="e">
        <v>#REF!</v>
      </c>
      <c r="AN172" s="3">
        <v>0</v>
      </c>
      <c r="AO172" s="3">
        <v>0</v>
      </c>
      <c r="AP172" s="3">
        <v>0</v>
      </c>
    </row>
    <row r="173" spans="2:42" outlineLevel="1" x14ac:dyDescent="0.3">
      <c r="B173" s="3">
        <v>0</v>
      </c>
      <c r="C173" s="3">
        <v>0</v>
      </c>
      <c r="D173" s="3">
        <v>0</v>
      </c>
      <c r="E173" s="3">
        <v>0</v>
      </c>
      <c r="F173" s="3">
        <v>0</v>
      </c>
      <c r="G173" s="3">
        <v>0</v>
      </c>
      <c r="H173" s="3">
        <v>0</v>
      </c>
      <c r="I173" s="3">
        <v>0</v>
      </c>
      <c r="J173" s="3">
        <v>0</v>
      </c>
      <c r="K173" s="3">
        <v>0</v>
      </c>
      <c r="L173" s="3">
        <v>0</v>
      </c>
      <c r="M173" s="3">
        <v>0</v>
      </c>
      <c r="N173" s="3">
        <v>0</v>
      </c>
      <c r="O173" s="3">
        <v>0</v>
      </c>
      <c r="P173" s="3">
        <v>0</v>
      </c>
      <c r="Q173" s="3">
        <v>0</v>
      </c>
      <c r="R173" s="3">
        <v>0</v>
      </c>
      <c r="S173" s="3">
        <v>0</v>
      </c>
      <c r="T173" s="3">
        <v>0</v>
      </c>
      <c r="U173" s="3">
        <v>0</v>
      </c>
      <c r="V173" s="3">
        <v>0</v>
      </c>
      <c r="W173" s="3">
        <v>0</v>
      </c>
      <c r="X173" s="3">
        <v>0</v>
      </c>
      <c r="Y173" s="3">
        <v>0</v>
      </c>
      <c r="Z173" s="3">
        <v>0</v>
      </c>
      <c r="AA173" s="3">
        <v>0</v>
      </c>
      <c r="AB173" s="3">
        <v>0</v>
      </c>
      <c r="AC173" s="3" t="e">
        <v>#REF!</v>
      </c>
      <c r="AD173" s="3" t="e">
        <v>#REF!</v>
      </c>
      <c r="AE173" s="3" t="e">
        <v>#REF!</v>
      </c>
      <c r="AF173" s="3" t="e">
        <v>#REF!</v>
      </c>
      <c r="AG173" s="3" t="e">
        <v>#REF!</v>
      </c>
      <c r="AH173" s="3" t="e">
        <v>#REF!</v>
      </c>
      <c r="AI173" s="3" t="e">
        <v>#REF!</v>
      </c>
      <c r="AJ173" s="3" t="e">
        <v>#REF!</v>
      </c>
      <c r="AK173" s="3" t="e">
        <v>#REF!</v>
      </c>
      <c r="AL173" s="3" t="e">
        <v>#REF!</v>
      </c>
      <c r="AM173" s="3" t="e">
        <v>#REF!</v>
      </c>
      <c r="AN173" s="3">
        <v>0</v>
      </c>
      <c r="AO173" s="3">
        <v>0</v>
      </c>
      <c r="AP173" s="3">
        <v>0</v>
      </c>
    </row>
    <row r="174" spans="2:42" outlineLevel="1" x14ac:dyDescent="0.3">
      <c r="B174" s="3">
        <v>0</v>
      </c>
      <c r="C174" s="3">
        <v>0</v>
      </c>
      <c r="D174" s="3">
        <v>0</v>
      </c>
      <c r="E174" s="3">
        <v>0</v>
      </c>
      <c r="F174" s="3">
        <v>0</v>
      </c>
      <c r="G174" s="3">
        <v>0</v>
      </c>
      <c r="H174" s="3">
        <v>0</v>
      </c>
      <c r="I174" s="3">
        <v>0</v>
      </c>
      <c r="J174" s="3">
        <v>0</v>
      </c>
      <c r="K174" s="3">
        <v>0</v>
      </c>
      <c r="L174" s="3">
        <v>0</v>
      </c>
      <c r="M174" s="3">
        <v>0</v>
      </c>
      <c r="N174" s="3">
        <v>0</v>
      </c>
      <c r="O174" s="3">
        <v>0</v>
      </c>
      <c r="P174" s="3">
        <v>0</v>
      </c>
      <c r="Q174" s="3">
        <v>0</v>
      </c>
      <c r="R174" s="3">
        <v>0</v>
      </c>
      <c r="S174" s="3">
        <v>0</v>
      </c>
      <c r="T174" s="3">
        <v>0</v>
      </c>
      <c r="U174" s="3">
        <v>0</v>
      </c>
      <c r="V174" s="3">
        <v>0</v>
      </c>
      <c r="W174" s="3">
        <v>0</v>
      </c>
      <c r="X174" s="3">
        <v>0</v>
      </c>
      <c r="Y174" s="3">
        <v>0</v>
      </c>
      <c r="Z174" s="3">
        <v>0</v>
      </c>
      <c r="AA174" s="3">
        <v>0</v>
      </c>
      <c r="AB174" s="3">
        <v>0</v>
      </c>
      <c r="AC174" s="3" t="e">
        <v>#REF!</v>
      </c>
      <c r="AD174" s="3" t="e">
        <v>#REF!</v>
      </c>
      <c r="AE174" s="3" t="e">
        <v>#REF!</v>
      </c>
      <c r="AF174" s="3" t="e">
        <v>#REF!</v>
      </c>
      <c r="AG174" s="3" t="e">
        <v>#REF!</v>
      </c>
      <c r="AH174" s="3" t="e">
        <v>#REF!</v>
      </c>
      <c r="AI174" s="3" t="e">
        <v>#REF!</v>
      </c>
      <c r="AJ174" s="3" t="e">
        <v>#REF!</v>
      </c>
      <c r="AK174" s="3" t="e">
        <v>#REF!</v>
      </c>
      <c r="AL174" s="3" t="e">
        <v>#REF!</v>
      </c>
      <c r="AM174" s="3" t="e">
        <v>#REF!</v>
      </c>
      <c r="AN174" s="3">
        <v>0</v>
      </c>
      <c r="AO174" s="3">
        <v>0</v>
      </c>
      <c r="AP174" s="3">
        <v>0</v>
      </c>
    </row>
    <row r="175" spans="2:42" outlineLevel="1" x14ac:dyDescent="0.3">
      <c r="B175" s="3">
        <v>0</v>
      </c>
      <c r="C175" s="3">
        <v>0</v>
      </c>
      <c r="D175" s="3">
        <v>0</v>
      </c>
      <c r="E175" s="3">
        <v>0</v>
      </c>
      <c r="F175" s="3">
        <v>0</v>
      </c>
      <c r="G175" s="3">
        <v>0</v>
      </c>
      <c r="H175" s="3">
        <v>0</v>
      </c>
      <c r="I175" s="3">
        <v>0</v>
      </c>
      <c r="J175" s="3">
        <v>0</v>
      </c>
      <c r="K175" s="3">
        <v>0</v>
      </c>
      <c r="L175" s="3">
        <v>0</v>
      </c>
      <c r="M175" s="3">
        <v>0</v>
      </c>
      <c r="N175" s="3">
        <v>0</v>
      </c>
      <c r="O175" s="3">
        <v>0</v>
      </c>
      <c r="P175" s="3">
        <v>0</v>
      </c>
      <c r="Q175" s="3">
        <v>0</v>
      </c>
      <c r="R175" s="3">
        <v>0</v>
      </c>
      <c r="S175" s="3">
        <v>0</v>
      </c>
      <c r="T175" s="3">
        <v>0</v>
      </c>
      <c r="U175" s="3">
        <v>0</v>
      </c>
      <c r="V175" s="3">
        <v>0</v>
      </c>
      <c r="W175" s="3">
        <v>0</v>
      </c>
      <c r="X175" s="3">
        <v>0</v>
      </c>
      <c r="Y175" s="3">
        <v>0</v>
      </c>
      <c r="Z175" s="3">
        <v>0</v>
      </c>
      <c r="AA175" s="3">
        <v>0</v>
      </c>
      <c r="AB175" s="3">
        <v>0</v>
      </c>
      <c r="AC175" s="3" t="e">
        <v>#REF!</v>
      </c>
      <c r="AD175" s="3" t="e">
        <v>#REF!</v>
      </c>
      <c r="AE175" s="3" t="e">
        <v>#REF!</v>
      </c>
      <c r="AF175" s="3" t="e">
        <v>#REF!</v>
      </c>
      <c r="AG175" s="3" t="e">
        <v>#REF!</v>
      </c>
      <c r="AH175" s="3" t="e">
        <v>#REF!</v>
      </c>
      <c r="AI175" s="3" t="e">
        <v>#REF!</v>
      </c>
      <c r="AJ175" s="3" t="e">
        <v>#REF!</v>
      </c>
      <c r="AK175" s="3" t="e">
        <v>#REF!</v>
      </c>
      <c r="AL175" s="3" t="e">
        <v>#REF!</v>
      </c>
      <c r="AM175" s="3" t="e">
        <v>#REF!</v>
      </c>
      <c r="AN175" s="3">
        <v>0</v>
      </c>
      <c r="AO175" s="3">
        <v>0</v>
      </c>
      <c r="AP175" s="3">
        <v>0</v>
      </c>
    </row>
    <row r="176" spans="2:42" outlineLevel="1" x14ac:dyDescent="0.3">
      <c r="B176" s="3">
        <v>0</v>
      </c>
      <c r="C176" s="3">
        <v>0</v>
      </c>
      <c r="D176" s="3">
        <v>0</v>
      </c>
      <c r="E176" s="3">
        <v>0</v>
      </c>
      <c r="F176" s="3">
        <v>0</v>
      </c>
      <c r="G176" s="3">
        <v>0</v>
      </c>
      <c r="H176" s="3">
        <v>0</v>
      </c>
      <c r="I176" s="3">
        <v>0</v>
      </c>
      <c r="J176" s="3">
        <v>0</v>
      </c>
      <c r="K176" s="3">
        <v>0</v>
      </c>
      <c r="L176" s="3">
        <v>0</v>
      </c>
      <c r="M176" s="3">
        <v>0</v>
      </c>
      <c r="N176" s="3">
        <v>0</v>
      </c>
      <c r="O176" s="3">
        <v>0</v>
      </c>
      <c r="P176" s="3">
        <v>0</v>
      </c>
      <c r="Q176" s="3">
        <v>0</v>
      </c>
      <c r="R176" s="3">
        <v>0</v>
      </c>
      <c r="S176" s="3">
        <v>0</v>
      </c>
      <c r="T176" s="3">
        <v>0</v>
      </c>
      <c r="U176" s="3">
        <v>0</v>
      </c>
      <c r="V176" s="3">
        <v>0</v>
      </c>
      <c r="W176" s="3">
        <v>0</v>
      </c>
      <c r="X176" s="3">
        <v>0</v>
      </c>
      <c r="Y176" s="3">
        <v>0</v>
      </c>
      <c r="Z176" s="3">
        <v>0</v>
      </c>
      <c r="AA176" s="3">
        <v>0</v>
      </c>
      <c r="AB176" s="3">
        <v>0</v>
      </c>
      <c r="AC176" s="3" t="e">
        <v>#REF!</v>
      </c>
      <c r="AD176" s="3" t="e">
        <v>#REF!</v>
      </c>
      <c r="AE176" s="3" t="e">
        <v>#REF!</v>
      </c>
      <c r="AF176" s="3" t="e">
        <v>#REF!</v>
      </c>
      <c r="AG176" s="3" t="e">
        <v>#REF!</v>
      </c>
      <c r="AH176" s="3" t="e">
        <v>#REF!</v>
      </c>
      <c r="AI176" s="3" t="e">
        <v>#REF!</v>
      </c>
      <c r="AJ176" s="3" t="e">
        <v>#REF!</v>
      </c>
      <c r="AK176" s="3" t="e">
        <v>#REF!</v>
      </c>
      <c r="AL176" s="3" t="e">
        <v>#REF!</v>
      </c>
      <c r="AM176" s="3" t="e">
        <v>#REF!</v>
      </c>
      <c r="AN176" s="3">
        <v>0</v>
      </c>
      <c r="AO176" s="3">
        <v>0</v>
      </c>
      <c r="AP176" s="3">
        <v>0</v>
      </c>
    </row>
    <row r="177" spans="2:42" outlineLevel="1" x14ac:dyDescent="0.3">
      <c r="B177" s="3">
        <v>0</v>
      </c>
      <c r="C177" s="3">
        <v>0</v>
      </c>
      <c r="D177" s="3">
        <v>0</v>
      </c>
      <c r="E177" s="3">
        <v>0</v>
      </c>
      <c r="F177" s="3">
        <v>0</v>
      </c>
      <c r="G177" s="3">
        <v>0</v>
      </c>
      <c r="H177" s="3">
        <v>0</v>
      </c>
      <c r="I177" s="3">
        <v>0</v>
      </c>
      <c r="J177" s="3">
        <v>0</v>
      </c>
      <c r="K177" s="3">
        <v>0</v>
      </c>
      <c r="L177" s="3">
        <v>0</v>
      </c>
      <c r="M177" s="3">
        <v>0</v>
      </c>
      <c r="N177" s="3">
        <v>0</v>
      </c>
      <c r="O177" s="3">
        <v>0</v>
      </c>
      <c r="P177" s="3">
        <v>0</v>
      </c>
      <c r="Q177" s="3">
        <v>0</v>
      </c>
      <c r="R177" s="3">
        <v>0</v>
      </c>
      <c r="S177" s="3">
        <v>0</v>
      </c>
      <c r="T177" s="3">
        <v>0</v>
      </c>
      <c r="U177" s="3">
        <v>0</v>
      </c>
      <c r="V177" s="3">
        <v>0</v>
      </c>
      <c r="W177" s="3">
        <v>0</v>
      </c>
      <c r="X177" s="3">
        <v>0</v>
      </c>
      <c r="Y177" s="3">
        <v>0</v>
      </c>
      <c r="Z177" s="3">
        <v>0</v>
      </c>
      <c r="AA177" s="3">
        <v>0</v>
      </c>
      <c r="AB177" s="3">
        <v>0</v>
      </c>
      <c r="AC177" s="3" t="e">
        <v>#REF!</v>
      </c>
      <c r="AD177" s="3" t="e">
        <v>#REF!</v>
      </c>
      <c r="AE177" s="3" t="e">
        <v>#REF!</v>
      </c>
      <c r="AF177" s="3" t="e">
        <v>#REF!</v>
      </c>
      <c r="AG177" s="3" t="e">
        <v>#REF!</v>
      </c>
      <c r="AH177" s="3" t="e">
        <v>#REF!</v>
      </c>
      <c r="AI177" s="3" t="e">
        <v>#REF!</v>
      </c>
      <c r="AJ177" s="3" t="e">
        <v>#REF!</v>
      </c>
      <c r="AK177" s="3" t="e">
        <v>#REF!</v>
      </c>
      <c r="AL177" s="3" t="e">
        <v>#REF!</v>
      </c>
      <c r="AM177" s="3" t="e">
        <v>#REF!</v>
      </c>
      <c r="AN177" s="3">
        <v>0</v>
      </c>
      <c r="AO177" s="3">
        <v>0</v>
      </c>
      <c r="AP177" s="3">
        <v>0</v>
      </c>
    </row>
    <row r="178" spans="2:42" outlineLevel="1" x14ac:dyDescent="0.3">
      <c r="B178" s="3">
        <v>0</v>
      </c>
      <c r="C178" s="3">
        <v>0</v>
      </c>
      <c r="D178" s="3">
        <v>0</v>
      </c>
      <c r="E178" s="3">
        <v>0</v>
      </c>
      <c r="F178" s="3">
        <v>0</v>
      </c>
      <c r="G178" s="3">
        <v>0</v>
      </c>
      <c r="H178" s="3">
        <v>0</v>
      </c>
      <c r="I178" s="3">
        <v>0</v>
      </c>
      <c r="J178" s="3">
        <v>0</v>
      </c>
      <c r="K178" s="3">
        <v>0</v>
      </c>
      <c r="L178" s="3">
        <v>0</v>
      </c>
      <c r="M178" s="3">
        <v>0</v>
      </c>
      <c r="N178" s="3">
        <v>0</v>
      </c>
      <c r="O178" s="3">
        <v>0</v>
      </c>
      <c r="P178" s="3">
        <v>0</v>
      </c>
      <c r="Q178" s="3">
        <v>0</v>
      </c>
      <c r="R178" s="3">
        <v>0</v>
      </c>
      <c r="S178" s="3">
        <v>0</v>
      </c>
      <c r="T178" s="3">
        <v>0</v>
      </c>
      <c r="U178" s="3">
        <v>0</v>
      </c>
      <c r="V178" s="3">
        <v>0</v>
      </c>
      <c r="W178" s="3">
        <v>0</v>
      </c>
      <c r="X178" s="3">
        <v>0</v>
      </c>
      <c r="Y178" s="3">
        <v>0</v>
      </c>
      <c r="Z178" s="3">
        <v>0</v>
      </c>
      <c r="AA178" s="3">
        <v>0</v>
      </c>
      <c r="AB178" s="3">
        <v>0</v>
      </c>
      <c r="AC178" s="3" t="e">
        <v>#REF!</v>
      </c>
      <c r="AD178" s="3" t="e">
        <v>#REF!</v>
      </c>
      <c r="AE178" s="3" t="e">
        <v>#REF!</v>
      </c>
      <c r="AF178" s="3" t="e">
        <v>#REF!</v>
      </c>
      <c r="AG178" s="3" t="e">
        <v>#REF!</v>
      </c>
      <c r="AH178" s="3" t="e">
        <v>#REF!</v>
      </c>
      <c r="AI178" s="3" t="e">
        <v>#REF!</v>
      </c>
      <c r="AJ178" s="3" t="e">
        <v>#REF!</v>
      </c>
      <c r="AK178" s="3" t="e">
        <v>#REF!</v>
      </c>
      <c r="AL178" s="3" t="e">
        <v>#REF!</v>
      </c>
      <c r="AM178" s="3" t="e">
        <v>#REF!</v>
      </c>
      <c r="AN178" s="3">
        <v>0</v>
      </c>
      <c r="AO178" s="3">
        <v>0</v>
      </c>
      <c r="AP178" s="3">
        <v>0</v>
      </c>
    </row>
    <row r="179" spans="2:42" outlineLevel="1" x14ac:dyDescent="0.3">
      <c r="B179" s="3">
        <v>0</v>
      </c>
      <c r="C179" s="3">
        <v>0</v>
      </c>
      <c r="D179" s="3">
        <v>0</v>
      </c>
      <c r="E179" s="3">
        <v>0</v>
      </c>
      <c r="F179" s="3">
        <v>0</v>
      </c>
      <c r="G179" s="3">
        <v>0</v>
      </c>
      <c r="H179" s="3">
        <v>0</v>
      </c>
      <c r="I179" s="3">
        <v>0</v>
      </c>
      <c r="J179" s="3">
        <v>0</v>
      </c>
      <c r="K179" s="3">
        <v>0</v>
      </c>
      <c r="L179" s="3">
        <v>0</v>
      </c>
      <c r="M179" s="3">
        <v>0</v>
      </c>
      <c r="N179" s="3">
        <v>0</v>
      </c>
      <c r="O179" s="3">
        <v>0</v>
      </c>
      <c r="P179" s="3">
        <v>0</v>
      </c>
      <c r="Q179" s="3">
        <v>0</v>
      </c>
      <c r="R179" s="3">
        <v>0</v>
      </c>
      <c r="S179" s="3">
        <v>0</v>
      </c>
      <c r="T179" s="3">
        <v>0</v>
      </c>
      <c r="U179" s="3">
        <v>0</v>
      </c>
      <c r="V179" s="3">
        <v>0</v>
      </c>
      <c r="W179" s="3">
        <v>0</v>
      </c>
      <c r="X179" s="3">
        <v>0</v>
      </c>
      <c r="Y179" s="3">
        <v>0</v>
      </c>
      <c r="Z179" s="3">
        <v>0</v>
      </c>
      <c r="AA179" s="3">
        <v>0</v>
      </c>
      <c r="AB179" s="3">
        <v>0</v>
      </c>
      <c r="AC179" s="3" t="e">
        <v>#REF!</v>
      </c>
      <c r="AD179" s="3" t="e">
        <v>#REF!</v>
      </c>
      <c r="AE179" s="3" t="e">
        <v>#REF!</v>
      </c>
      <c r="AF179" s="3" t="e">
        <v>#REF!</v>
      </c>
      <c r="AG179" s="3" t="e">
        <v>#REF!</v>
      </c>
      <c r="AH179" s="3" t="e">
        <v>#REF!</v>
      </c>
      <c r="AI179" s="3" t="e">
        <v>#REF!</v>
      </c>
      <c r="AJ179" s="3" t="e">
        <v>#REF!</v>
      </c>
      <c r="AK179" s="3" t="e">
        <v>#REF!</v>
      </c>
      <c r="AL179" s="3" t="e">
        <v>#REF!</v>
      </c>
      <c r="AM179" s="3" t="e">
        <v>#REF!</v>
      </c>
      <c r="AN179" s="3">
        <v>0</v>
      </c>
      <c r="AO179" s="3">
        <v>0</v>
      </c>
      <c r="AP179" s="3">
        <v>0</v>
      </c>
    </row>
    <row r="180" spans="2:42" outlineLevel="1" x14ac:dyDescent="0.3">
      <c r="B180" s="3">
        <v>0</v>
      </c>
      <c r="C180" s="3">
        <v>0</v>
      </c>
      <c r="D180" s="3">
        <v>0</v>
      </c>
      <c r="E180" s="3">
        <v>0</v>
      </c>
      <c r="F180" s="3">
        <v>0</v>
      </c>
      <c r="G180" s="3">
        <v>0</v>
      </c>
      <c r="H180" s="3">
        <v>0</v>
      </c>
      <c r="I180" s="3">
        <v>0</v>
      </c>
      <c r="J180" s="3">
        <v>0</v>
      </c>
      <c r="K180" s="3">
        <v>0</v>
      </c>
      <c r="L180" s="3">
        <v>0</v>
      </c>
      <c r="M180" s="3">
        <v>0</v>
      </c>
      <c r="N180" s="3">
        <v>0</v>
      </c>
      <c r="O180" s="3">
        <v>0</v>
      </c>
      <c r="P180" s="3">
        <v>0</v>
      </c>
      <c r="Q180" s="3">
        <v>0</v>
      </c>
      <c r="R180" s="3">
        <v>0</v>
      </c>
      <c r="S180" s="3">
        <v>0</v>
      </c>
      <c r="T180" s="3">
        <v>0</v>
      </c>
      <c r="U180" s="3">
        <v>0</v>
      </c>
      <c r="V180" s="3">
        <v>0</v>
      </c>
      <c r="W180" s="3">
        <v>0</v>
      </c>
      <c r="X180" s="3">
        <v>0</v>
      </c>
      <c r="Y180" s="3">
        <v>0</v>
      </c>
      <c r="Z180" s="3">
        <v>0</v>
      </c>
      <c r="AA180" s="3">
        <v>0</v>
      </c>
      <c r="AB180" s="3">
        <v>0</v>
      </c>
      <c r="AC180" s="3" t="e">
        <v>#REF!</v>
      </c>
      <c r="AD180" s="3" t="e">
        <v>#REF!</v>
      </c>
      <c r="AE180" s="3" t="e">
        <v>#REF!</v>
      </c>
      <c r="AF180" s="3" t="e">
        <v>#REF!</v>
      </c>
      <c r="AG180" s="3" t="e">
        <v>#REF!</v>
      </c>
      <c r="AH180" s="3" t="e">
        <v>#REF!</v>
      </c>
      <c r="AI180" s="3" t="e">
        <v>#REF!</v>
      </c>
      <c r="AJ180" s="3" t="e">
        <v>#REF!</v>
      </c>
      <c r="AK180" s="3" t="e">
        <v>#REF!</v>
      </c>
      <c r="AL180" s="3" t="e">
        <v>#REF!</v>
      </c>
      <c r="AM180" s="3" t="e">
        <v>#REF!</v>
      </c>
      <c r="AN180" s="3">
        <v>0</v>
      </c>
      <c r="AO180" s="3">
        <v>0</v>
      </c>
      <c r="AP180" s="3">
        <v>0</v>
      </c>
    </row>
    <row r="181" spans="2:42" outlineLevel="1" x14ac:dyDescent="0.3">
      <c r="B181" s="3">
        <v>0</v>
      </c>
      <c r="C181" s="3">
        <v>0</v>
      </c>
      <c r="D181" s="3">
        <v>0</v>
      </c>
      <c r="E181" s="3">
        <v>0</v>
      </c>
      <c r="F181" s="3">
        <v>0</v>
      </c>
      <c r="G181" s="3">
        <v>0</v>
      </c>
      <c r="H181" s="3">
        <v>0</v>
      </c>
      <c r="I181" s="3">
        <v>0</v>
      </c>
      <c r="J181" s="3">
        <v>0</v>
      </c>
      <c r="K181" s="3">
        <v>0</v>
      </c>
      <c r="L181" s="3">
        <v>0</v>
      </c>
      <c r="M181" s="3">
        <v>0</v>
      </c>
      <c r="N181" s="3">
        <v>0</v>
      </c>
      <c r="O181" s="3">
        <v>0</v>
      </c>
      <c r="P181" s="3">
        <v>0</v>
      </c>
      <c r="Q181" s="3">
        <v>0</v>
      </c>
      <c r="R181" s="3">
        <v>0</v>
      </c>
      <c r="S181" s="3">
        <v>0</v>
      </c>
      <c r="T181" s="3">
        <v>0</v>
      </c>
      <c r="U181" s="3">
        <v>0</v>
      </c>
      <c r="V181" s="3">
        <v>0</v>
      </c>
      <c r="W181" s="3">
        <v>0</v>
      </c>
      <c r="X181" s="3">
        <v>0</v>
      </c>
      <c r="Y181" s="3">
        <v>0</v>
      </c>
      <c r="Z181" s="3">
        <v>0</v>
      </c>
      <c r="AA181" s="3">
        <v>0</v>
      </c>
      <c r="AB181" s="3">
        <v>0</v>
      </c>
      <c r="AC181" s="3" t="e">
        <v>#REF!</v>
      </c>
      <c r="AD181" s="3" t="e">
        <v>#REF!</v>
      </c>
      <c r="AE181" s="3" t="e">
        <v>#REF!</v>
      </c>
      <c r="AF181" s="3" t="e">
        <v>#REF!</v>
      </c>
      <c r="AG181" s="3" t="e">
        <v>#REF!</v>
      </c>
      <c r="AH181" s="3" t="e">
        <v>#REF!</v>
      </c>
      <c r="AI181" s="3" t="e">
        <v>#REF!</v>
      </c>
      <c r="AJ181" s="3" t="e">
        <v>#REF!</v>
      </c>
      <c r="AK181" s="3" t="e">
        <v>#REF!</v>
      </c>
      <c r="AL181" s="3" t="e">
        <v>#REF!</v>
      </c>
      <c r="AM181" s="3" t="e">
        <v>#REF!</v>
      </c>
      <c r="AN181" s="3">
        <v>0</v>
      </c>
      <c r="AO181" s="3">
        <v>0</v>
      </c>
      <c r="AP181" s="3">
        <v>0</v>
      </c>
    </row>
    <row r="182" spans="2:42" outlineLevel="1" x14ac:dyDescent="0.3">
      <c r="B182" s="3">
        <v>0</v>
      </c>
      <c r="C182" s="3">
        <v>0</v>
      </c>
      <c r="D182" s="3">
        <v>0</v>
      </c>
      <c r="E182" s="3">
        <v>0</v>
      </c>
      <c r="F182" s="3">
        <v>0</v>
      </c>
      <c r="G182" s="3">
        <v>0</v>
      </c>
      <c r="H182" s="3">
        <v>0</v>
      </c>
      <c r="I182" s="3">
        <v>0</v>
      </c>
      <c r="J182" s="3">
        <v>0</v>
      </c>
      <c r="K182" s="3">
        <v>0</v>
      </c>
      <c r="L182" s="3">
        <v>0</v>
      </c>
      <c r="M182" s="3">
        <v>0</v>
      </c>
      <c r="N182" s="3">
        <v>0</v>
      </c>
      <c r="O182" s="3">
        <v>0</v>
      </c>
      <c r="P182" s="3">
        <v>0</v>
      </c>
      <c r="Q182" s="3">
        <v>0</v>
      </c>
      <c r="R182" s="3">
        <v>0</v>
      </c>
      <c r="S182" s="3">
        <v>0</v>
      </c>
      <c r="T182" s="3">
        <v>0</v>
      </c>
      <c r="U182" s="3">
        <v>0</v>
      </c>
      <c r="V182" s="3">
        <v>0</v>
      </c>
      <c r="W182" s="3">
        <v>0</v>
      </c>
      <c r="X182" s="3">
        <v>0</v>
      </c>
      <c r="Y182" s="3">
        <v>0</v>
      </c>
      <c r="Z182" s="3">
        <v>0</v>
      </c>
      <c r="AA182" s="3">
        <v>0</v>
      </c>
      <c r="AB182" s="3">
        <v>0</v>
      </c>
      <c r="AC182" s="3" t="e">
        <v>#REF!</v>
      </c>
      <c r="AD182" s="3" t="e">
        <v>#REF!</v>
      </c>
      <c r="AE182" s="3" t="e">
        <v>#REF!</v>
      </c>
      <c r="AF182" s="3" t="e">
        <v>#REF!</v>
      </c>
      <c r="AG182" s="3" t="e">
        <v>#REF!</v>
      </c>
      <c r="AH182" s="3" t="e">
        <v>#REF!</v>
      </c>
      <c r="AI182" s="3" t="e">
        <v>#REF!</v>
      </c>
      <c r="AJ182" s="3" t="e">
        <v>#REF!</v>
      </c>
      <c r="AK182" s="3" t="e">
        <v>#REF!</v>
      </c>
      <c r="AL182" s="3" t="e">
        <v>#REF!</v>
      </c>
      <c r="AM182" s="3" t="e">
        <v>#REF!</v>
      </c>
      <c r="AN182" s="3">
        <v>0</v>
      </c>
      <c r="AO182" s="3">
        <v>0</v>
      </c>
      <c r="AP182" s="3">
        <v>0</v>
      </c>
    </row>
    <row r="183" spans="2:42" outlineLevel="1" x14ac:dyDescent="0.3">
      <c r="B183" s="3">
        <v>0</v>
      </c>
      <c r="C183" s="3">
        <v>0</v>
      </c>
      <c r="D183" s="3">
        <v>0</v>
      </c>
      <c r="E183" s="3">
        <v>0</v>
      </c>
      <c r="F183" s="3">
        <v>0</v>
      </c>
      <c r="G183" s="3">
        <v>0</v>
      </c>
      <c r="H183" s="3">
        <v>0</v>
      </c>
      <c r="I183" s="3">
        <v>0</v>
      </c>
      <c r="J183" s="3">
        <v>0</v>
      </c>
      <c r="K183" s="3">
        <v>0</v>
      </c>
      <c r="L183" s="3">
        <v>0</v>
      </c>
      <c r="M183" s="3">
        <v>0</v>
      </c>
      <c r="N183" s="3">
        <v>0</v>
      </c>
      <c r="O183" s="3">
        <v>0</v>
      </c>
      <c r="P183" s="3">
        <v>0</v>
      </c>
      <c r="Q183" s="3">
        <v>0</v>
      </c>
      <c r="R183" s="3">
        <v>0</v>
      </c>
      <c r="S183" s="3">
        <v>0</v>
      </c>
      <c r="T183" s="3">
        <v>0</v>
      </c>
      <c r="U183" s="3">
        <v>0</v>
      </c>
      <c r="V183" s="3">
        <v>0</v>
      </c>
      <c r="W183" s="3">
        <v>0</v>
      </c>
      <c r="X183" s="3">
        <v>0</v>
      </c>
      <c r="Y183" s="3">
        <v>0</v>
      </c>
      <c r="Z183" s="3">
        <v>0</v>
      </c>
      <c r="AA183" s="3">
        <v>0</v>
      </c>
      <c r="AB183" s="3">
        <v>0</v>
      </c>
      <c r="AC183" s="3" t="e">
        <v>#REF!</v>
      </c>
      <c r="AD183" s="3" t="e">
        <v>#REF!</v>
      </c>
      <c r="AE183" s="3" t="e">
        <v>#REF!</v>
      </c>
      <c r="AF183" s="3" t="e">
        <v>#REF!</v>
      </c>
      <c r="AG183" s="3" t="e">
        <v>#REF!</v>
      </c>
      <c r="AH183" s="3" t="e">
        <v>#REF!</v>
      </c>
      <c r="AI183" s="3" t="e">
        <v>#REF!</v>
      </c>
      <c r="AJ183" s="3" t="e">
        <v>#REF!</v>
      </c>
      <c r="AK183" s="3" t="e">
        <v>#REF!</v>
      </c>
      <c r="AL183" s="3" t="e">
        <v>#REF!</v>
      </c>
      <c r="AM183" s="3" t="e">
        <v>#REF!</v>
      </c>
      <c r="AN183" s="3">
        <v>0</v>
      </c>
      <c r="AO183" s="3">
        <v>0</v>
      </c>
      <c r="AP183" s="3">
        <v>0</v>
      </c>
    </row>
    <row r="184" spans="2:42" outlineLevel="1" x14ac:dyDescent="0.3">
      <c r="B184" s="3">
        <v>0</v>
      </c>
      <c r="C184" s="3">
        <v>0</v>
      </c>
      <c r="D184" s="3">
        <v>0</v>
      </c>
      <c r="E184" s="3">
        <v>0</v>
      </c>
      <c r="F184" s="3">
        <v>0</v>
      </c>
      <c r="G184" s="3">
        <v>0</v>
      </c>
      <c r="H184" s="3">
        <v>0</v>
      </c>
      <c r="I184" s="3">
        <v>0</v>
      </c>
      <c r="J184" s="3">
        <v>0</v>
      </c>
      <c r="K184" s="3">
        <v>0</v>
      </c>
      <c r="L184" s="3">
        <v>0</v>
      </c>
      <c r="M184" s="3">
        <v>0</v>
      </c>
      <c r="N184" s="3">
        <v>0</v>
      </c>
      <c r="O184" s="3">
        <v>0</v>
      </c>
      <c r="P184" s="3">
        <v>0</v>
      </c>
      <c r="Q184" s="3">
        <v>0</v>
      </c>
      <c r="R184" s="3">
        <v>0</v>
      </c>
      <c r="S184" s="3">
        <v>0</v>
      </c>
      <c r="T184" s="3">
        <v>0</v>
      </c>
      <c r="U184" s="3">
        <v>0</v>
      </c>
      <c r="V184" s="3">
        <v>0</v>
      </c>
      <c r="W184" s="3">
        <v>0</v>
      </c>
      <c r="X184" s="3">
        <v>0</v>
      </c>
      <c r="Y184" s="3">
        <v>0</v>
      </c>
      <c r="Z184" s="3">
        <v>0</v>
      </c>
      <c r="AA184" s="3">
        <v>0</v>
      </c>
      <c r="AB184" s="3">
        <v>0</v>
      </c>
      <c r="AC184" s="3" t="e">
        <v>#REF!</v>
      </c>
      <c r="AD184" s="3" t="e">
        <v>#REF!</v>
      </c>
      <c r="AE184" s="3" t="e">
        <v>#REF!</v>
      </c>
      <c r="AF184" s="3" t="e">
        <v>#REF!</v>
      </c>
      <c r="AG184" s="3" t="e">
        <v>#REF!</v>
      </c>
      <c r="AH184" s="3" t="e">
        <v>#REF!</v>
      </c>
      <c r="AI184" s="3" t="e">
        <v>#REF!</v>
      </c>
      <c r="AJ184" s="3" t="e">
        <v>#REF!</v>
      </c>
      <c r="AK184" s="3" t="e">
        <v>#REF!</v>
      </c>
      <c r="AL184" s="3" t="e">
        <v>#REF!</v>
      </c>
      <c r="AM184" s="3" t="e">
        <v>#REF!</v>
      </c>
      <c r="AN184" s="3">
        <v>0</v>
      </c>
      <c r="AO184" s="3">
        <v>0</v>
      </c>
      <c r="AP184" s="3">
        <v>0</v>
      </c>
    </row>
    <row r="185" spans="2:42" outlineLevel="1" x14ac:dyDescent="0.3">
      <c r="B185" s="3">
        <v>0</v>
      </c>
      <c r="C185" s="3">
        <v>0</v>
      </c>
      <c r="D185" s="3">
        <v>0</v>
      </c>
      <c r="E185" s="3">
        <v>0</v>
      </c>
      <c r="F185" s="3">
        <v>0</v>
      </c>
      <c r="G185" s="3">
        <v>0</v>
      </c>
      <c r="H185" s="3">
        <v>0</v>
      </c>
      <c r="I185" s="3">
        <v>0</v>
      </c>
      <c r="J185" s="3">
        <v>0</v>
      </c>
      <c r="K185" s="3">
        <v>0</v>
      </c>
      <c r="L185" s="3">
        <v>0</v>
      </c>
      <c r="M185" s="3">
        <v>0</v>
      </c>
      <c r="N185" s="3">
        <v>0</v>
      </c>
      <c r="O185" s="3">
        <v>0</v>
      </c>
      <c r="P185" s="3">
        <v>0</v>
      </c>
      <c r="Q185" s="3">
        <v>0</v>
      </c>
      <c r="R185" s="3">
        <v>0</v>
      </c>
      <c r="S185" s="3">
        <v>0</v>
      </c>
      <c r="T185" s="3">
        <v>0</v>
      </c>
      <c r="U185" s="3">
        <v>0</v>
      </c>
      <c r="V185" s="3">
        <v>0</v>
      </c>
      <c r="W185" s="3">
        <v>0</v>
      </c>
      <c r="X185" s="3">
        <v>0</v>
      </c>
      <c r="Y185" s="3">
        <v>0</v>
      </c>
      <c r="Z185" s="3">
        <v>0</v>
      </c>
      <c r="AA185" s="3">
        <v>0</v>
      </c>
      <c r="AB185" s="3">
        <v>0</v>
      </c>
      <c r="AC185" s="3" t="e">
        <v>#REF!</v>
      </c>
      <c r="AD185" s="3" t="e">
        <v>#REF!</v>
      </c>
      <c r="AE185" s="3" t="e">
        <v>#REF!</v>
      </c>
      <c r="AF185" s="3" t="e">
        <v>#REF!</v>
      </c>
      <c r="AG185" s="3" t="e">
        <v>#REF!</v>
      </c>
      <c r="AH185" s="3" t="e">
        <v>#REF!</v>
      </c>
      <c r="AI185" s="3" t="e">
        <v>#REF!</v>
      </c>
      <c r="AJ185" s="3" t="e">
        <v>#REF!</v>
      </c>
      <c r="AK185" s="3" t="e">
        <v>#REF!</v>
      </c>
      <c r="AL185" s="3" t="e">
        <v>#REF!</v>
      </c>
      <c r="AM185" s="3" t="e">
        <v>#REF!</v>
      </c>
      <c r="AN185" s="3">
        <v>0</v>
      </c>
      <c r="AO185" s="3">
        <v>0</v>
      </c>
      <c r="AP185" s="3">
        <v>0</v>
      </c>
    </row>
    <row r="186" spans="2:42" outlineLevel="1" x14ac:dyDescent="0.3">
      <c r="B186" s="3">
        <v>0</v>
      </c>
      <c r="C186" s="3">
        <v>0</v>
      </c>
      <c r="D186" s="3">
        <v>0</v>
      </c>
      <c r="E186" s="3">
        <v>0</v>
      </c>
      <c r="F186" s="3">
        <v>0</v>
      </c>
      <c r="G186" s="3">
        <v>0</v>
      </c>
      <c r="H186" s="3">
        <v>0</v>
      </c>
      <c r="I186" s="3">
        <v>0</v>
      </c>
      <c r="J186" s="3">
        <v>0</v>
      </c>
      <c r="K186" s="3">
        <v>0</v>
      </c>
      <c r="L186" s="3">
        <v>0</v>
      </c>
      <c r="M186" s="3">
        <v>0</v>
      </c>
      <c r="N186" s="3">
        <v>0</v>
      </c>
      <c r="O186" s="3">
        <v>0</v>
      </c>
      <c r="P186" s="3">
        <v>0</v>
      </c>
      <c r="Q186" s="3">
        <v>0</v>
      </c>
      <c r="R186" s="3">
        <v>0</v>
      </c>
      <c r="S186" s="3">
        <v>0</v>
      </c>
      <c r="T186" s="3">
        <v>0</v>
      </c>
      <c r="U186" s="3">
        <v>0</v>
      </c>
      <c r="V186" s="3">
        <v>0</v>
      </c>
      <c r="W186" s="3">
        <v>0</v>
      </c>
      <c r="X186" s="3">
        <v>0</v>
      </c>
      <c r="Y186" s="3">
        <v>0</v>
      </c>
      <c r="Z186" s="3">
        <v>0</v>
      </c>
      <c r="AA186" s="3">
        <v>0</v>
      </c>
      <c r="AB186" s="3">
        <v>0</v>
      </c>
      <c r="AC186" s="3" t="e">
        <v>#REF!</v>
      </c>
      <c r="AD186" s="3" t="e">
        <v>#REF!</v>
      </c>
      <c r="AE186" s="3" t="e">
        <v>#REF!</v>
      </c>
      <c r="AF186" s="3" t="e">
        <v>#REF!</v>
      </c>
      <c r="AG186" s="3" t="e">
        <v>#REF!</v>
      </c>
      <c r="AH186" s="3" t="e">
        <v>#REF!</v>
      </c>
      <c r="AI186" s="3" t="e">
        <v>#REF!</v>
      </c>
      <c r="AJ186" s="3" t="e">
        <v>#REF!</v>
      </c>
      <c r="AK186" s="3" t="e">
        <v>#REF!</v>
      </c>
      <c r="AL186" s="3" t="e">
        <v>#REF!</v>
      </c>
      <c r="AM186" s="3" t="e">
        <v>#REF!</v>
      </c>
      <c r="AN186" s="3">
        <v>0</v>
      </c>
      <c r="AO186" s="3">
        <v>0</v>
      </c>
      <c r="AP186" s="3">
        <v>0</v>
      </c>
    </row>
    <row r="187" spans="2:42" outlineLevel="1" x14ac:dyDescent="0.3">
      <c r="B187" s="3">
        <v>0</v>
      </c>
      <c r="C187" s="3">
        <v>0</v>
      </c>
      <c r="D187" s="3">
        <v>0</v>
      </c>
      <c r="E187" s="3">
        <v>0</v>
      </c>
      <c r="F187" s="3">
        <v>0</v>
      </c>
      <c r="G187" s="3">
        <v>0</v>
      </c>
      <c r="H187" s="3">
        <v>0</v>
      </c>
      <c r="I187" s="3">
        <v>0</v>
      </c>
      <c r="J187" s="3">
        <v>0</v>
      </c>
      <c r="K187" s="3">
        <v>0</v>
      </c>
      <c r="L187" s="3">
        <v>0</v>
      </c>
      <c r="M187" s="3">
        <v>0</v>
      </c>
      <c r="N187" s="3">
        <v>0</v>
      </c>
      <c r="O187" s="3">
        <v>0</v>
      </c>
      <c r="P187" s="3">
        <v>0</v>
      </c>
      <c r="Q187" s="3">
        <v>0</v>
      </c>
      <c r="R187" s="3">
        <v>0</v>
      </c>
      <c r="S187" s="3">
        <v>0</v>
      </c>
      <c r="T187" s="3">
        <v>0</v>
      </c>
      <c r="U187" s="3">
        <v>0</v>
      </c>
      <c r="V187" s="3">
        <v>0</v>
      </c>
      <c r="W187" s="3">
        <v>0</v>
      </c>
      <c r="X187" s="3">
        <v>0</v>
      </c>
      <c r="Y187" s="3">
        <v>0</v>
      </c>
      <c r="Z187" s="3">
        <v>0</v>
      </c>
      <c r="AA187" s="3">
        <v>0</v>
      </c>
      <c r="AB187" s="3">
        <v>0</v>
      </c>
      <c r="AC187" s="3" t="e">
        <v>#REF!</v>
      </c>
      <c r="AD187" s="3" t="e">
        <v>#REF!</v>
      </c>
      <c r="AE187" s="3" t="e">
        <v>#REF!</v>
      </c>
      <c r="AF187" s="3" t="e">
        <v>#REF!</v>
      </c>
      <c r="AG187" s="3" t="e">
        <v>#REF!</v>
      </c>
      <c r="AH187" s="3" t="e">
        <v>#REF!</v>
      </c>
      <c r="AI187" s="3" t="e">
        <v>#REF!</v>
      </c>
      <c r="AJ187" s="3" t="e">
        <v>#REF!</v>
      </c>
      <c r="AK187" s="3" t="e">
        <v>#REF!</v>
      </c>
      <c r="AL187" s="3" t="e">
        <v>#REF!</v>
      </c>
      <c r="AM187" s="3" t="e">
        <v>#REF!</v>
      </c>
      <c r="AN187" s="3">
        <v>0</v>
      </c>
      <c r="AO187" s="3">
        <v>0</v>
      </c>
      <c r="AP187" s="3">
        <v>0</v>
      </c>
    </row>
    <row r="188" spans="2:42" outlineLevel="1" x14ac:dyDescent="0.3">
      <c r="B188" s="3">
        <v>0</v>
      </c>
      <c r="C188" s="3">
        <v>0</v>
      </c>
      <c r="D188" s="3">
        <v>0</v>
      </c>
      <c r="E188" s="3">
        <v>0</v>
      </c>
      <c r="F188" s="3">
        <v>0</v>
      </c>
      <c r="G188" s="3">
        <v>0</v>
      </c>
      <c r="H188" s="3">
        <v>0</v>
      </c>
      <c r="I188" s="3">
        <v>0</v>
      </c>
      <c r="J188" s="3">
        <v>0</v>
      </c>
      <c r="K188" s="3">
        <v>0</v>
      </c>
      <c r="L188" s="3">
        <v>0</v>
      </c>
      <c r="M188" s="3">
        <v>0</v>
      </c>
      <c r="N188" s="3">
        <v>0</v>
      </c>
      <c r="O188" s="3">
        <v>0</v>
      </c>
      <c r="P188" s="3">
        <v>0</v>
      </c>
      <c r="Q188" s="3">
        <v>0</v>
      </c>
      <c r="R188" s="3">
        <v>0</v>
      </c>
      <c r="S188" s="3">
        <v>0</v>
      </c>
      <c r="T188" s="3">
        <v>0</v>
      </c>
      <c r="U188" s="3">
        <v>0</v>
      </c>
      <c r="V188" s="3">
        <v>0</v>
      </c>
      <c r="W188" s="3">
        <v>0</v>
      </c>
      <c r="X188" s="3">
        <v>0</v>
      </c>
      <c r="Y188" s="3">
        <v>0</v>
      </c>
      <c r="Z188" s="3">
        <v>0</v>
      </c>
      <c r="AA188" s="3">
        <v>0</v>
      </c>
      <c r="AB188" s="3">
        <v>0</v>
      </c>
      <c r="AC188" s="3" t="e">
        <v>#REF!</v>
      </c>
      <c r="AD188" s="3" t="e">
        <v>#REF!</v>
      </c>
      <c r="AE188" s="3" t="e">
        <v>#REF!</v>
      </c>
      <c r="AF188" s="3" t="e">
        <v>#REF!</v>
      </c>
      <c r="AG188" s="3" t="e">
        <v>#REF!</v>
      </c>
      <c r="AH188" s="3" t="e">
        <v>#REF!</v>
      </c>
      <c r="AI188" s="3" t="e">
        <v>#REF!</v>
      </c>
      <c r="AJ188" s="3" t="e">
        <v>#REF!</v>
      </c>
      <c r="AK188" s="3" t="e">
        <v>#REF!</v>
      </c>
      <c r="AL188" s="3" t="e">
        <v>#REF!</v>
      </c>
      <c r="AM188" s="3" t="e">
        <v>#REF!</v>
      </c>
      <c r="AN188" s="3">
        <v>0</v>
      </c>
      <c r="AO188" s="3">
        <v>0</v>
      </c>
      <c r="AP188" s="3">
        <v>0</v>
      </c>
    </row>
    <row r="189" spans="2:42" outlineLevel="1" x14ac:dyDescent="0.3">
      <c r="B189" s="3">
        <v>0</v>
      </c>
      <c r="C189" s="3">
        <v>0</v>
      </c>
      <c r="D189" s="3">
        <v>0</v>
      </c>
      <c r="E189" s="3">
        <v>0</v>
      </c>
      <c r="F189" s="3">
        <v>0</v>
      </c>
      <c r="G189" s="3">
        <v>0</v>
      </c>
      <c r="H189" s="3">
        <v>0</v>
      </c>
      <c r="I189" s="3">
        <v>0</v>
      </c>
      <c r="J189" s="3">
        <v>0</v>
      </c>
      <c r="K189" s="3">
        <v>0</v>
      </c>
      <c r="L189" s="3">
        <v>0</v>
      </c>
      <c r="M189" s="3">
        <v>0</v>
      </c>
      <c r="N189" s="3">
        <v>0</v>
      </c>
      <c r="O189" s="3">
        <v>0</v>
      </c>
      <c r="P189" s="3">
        <v>0</v>
      </c>
      <c r="Q189" s="3">
        <v>0</v>
      </c>
      <c r="R189" s="3">
        <v>0</v>
      </c>
      <c r="S189" s="3">
        <v>0</v>
      </c>
      <c r="T189" s="3">
        <v>0</v>
      </c>
      <c r="U189" s="3">
        <v>0</v>
      </c>
      <c r="V189" s="3">
        <v>0</v>
      </c>
      <c r="W189" s="3">
        <v>0</v>
      </c>
      <c r="X189" s="3">
        <v>0</v>
      </c>
      <c r="Y189" s="3">
        <v>0</v>
      </c>
      <c r="Z189" s="3">
        <v>0</v>
      </c>
      <c r="AA189" s="3">
        <v>0</v>
      </c>
      <c r="AB189" s="3">
        <v>0</v>
      </c>
      <c r="AC189" s="3" t="e">
        <v>#REF!</v>
      </c>
      <c r="AD189" s="3" t="e">
        <v>#REF!</v>
      </c>
      <c r="AE189" s="3" t="e">
        <v>#REF!</v>
      </c>
      <c r="AF189" s="3" t="e">
        <v>#REF!</v>
      </c>
      <c r="AG189" s="3" t="e">
        <v>#REF!</v>
      </c>
      <c r="AH189" s="3" t="e">
        <v>#REF!</v>
      </c>
      <c r="AI189" s="3" t="e">
        <v>#REF!</v>
      </c>
      <c r="AJ189" s="3" t="e">
        <v>#REF!</v>
      </c>
      <c r="AK189" s="3" t="e">
        <v>#REF!</v>
      </c>
      <c r="AL189" s="3" t="e">
        <v>#REF!</v>
      </c>
      <c r="AM189" s="3" t="e">
        <v>#REF!</v>
      </c>
      <c r="AN189" s="3">
        <v>0</v>
      </c>
      <c r="AO189" s="3">
        <v>0</v>
      </c>
      <c r="AP189" s="3">
        <v>0</v>
      </c>
    </row>
    <row r="190" spans="2:42" outlineLevel="1" x14ac:dyDescent="0.3">
      <c r="B190" s="3">
        <v>0</v>
      </c>
      <c r="C190" s="3">
        <v>0</v>
      </c>
      <c r="D190" s="3">
        <v>0</v>
      </c>
      <c r="E190" s="3">
        <v>0</v>
      </c>
      <c r="F190" s="3">
        <v>0</v>
      </c>
      <c r="G190" s="3">
        <v>0</v>
      </c>
      <c r="H190" s="3">
        <v>0</v>
      </c>
      <c r="I190" s="3">
        <v>0</v>
      </c>
      <c r="J190" s="3">
        <v>0</v>
      </c>
      <c r="K190" s="3">
        <v>0</v>
      </c>
      <c r="L190" s="3">
        <v>0</v>
      </c>
      <c r="M190" s="3">
        <v>0</v>
      </c>
      <c r="N190" s="3">
        <v>0</v>
      </c>
      <c r="O190" s="3">
        <v>0</v>
      </c>
      <c r="P190" s="3">
        <v>0</v>
      </c>
      <c r="Q190" s="3">
        <v>0</v>
      </c>
      <c r="R190" s="3">
        <v>0</v>
      </c>
      <c r="S190" s="3">
        <v>0</v>
      </c>
      <c r="T190" s="3">
        <v>0</v>
      </c>
      <c r="U190" s="3">
        <v>0</v>
      </c>
      <c r="V190" s="3">
        <v>0</v>
      </c>
      <c r="W190" s="3">
        <v>0</v>
      </c>
      <c r="X190" s="3">
        <v>0</v>
      </c>
      <c r="Y190" s="3">
        <v>0</v>
      </c>
      <c r="Z190" s="3">
        <v>0</v>
      </c>
      <c r="AA190" s="3">
        <v>0</v>
      </c>
      <c r="AB190" s="3">
        <v>0</v>
      </c>
      <c r="AC190" s="3" t="e">
        <v>#REF!</v>
      </c>
      <c r="AD190" s="3" t="e">
        <v>#REF!</v>
      </c>
      <c r="AE190" s="3" t="e">
        <v>#REF!</v>
      </c>
      <c r="AF190" s="3" t="e">
        <v>#REF!</v>
      </c>
      <c r="AG190" s="3" t="e">
        <v>#REF!</v>
      </c>
      <c r="AH190" s="3" t="e">
        <v>#REF!</v>
      </c>
      <c r="AI190" s="3" t="e">
        <v>#REF!</v>
      </c>
      <c r="AJ190" s="3" t="e">
        <v>#REF!</v>
      </c>
      <c r="AK190" s="3" t="e">
        <v>#REF!</v>
      </c>
      <c r="AL190" s="3" t="e">
        <v>#REF!</v>
      </c>
      <c r="AM190" s="3" t="e">
        <v>#REF!</v>
      </c>
      <c r="AN190" s="3">
        <v>0</v>
      </c>
      <c r="AO190" s="3">
        <v>0</v>
      </c>
      <c r="AP190" s="3">
        <v>0</v>
      </c>
    </row>
    <row r="191" spans="2:42" outlineLevel="1" x14ac:dyDescent="0.3">
      <c r="B191" s="3">
        <v>0</v>
      </c>
      <c r="C191" s="3">
        <v>0</v>
      </c>
      <c r="D191" s="3">
        <v>0</v>
      </c>
      <c r="E191" s="3">
        <v>0</v>
      </c>
      <c r="F191" s="3">
        <v>0</v>
      </c>
      <c r="G191" s="3">
        <v>0</v>
      </c>
      <c r="H191" s="3">
        <v>0</v>
      </c>
      <c r="I191" s="3">
        <v>0</v>
      </c>
      <c r="J191" s="3">
        <v>0</v>
      </c>
      <c r="K191" s="3">
        <v>0</v>
      </c>
      <c r="L191" s="3">
        <v>0</v>
      </c>
      <c r="M191" s="3">
        <v>0</v>
      </c>
      <c r="N191" s="3">
        <v>0</v>
      </c>
      <c r="O191" s="3">
        <v>0</v>
      </c>
      <c r="P191" s="3">
        <v>0</v>
      </c>
      <c r="Q191" s="3">
        <v>0</v>
      </c>
      <c r="R191" s="3">
        <v>0</v>
      </c>
      <c r="S191" s="3">
        <v>0</v>
      </c>
      <c r="T191" s="3">
        <v>0</v>
      </c>
      <c r="U191" s="3">
        <v>0</v>
      </c>
      <c r="V191" s="3">
        <v>0</v>
      </c>
      <c r="W191" s="3">
        <v>0</v>
      </c>
      <c r="X191" s="3">
        <v>0</v>
      </c>
      <c r="Y191" s="3">
        <v>0</v>
      </c>
      <c r="Z191" s="3">
        <v>0</v>
      </c>
      <c r="AA191" s="3">
        <v>0</v>
      </c>
      <c r="AB191" s="3">
        <v>0</v>
      </c>
      <c r="AC191" s="3" t="e">
        <v>#REF!</v>
      </c>
      <c r="AD191" s="3" t="e">
        <v>#REF!</v>
      </c>
      <c r="AE191" s="3" t="e">
        <v>#REF!</v>
      </c>
      <c r="AF191" s="3" t="e">
        <v>#REF!</v>
      </c>
      <c r="AG191" s="3" t="e">
        <v>#REF!</v>
      </c>
      <c r="AH191" s="3" t="e">
        <v>#REF!</v>
      </c>
      <c r="AI191" s="3" t="e">
        <v>#REF!</v>
      </c>
      <c r="AJ191" s="3" t="e">
        <v>#REF!</v>
      </c>
      <c r="AK191" s="3" t="e">
        <v>#REF!</v>
      </c>
      <c r="AL191" s="3" t="e">
        <v>#REF!</v>
      </c>
      <c r="AM191" s="3" t="e">
        <v>#REF!</v>
      </c>
      <c r="AN191" s="3">
        <v>0</v>
      </c>
      <c r="AO191" s="3">
        <v>0</v>
      </c>
      <c r="AP191" s="3">
        <v>0</v>
      </c>
    </row>
    <row r="192" spans="2:42" outlineLevel="1" x14ac:dyDescent="0.3">
      <c r="B192" s="3">
        <v>0</v>
      </c>
      <c r="C192" s="3">
        <v>0</v>
      </c>
      <c r="D192" s="3">
        <v>0</v>
      </c>
      <c r="E192" s="3">
        <v>0</v>
      </c>
      <c r="F192" s="3">
        <v>0</v>
      </c>
      <c r="G192" s="3">
        <v>0</v>
      </c>
      <c r="H192" s="3">
        <v>0</v>
      </c>
      <c r="I192" s="3">
        <v>0</v>
      </c>
      <c r="J192" s="3">
        <v>0</v>
      </c>
      <c r="K192" s="3">
        <v>0</v>
      </c>
      <c r="L192" s="3">
        <v>0</v>
      </c>
      <c r="M192" s="3">
        <v>0</v>
      </c>
      <c r="N192" s="3">
        <v>0</v>
      </c>
      <c r="O192" s="3">
        <v>0</v>
      </c>
      <c r="P192" s="3">
        <v>0</v>
      </c>
      <c r="Q192" s="3">
        <v>0</v>
      </c>
      <c r="R192" s="3">
        <v>0</v>
      </c>
      <c r="S192" s="3">
        <v>0</v>
      </c>
      <c r="T192" s="3">
        <v>0</v>
      </c>
      <c r="U192" s="3">
        <v>0</v>
      </c>
      <c r="V192" s="3">
        <v>0</v>
      </c>
      <c r="W192" s="3">
        <v>0</v>
      </c>
      <c r="X192" s="3">
        <v>0</v>
      </c>
      <c r="Y192" s="3">
        <v>0</v>
      </c>
      <c r="Z192" s="3">
        <v>0</v>
      </c>
      <c r="AA192" s="3">
        <v>0</v>
      </c>
      <c r="AB192" s="3">
        <v>0</v>
      </c>
      <c r="AC192" s="3" t="e">
        <v>#REF!</v>
      </c>
      <c r="AD192" s="3" t="e">
        <v>#REF!</v>
      </c>
      <c r="AE192" s="3" t="e">
        <v>#REF!</v>
      </c>
      <c r="AF192" s="3" t="e">
        <v>#REF!</v>
      </c>
      <c r="AG192" s="3" t="e">
        <v>#REF!</v>
      </c>
      <c r="AH192" s="3" t="e">
        <v>#REF!</v>
      </c>
      <c r="AI192" s="3" t="e">
        <v>#REF!</v>
      </c>
      <c r="AJ192" s="3" t="e">
        <v>#REF!</v>
      </c>
      <c r="AK192" s="3" t="e">
        <v>#REF!</v>
      </c>
      <c r="AL192" s="3" t="e">
        <v>#REF!</v>
      </c>
      <c r="AM192" s="3" t="e">
        <v>#REF!</v>
      </c>
      <c r="AN192" s="3">
        <v>0</v>
      </c>
      <c r="AO192" s="3">
        <v>0</v>
      </c>
      <c r="AP192" s="3">
        <v>0</v>
      </c>
    </row>
    <row r="193" spans="2:42" outlineLevel="1" x14ac:dyDescent="0.3">
      <c r="B193" s="3">
        <v>0</v>
      </c>
      <c r="C193" s="3">
        <v>0</v>
      </c>
      <c r="D193" s="3">
        <v>0</v>
      </c>
      <c r="E193" s="3">
        <v>0</v>
      </c>
      <c r="F193" s="3">
        <v>0</v>
      </c>
      <c r="G193" s="3">
        <v>0</v>
      </c>
      <c r="H193" s="3">
        <v>0</v>
      </c>
      <c r="I193" s="3">
        <v>0</v>
      </c>
      <c r="J193" s="3">
        <v>0</v>
      </c>
      <c r="K193" s="3">
        <v>0</v>
      </c>
      <c r="L193" s="3">
        <v>0</v>
      </c>
      <c r="M193" s="3">
        <v>0</v>
      </c>
      <c r="N193" s="3">
        <v>0</v>
      </c>
      <c r="O193" s="3">
        <v>0</v>
      </c>
      <c r="P193" s="3">
        <v>0</v>
      </c>
      <c r="Q193" s="3">
        <v>0</v>
      </c>
      <c r="R193" s="3">
        <v>0</v>
      </c>
      <c r="S193" s="3">
        <v>0</v>
      </c>
      <c r="T193" s="3">
        <v>0</v>
      </c>
      <c r="U193" s="3">
        <v>0</v>
      </c>
      <c r="V193" s="3">
        <v>0</v>
      </c>
      <c r="W193" s="3">
        <v>0</v>
      </c>
      <c r="X193" s="3">
        <v>0</v>
      </c>
      <c r="Y193" s="3">
        <v>0</v>
      </c>
      <c r="Z193" s="3">
        <v>0</v>
      </c>
      <c r="AA193" s="3">
        <v>0</v>
      </c>
      <c r="AB193" s="3">
        <v>0</v>
      </c>
      <c r="AC193" s="3" t="e">
        <v>#REF!</v>
      </c>
      <c r="AD193" s="3" t="e">
        <v>#REF!</v>
      </c>
      <c r="AE193" s="3" t="e">
        <v>#REF!</v>
      </c>
      <c r="AF193" s="3" t="e">
        <v>#REF!</v>
      </c>
      <c r="AG193" s="3" t="e">
        <v>#REF!</v>
      </c>
      <c r="AH193" s="3" t="e">
        <v>#REF!</v>
      </c>
      <c r="AI193" s="3" t="e">
        <v>#REF!</v>
      </c>
      <c r="AJ193" s="3" t="e">
        <v>#REF!</v>
      </c>
      <c r="AK193" s="3" t="e">
        <v>#REF!</v>
      </c>
      <c r="AL193" s="3" t="e">
        <v>#REF!</v>
      </c>
      <c r="AM193" s="3" t="e">
        <v>#REF!</v>
      </c>
      <c r="AN193" s="3">
        <v>0</v>
      </c>
      <c r="AO193" s="3">
        <v>0</v>
      </c>
      <c r="AP193" s="3">
        <v>0</v>
      </c>
    </row>
    <row r="194" spans="2:42" outlineLevel="1" x14ac:dyDescent="0.3">
      <c r="B194" s="3">
        <v>0</v>
      </c>
      <c r="C194" s="3">
        <v>0</v>
      </c>
      <c r="D194" s="3">
        <v>0</v>
      </c>
      <c r="E194" s="3">
        <v>0</v>
      </c>
      <c r="F194" s="3">
        <v>0</v>
      </c>
      <c r="G194" s="3">
        <v>0</v>
      </c>
      <c r="H194" s="3">
        <v>0</v>
      </c>
      <c r="I194" s="3">
        <v>0</v>
      </c>
      <c r="J194" s="3">
        <v>0</v>
      </c>
      <c r="K194" s="3">
        <v>0</v>
      </c>
      <c r="L194" s="3">
        <v>0</v>
      </c>
      <c r="M194" s="3">
        <v>0</v>
      </c>
      <c r="N194" s="3">
        <v>0</v>
      </c>
      <c r="O194" s="3">
        <v>0</v>
      </c>
      <c r="P194" s="3">
        <v>0</v>
      </c>
      <c r="Q194" s="3">
        <v>0</v>
      </c>
      <c r="R194" s="3">
        <v>0</v>
      </c>
      <c r="S194" s="3">
        <v>0</v>
      </c>
      <c r="T194" s="3">
        <v>0</v>
      </c>
      <c r="U194" s="3">
        <v>0</v>
      </c>
      <c r="V194" s="3">
        <v>0</v>
      </c>
      <c r="W194" s="3">
        <v>0</v>
      </c>
      <c r="X194" s="3">
        <v>0</v>
      </c>
      <c r="Y194" s="3">
        <v>0</v>
      </c>
      <c r="Z194" s="3">
        <v>0</v>
      </c>
      <c r="AA194" s="3">
        <v>0</v>
      </c>
      <c r="AB194" s="3">
        <v>0</v>
      </c>
      <c r="AC194" s="3" t="e">
        <v>#REF!</v>
      </c>
      <c r="AD194" s="3" t="e">
        <v>#REF!</v>
      </c>
      <c r="AE194" s="3" t="e">
        <v>#REF!</v>
      </c>
      <c r="AF194" s="3" t="e">
        <v>#REF!</v>
      </c>
      <c r="AG194" s="3" t="e">
        <v>#REF!</v>
      </c>
      <c r="AH194" s="3" t="e">
        <v>#REF!</v>
      </c>
      <c r="AI194" s="3" t="e">
        <v>#REF!</v>
      </c>
      <c r="AJ194" s="3" t="e">
        <v>#REF!</v>
      </c>
      <c r="AK194" s="3" t="e">
        <v>#REF!</v>
      </c>
      <c r="AL194" s="3" t="e">
        <v>#REF!</v>
      </c>
      <c r="AM194" s="3" t="e">
        <v>#REF!</v>
      </c>
      <c r="AN194" s="3">
        <v>0</v>
      </c>
      <c r="AO194" s="3">
        <v>0</v>
      </c>
      <c r="AP194" s="3">
        <v>0</v>
      </c>
    </row>
    <row r="195" spans="2:42" outlineLevel="1" x14ac:dyDescent="0.3">
      <c r="B195" s="3">
        <v>0</v>
      </c>
      <c r="C195" s="3">
        <v>0</v>
      </c>
      <c r="D195" s="3">
        <v>0</v>
      </c>
      <c r="E195" s="3">
        <v>0</v>
      </c>
      <c r="F195" s="3">
        <v>0</v>
      </c>
      <c r="G195" s="3">
        <v>0</v>
      </c>
      <c r="H195" s="3">
        <v>0</v>
      </c>
      <c r="I195" s="3">
        <v>0</v>
      </c>
      <c r="J195" s="3">
        <v>0</v>
      </c>
      <c r="K195" s="3">
        <v>0</v>
      </c>
      <c r="L195" s="3">
        <v>0</v>
      </c>
      <c r="M195" s="3">
        <v>0</v>
      </c>
      <c r="N195" s="3">
        <v>0</v>
      </c>
      <c r="O195" s="3">
        <v>0</v>
      </c>
      <c r="P195" s="3">
        <v>0</v>
      </c>
      <c r="Q195" s="3">
        <v>0</v>
      </c>
      <c r="R195" s="3">
        <v>0</v>
      </c>
      <c r="S195" s="3">
        <v>0</v>
      </c>
      <c r="T195" s="3">
        <v>0</v>
      </c>
      <c r="U195" s="3">
        <v>0</v>
      </c>
      <c r="V195" s="3">
        <v>0</v>
      </c>
      <c r="W195" s="3">
        <v>0</v>
      </c>
      <c r="X195" s="3">
        <v>0</v>
      </c>
      <c r="Y195" s="3">
        <v>0</v>
      </c>
      <c r="Z195" s="3">
        <v>0</v>
      </c>
      <c r="AA195" s="3">
        <v>0</v>
      </c>
      <c r="AB195" s="3">
        <v>0</v>
      </c>
      <c r="AC195" s="3" t="e">
        <v>#REF!</v>
      </c>
      <c r="AD195" s="3" t="e">
        <v>#REF!</v>
      </c>
      <c r="AE195" s="3" t="e">
        <v>#REF!</v>
      </c>
      <c r="AF195" s="3" t="e">
        <v>#REF!</v>
      </c>
      <c r="AG195" s="3" t="e">
        <v>#REF!</v>
      </c>
      <c r="AH195" s="3" t="e">
        <v>#REF!</v>
      </c>
      <c r="AI195" s="3" t="e">
        <v>#REF!</v>
      </c>
      <c r="AJ195" s="3" t="e">
        <v>#REF!</v>
      </c>
      <c r="AK195" s="3" t="e">
        <v>#REF!</v>
      </c>
      <c r="AL195" s="3" t="e">
        <v>#REF!</v>
      </c>
      <c r="AM195" s="3" t="e">
        <v>#REF!</v>
      </c>
      <c r="AN195" s="3">
        <v>0</v>
      </c>
      <c r="AO195" s="3">
        <v>0</v>
      </c>
      <c r="AP195" s="3">
        <v>0</v>
      </c>
    </row>
    <row r="196" spans="2:42" outlineLevel="1" x14ac:dyDescent="0.3">
      <c r="B196" s="3">
        <v>0</v>
      </c>
      <c r="C196" s="3">
        <v>0</v>
      </c>
      <c r="D196" s="3">
        <v>0</v>
      </c>
      <c r="E196" s="3">
        <v>0</v>
      </c>
      <c r="F196" s="3">
        <v>0</v>
      </c>
      <c r="G196" s="3">
        <v>0</v>
      </c>
      <c r="H196" s="3">
        <v>0</v>
      </c>
      <c r="I196" s="3">
        <v>0</v>
      </c>
      <c r="J196" s="3">
        <v>0</v>
      </c>
      <c r="K196" s="3">
        <v>0</v>
      </c>
      <c r="L196" s="3">
        <v>0</v>
      </c>
      <c r="M196" s="3">
        <v>0</v>
      </c>
      <c r="N196" s="3">
        <v>0</v>
      </c>
      <c r="O196" s="3">
        <v>0</v>
      </c>
      <c r="P196" s="3">
        <v>0</v>
      </c>
      <c r="Q196" s="3">
        <v>0</v>
      </c>
      <c r="R196" s="3">
        <v>0</v>
      </c>
      <c r="S196" s="3">
        <v>0</v>
      </c>
      <c r="T196" s="3">
        <v>0</v>
      </c>
      <c r="U196" s="3">
        <v>0</v>
      </c>
      <c r="V196" s="3">
        <v>0</v>
      </c>
      <c r="W196" s="3">
        <v>0</v>
      </c>
      <c r="X196" s="3">
        <v>0</v>
      </c>
      <c r="Y196" s="3">
        <v>0</v>
      </c>
      <c r="Z196" s="3">
        <v>0</v>
      </c>
      <c r="AA196" s="3">
        <v>0</v>
      </c>
      <c r="AB196" s="3">
        <v>0</v>
      </c>
      <c r="AC196" s="3" t="e">
        <v>#REF!</v>
      </c>
      <c r="AD196" s="3" t="e">
        <v>#REF!</v>
      </c>
      <c r="AE196" s="3" t="e">
        <v>#REF!</v>
      </c>
      <c r="AF196" s="3" t="e">
        <v>#REF!</v>
      </c>
      <c r="AG196" s="3" t="e">
        <v>#REF!</v>
      </c>
      <c r="AH196" s="3" t="e">
        <v>#REF!</v>
      </c>
      <c r="AI196" s="3" t="e">
        <v>#REF!</v>
      </c>
      <c r="AJ196" s="3" t="e">
        <v>#REF!</v>
      </c>
      <c r="AK196" s="3" t="e">
        <v>#REF!</v>
      </c>
      <c r="AL196" s="3" t="e">
        <v>#REF!</v>
      </c>
      <c r="AM196" s="3" t="e">
        <v>#REF!</v>
      </c>
      <c r="AN196" s="3">
        <v>0</v>
      </c>
      <c r="AO196" s="3">
        <v>0</v>
      </c>
      <c r="AP196" s="3">
        <v>0</v>
      </c>
    </row>
    <row r="197" spans="2:42" outlineLevel="1" x14ac:dyDescent="0.3">
      <c r="B197" s="3">
        <v>0</v>
      </c>
      <c r="C197" s="3">
        <v>0</v>
      </c>
      <c r="D197" s="3">
        <v>0</v>
      </c>
      <c r="E197" s="3">
        <v>0</v>
      </c>
      <c r="F197" s="3">
        <v>0</v>
      </c>
      <c r="G197" s="3">
        <v>0</v>
      </c>
      <c r="H197" s="3">
        <v>0</v>
      </c>
      <c r="I197" s="3">
        <v>0</v>
      </c>
      <c r="J197" s="3">
        <v>0</v>
      </c>
      <c r="K197" s="3">
        <v>0</v>
      </c>
      <c r="L197" s="3">
        <v>0</v>
      </c>
      <c r="M197" s="3">
        <v>0</v>
      </c>
      <c r="N197" s="3">
        <v>0</v>
      </c>
      <c r="O197" s="3">
        <v>0</v>
      </c>
      <c r="P197" s="3">
        <v>0</v>
      </c>
      <c r="Q197" s="3">
        <v>0</v>
      </c>
      <c r="R197" s="3">
        <v>0</v>
      </c>
      <c r="S197" s="3">
        <v>0</v>
      </c>
      <c r="T197" s="3">
        <v>0</v>
      </c>
      <c r="U197" s="3">
        <v>0</v>
      </c>
      <c r="V197" s="3">
        <v>0</v>
      </c>
      <c r="W197" s="3">
        <v>0</v>
      </c>
      <c r="X197" s="3">
        <v>0</v>
      </c>
      <c r="Y197" s="3">
        <v>0</v>
      </c>
      <c r="Z197" s="3">
        <v>0</v>
      </c>
      <c r="AA197" s="3">
        <v>0</v>
      </c>
      <c r="AB197" s="3">
        <v>0</v>
      </c>
      <c r="AC197" s="3" t="e">
        <v>#REF!</v>
      </c>
      <c r="AD197" s="3" t="e">
        <v>#REF!</v>
      </c>
      <c r="AE197" s="3" t="e">
        <v>#REF!</v>
      </c>
      <c r="AF197" s="3" t="e">
        <v>#REF!</v>
      </c>
      <c r="AG197" s="3" t="e">
        <v>#REF!</v>
      </c>
      <c r="AH197" s="3" t="e">
        <v>#REF!</v>
      </c>
      <c r="AI197" s="3" t="e">
        <v>#REF!</v>
      </c>
      <c r="AJ197" s="3" t="e">
        <v>#REF!</v>
      </c>
      <c r="AK197" s="3" t="e">
        <v>#REF!</v>
      </c>
      <c r="AL197" s="3" t="e">
        <v>#REF!</v>
      </c>
      <c r="AM197" s="3" t="e">
        <v>#REF!</v>
      </c>
      <c r="AN197" s="3">
        <v>0</v>
      </c>
      <c r="AO197" s="3">
        <v>0</v>
      </c>
      <c r="AP197" s="3">
        <v>0</v>
      </c>
    </row>
    <row r="198" spans="2:42" outlineLevel="1" x14ac:dyDescent="0.3">
      <c r="B198" s="3">
        <v>0</v>
      </c>
      <c r="C198" s="3">
        <v>0</v>
      </c>
      <c r="D198" s="3">
        <v>0</v>
      </c>
      <c r="E198" s="3">
        <v>0</v>
      </c>
      <c r="F198" s="3">
        <v>0</v>
      </c>
      <c r="G198" s="3">
        <v>0</v>
      </c>
      <c r="H198" s="3">
        <v>0</v>
      </c>
      <c r="I198" s="3">
        <v>0</v>
      </c>
      <c r="J198" s="3">
        <v>0</v>
      </c>
      <c r="K198" s="3">
        <v>0</v>
      </c>
      <c r="L198" s="3">
        <v>0</v>
      </c>
      <c r="M198" s="3">
        <v>0</v>
      </c>
      <c r="N198" s="3">
        <v>0</v>
      </c>
      <c r="O198" s="3">
        <v>0</v>
      </c>
      <c r="P198" s="3">
        <v>0</v>
      </c>
      <c r="Q198" s="3">
        <v>0</v>
      </c>
      <c r="R198" s="3">
        <v>0</v>
      </c>
      <c r="S198" s="3">
        <v>0</v>
      </c>
      <c r="T198" s="3">
        <v>0</v>
      </c>
      <c r="U198" s="3">
        <v>0</v>
      </c>
      <c r="V198" s="3">
        <v>0</v>
      </c>
      <c r="W198" s="3">
        <v>0</v>
      </c>
      <c r="X198" s="3">
        <v>0</v>
      </c>
      <c r="Y198" s="3">
        <v>0</v>
      </c>
      <c r="Z198" s="3">
        <v>0</v>
      </c>
      <c r="AA198" s="3">
        <v>0</v>
      </c>
      <c r="AB198" s="3">
        <v>0</v>
      </c>
      <c r="AC198" s="3" t="e">
        <v>#REF!</v>
      </c>
      <c r="AD198" s="3" t="e">
        <v>#REF!</v>
      </c>
      <c r="AE198" s="3" t="e">
        <v>#REF!</v>
      </c>
      <c r="AF198" s="3" t="e">
        <v>#REF!</v>
      </c>
      <c r="AG198" s="3" t="e">
        <v>#REF!</v>
      </c>
      <c r="AH198" s="3" t="e">
        <v>#REF!</v>
      </c>
      <c r="AI198" s="3" t="e">
        <v>#REF!</v>
      </c>
      <c r="AJ198" s="3" t="e">
        <v>#REF!</v>
      </c>
      <c r="AK198" s="3" t="e">
        <v>#REF!</v>
      </c>
      <c r="AL198" s="3" t="e">
        <v>#REF!</v>
      </c>
      <c r="AM198" s="3" t="e">
        <v>#REF!</v>
      </c>
      <c r="AN198" s="3">
        <v>0</v>
      </c>
      <c r="AO198" s="3">
        <v>0</v>
      </c>
      <c r="AP198" s="3">
        <v>0</v>
      </c>
    </row>
    <row r="199" spans="2:42" outlineLevel="1" x14ac:dyDescent="0.3">
      <c r="B199" s="3">
        <v>0</v>
      </c>
      <c r="C199" s="3">
        <v>0</v>
      </c>
      <c r="D199" s="3">
        <v>0</v>
      </c>
      <c r="E199" s="3">
        <v>0</v>
      </c>
      <c r="F199" s="3">
        <v>0</v>
      </c>
      <c r="G199" s="3">
        <v>0</v>
      </c>
      <c r="H199" s="3">
        <v>0</v>
      </c>
      <c r="I199" s="3">
        <v>0</v>
      </c>
      <c r="J199" s="3">
        <v>0</v>
      </c>
      <c r="K199" s="3">
        <v>0</v>
      </c>
      <c r="L199" s="3">
        <v>0</v>
      </c>
      <c r="M199" s="3">
        <v>0</v>
      </c>
      <c r="N199" s="3">
        <v>0</v>
      </c>
      <c r="O199" s="3">
        <v>0</v>
      </c>
      <c r="P199" s="3">
        <v>0</v>
      </c>
      <c r="Q199" s="3">
        <v>0</v>
      </c>
      <c r="R199" s="3">
        <v>0</v>
      </c>
      <c r="S199" s="3">
        <v>0</v>
      </c>
      <c r="T199" s="3">
        <v>0</v>
      </c>
      <c r="U199" s="3">
        <v>0</v>
      </c>
      <c r="V199" s="3">
        <v>0</v>
      </c>
      <c r="W199" s="3">
        <v>0</v>
      </c>
      <c r="X199" s="3">
        <v>0</v>
      </c>
      <c r="Y199" s="3">
        <v>0</v>
      </c>
      <c r="Z199" s="3">
        <v>0</v>
      </c>
      <c r="AA199" s="3">
        <v>0</v>
      </c>
      <c r="AB199" s="3">
        <v>0</v>
      </c>
      <c r="AC199" s="3" t="e">
        <v>#REF!</v>
      </c>
      <c r="AD199" s="3" t="e">
        <v>#REF!</v>
      </c>
      <c r="AE199" s="3" t="e">
        <v>#REF!</v>
      </c>
      <c r="AF199" s="3" t="e">
        <v>#REF!</v>
      </c>
      <c r="AG199" s="3" t="e">
        <v>#REF!</v>
      </c>
      <c r="AH199" s="3" t="e">
        <v>#REF!</v>
      </c>
      <c r="AI199" s="3" t="e">
        <v>#REF!</v>
      </c>
      <c r="AJ199" s="3" t="e">
        <v>#REF!</v>
      </c>
      <c r="AK199" s="3" t="e">
        <v>#REF!</v>
      </c>
      <c r="AL199" s="3" t="e">
        <v>#REF!</v>
      </c>
      <c r="AM199" s="3" t="e">
        <v>#REF!</v>
      </c>
      <c r="AN199" s="3">
        <v>0</v>
      </c>
      <c r="AO199" s="3">
        <v>0</v>
      </c>
      <c r="AP199" s="3">
        <v>0</v>
      </c>
    </row>
    <row r="200" spans="2:42" outlineLevel="1" x14ac:dyDescent="0.3">
      <c r="B200" s="3">
        <v>0</v>
      </c>
      <c r="C200" s="3">
        <v>0</v>
      </c>
      <c r="D200" s="3">
        <v>0</v>
      </c>
      <c r="E200" s="3">
        <v>0</v>
      </c>
      <c r="F200" s="3">
        <v>0</v>
      </c>
      <c r="G200" s="3">
        <v>0</v>
      </c>
      <c r="H200" s="3">
        <v>0</v>
      </c>
      <c r="I200" s="3">
        <v>0</v>
      </c>
      <c r="J200" s="3">
        <v>0</v>
      </c>
      <c r="K200" s="3">
        <v>0</v>
      </c>
      <c r="L200" s="3">
        <v>0</v>
      </c>
      <c r="M200" s="3">
        <v>0</v>
      </c>
      <c r="N200" s="3">
        <v>0</v>
      </c>
      <c r="O200" s="3">
        <v>0</v>
      </c>
      <c r="P200" s="3">
        <v>0</v>
      </c>
      <c r="Q200" s="3">
        <v>0</v>
      </c>
      <c r="R200" s="3">
        <v>0</v>
      </c>
      <c r="S200" s="3">
        <v>0</v>
      </c>
      <c r="T200" s="3">
        <v>0</v>
      </c>
      <c r="U200" s="3">
        <v>0</v>
      </c>
      <c r="V200" s="3">
        <v>0</v>
      </c>
      <c r="W200" s="3">
        <v>0</v>
      </c>
      <c r="X200" s="3">
        <v>0</v>
      </c>
      <c r="Y200" s="3">
        <v>0</v>
      </c>
      <c r="Z200" s="3">
        <v>0</v>
      </c>
      <c r="AA200" s="3">
        <v>0</v>
      </c>
      <c r="AB200" s="3">
        <v>0</v>
      </c>
      <c r="AC200" s="3" t="e">
        <v>#REF!</v>
      </c>
      <c r="AD200" s="3" t="e">
        <v>#REF!</v>
      </c>
      <c r="AE200" s="3" t="e">
        <v>#REF!</v>
      </c>
      <c r="AF200" s="3" t="e">
        <v>#REF!</v>
      </c>
      <c r="AG200" s="3" t="e">
        <v>#REF!</v>
      </c>
      <c r="AH200" s="3" t="e">
        <v>#REF!</v>
      </c>
      <c r="AI200" s="3" t="e">
        <v>#REF!</v>
      </c>
      <c r="AJ200" s="3" t="e">
        <v>#REF!</v>
      </c>
      <c r="AK200" s="3" t="e">
        <v>#REF!</v>
      </c>
      <c r="AL200" s="3" t="e">
        <v>#REF!</v>
      </c>
      <c r="AM200" s="3" t="e">
        <v>#REF!</v>
      </c>
      <c r="AN200" s="3">
        <v>0</v>
      </c>
      <c r="AO200" s="3">
        <v>0</v>
      </c>
      <c r="AP200" s="3">
        <v>0</v>
      </c>
    </row>
    <row r="201" spans="2:42" outlineLevel="1" x14ac:dyDescent="0.3">
      <c r="B201" s="3">
        <v>0</v>
      </c>
      <c r="C201" s="3">
        <v>0</v>
      </c>
      <c r="D201" s="3">
        <v>0</v>
      </c>
      <c r="E201" s="3">
        <v>0</v>
      </c>
      <c r="F201" s="3">
        <v>0</v>
      </c>
      <c r="G201" s="3">
        <v>0</v>
      </c>
      <c r="H201" s="3">
        <v>0</v>
      </c>
      <c r="I201" s="3">
        <v>0</v>
      </c>
      <c r="J201" s="3">
        <v>0</v>
      </c>
      <c r="K201" s="3">
        <v>0</v>
      </c>
      <c r="L201" s="3">
        <v>0</v>
      </c>
      <c r="M201" s="3">
        <v>0</v>
      </c>
      <c r="N201" s="3">
        <v>0</v>
      </c>
      <c r="O201" s="3">
        <v>0</v>
      </c>
      <c r="P201" s="3">
        <v>0</v>
      </c>
      <c r="Q201" s="3">
        <v>0</v>
      </c>
      <c r="R201" s="3">
        <v>0</v>
      </c>
      <c r="S201" s="3">
        <v>0</v>
      </c>
      <c r="T201" s="3">
        <v>0</v>
      </c>
      <c r="U201" s="3">
        <v>0</v>
      </c>
      <c r="V201" s="3">
        <v>0</v>
      </c>
      <c r="W201" s="3">
        <v>0</v>
      </c>
      <c r="X201" s="3">
        <v>0</v>
      </c>
      <c r="Y201" s="3">
        <v>0</v>
      </c>
      <c r="Z201" s="3">
        <v>0</v>
      </c>
      <c r="AA201" s="3">
        <v>0</v>
      </c>
      <c r="AB201" s="3">
        <v>0</v>
      </c>
      <c r="AC201" s="3" t="e">
        <v>#REF!</v>
      </c>
      <c r="AD201" s="3" t="e">
        <v>#REF!</v>
      </c>
      <c r="AE201" s="3" t="e">
        <v>#REF!</v>
      </c>
      <c r="AF201" s="3" t="e">
        <v>#REF!</v>
      </c>
      <c r="AG201" s="3" t="e">
        <v>#REF!</v>
      </c>
      <c r="AH201" s="3" t="e">
        <v>#REF!</v>
      </c>
      <c r="AI201" s="3" t="e">
        <v>#REF!</v>
      </c>
      <c r="AJ201" s="3" t="e">
        <v>#REF!</v>
      </c>
      <c r="AK201" s="3" t="e">
        <v>#REF!</v>
      </c>
      <c r="AL201" s="3" t="e">
        <v>#REF!</v>
      </c>
      <c r="AM201" s="3" t="e">
        <v>#REF!</v>
      </c>
      <c r="AN201" s="3">
        <v>0</v>
      </c>
      <c r="AO201" s="3">
        <v>0</v>
      </c>
      <c r="AP201" s="3">
        <v>0</v>
      </c>
    </row>
    <row r="202" spans="2:42" outlineLevel="1" x14ac:dyDescent="0.3">
      <c r="B202" s="3">
        <v>0</v>
      </c>
      <c r="C202" s="3">
        <v>0</v>
      </c>
      <c r="D202" s="3">
        <v>0</v>
      </c>
      <c r="E202" s="3">
        <v>0</v>
      </c>
      <c r="F202" s="3">
        <v>0</v>
      </c>
      <c r="G202" s="3">
        <v>0</v>
      </c>
      <c r="H202" s="3">
        <v>0</v>
      </c>
      <c r="I202" s="3">
        <v>0</v>
      </c>
      <c r="J202" s="3">
        <v>0</v>
      </c>
      <c r="K202" s="3">
        <v>0</v>
      </c>
      <c r="L202" s="3">
        <v>0</v>
      </c>
      <c r="M202" s="3">
        <v>0</v>
      </c>
      <c r="N202" s="3">
        <v>0</v>
      </c>
      <c r="O202" s="3">
        <v>0</v>
      </c>
      <c r="P202" s="3">
        <v>0</v>
      </c>
      <c r="Q202" s="3">
        <v>0</v>
      </c>
      <c r="R202" s="3">
        <v>0</v>
      </c>
      <c r="S202" s="3">
        <v>0</v>
      </c>
      <c r="T202" s="3">
        <v>0</v>
      </c>
      <c r="U202" s="3">
        <v>0</v>
      </c>
      <c r="V202" s="3">
        <v>0</v>
      </c>
      <c r="W202" s="3">
        <v>0</v>
      </c>
      <c r="X202" s="3">
        <v>0</v>
      </c>
      <c r="Y202" s="3">
        <v>0</v>
      </c>
      <c r="Z202" s="3">
        <v>0</v>
      </c>
      <c r="AA202" s="3">
        <v>0</v>
      </c>
      <c r="AB202" s="3">
        <v>0</v>
      </c>
      <c r="AC202" s="3" t="e">
        <v>#REF!</v>
      </c>
      <c r="AD202" s="3" t="e">
        <v>#REF!</v>
      </c>
      <c r="AE202" s="3" t="e">
        <v>#REF!</v>
      </c>
      <c r="AF202" s="3" t="e">
        <v>#REF!</v>
      </c>
      <c r="AG202" s="3" t="e">
        <v>#REF!</v>
      </c>
      <c r="AH202" s="3" t="e">
        <v>#REF!</v>
      </c>
      <c r="AI202" s="3" t="e">
        <v>#REF!</v>
      </c>
      <c r="AJ202" s="3" t="e">
        <v>#REF!</v>
      </c>
      <c r="AK202" s="3" t="e">
        <v>#REF!</v>
      </c>
      <c r="AL202" s="3" t="e">
        <v>#REF!</v>
      </c>
      <c r="AM202" s="3" t="e">
        <v>#REF!</v>
      </c>
      <c r="AN202" s="3">
        <v>0</v>
      </c>
      <c r="AO202" s="3">
        <v>0</v>
      </c>
      <c r="AP202" s="3">
        <v>0</v>
      </c>
    </row>
    <row r="203" spans="2:42" outlineLevel="1" x14ac:dyDescent="0.3">
      <c r="B203" s="3">
        <v>0</v>
      </c>
      <c r="C203" s="3">
        <v>0</v>
      </c>
      <c r="D203" s="3">
        <v>0</v>
      </c>
      <c r="E203" s="3">
        <v>0</v>
      </c>
      <c r="F203" s="3">
        <v>0</v>
      </c>
      <c r="G203" s="3">
        <v>0</v>
      </c>
      <c r="H203" s="3">
        <v>0</v>
      </c>
      <c r="I203" s="3">
        <v>0</v>
      </c>
      <c r="J203" s="3">
        <v>0</v>
      </c>
      <c r="K203" s="3">
        <v>0</v>
      </c>
      <c r="L203" s="3">
        <v>0</v>
      </c>
      <c r="M203" s="3">
        <v>0</v>
      </c>
      <c r="N203" s="3">
        <v>0</v>
      </c>
      <c r="O203" s="3">
        <v>0</v>
      </c>
      <c r="P203" s="3">
        <v>0</v>
      </c>
      <c r="Q203" s="3">
        <v>0</v>
      </c>
      <c r="R203" s="3">
        <v>0</v>
      </c>
      <c r="S203" s="3">
        <v>0</v>
      </c>
      <c r="T203" s="3">
        <v>0</v>
      </c>
      <c r="U203" s="3">
        <v>0</v>
      </c>
      <c r="V203" s="3">
        <v>0</v>
      </c>
      <c r="W203" s="3">
        <v>0</v>
      </c>
      <c r="X203" s="3">
        <v>0</v>
      </c>
      <c r="Y203" s="3">
        <v>0</v>
      </c>
      <c r="Z203" s="3">
        <v>0</v>
      </c>
      <c r="AA203" s="3">
        <v>0</v>
      </c>
      <c r="AB203" s="3">
        <v>0</v>
      </c>
      <c r="AC203" s="3" t="e">
        <v>#REF!</v>
      </c>
      <c r="AD203" s="3" t="e">
        <v>#REF!</v>
      </c>
      <c r="AE203" s="3" t="e">
        <v>#REF!</v>
      </c>
      <c r="AF203" s="3" t="e">
        <v>#REF!</v>
      </c>
      <c r="AG203" s="3" t="e">
        <v>#REF!</v>
      </c>
      <c r="AH203" s="3" t="e">
        <v>#REF!</v>
      </c>
      <c r="AI203" s="3" t="e">
        <v>#REF!</v>
      </c>
      <c r="AJ203" s="3" t="e">
        <v>#REF!</v>
      </c>
      <c r="AK203" s="3" t="e">
        <v>#REF!</v>
      </c>
      <c r="AL203" s="3" t="e">
        <v>#REF!</v>
      </c>
      <c r="AM203" s="3" t="e">
        <v>#REF!</v>
      </c>
      <c r="AN203" s="3">
        <v>0</v>
      </c>
      <c r="AO203" s="3">
        <v>0</v>
      </c>
      <c r="AP203" s="3">
        <v>0</v>
      </c>
    </row>
    <row r="204" spans="2:42" outlineLevel="1" x14ac:dyDescent="0.3">
      <c r="B204" s="3">
        <v>0</v>
      </c>
      <c r="C204" s="3">
        <v>0</v>
      </c>
      <c r="D204" s="3">
        <v>0</v>
      </c>
      <c r="E204" s="3">
        <v>0</v>
      </c>
      <c r="F204" s="3">
        <v>0</v>
      </c>
      <c r="G204" s="3">
        <v>0</v>
      </c>
      <c r="H204" s="3">
        <v>0</v>
      </c>
      <c r="I204" s="3">
        <v>0</v>
      </c>
      <c r="J204" s="3">
        <v>0</v>
      </c>
      <c r="K204" s="3">
        <v>0</v>
      </c>
      <c r="L204" s="3">
        <v>0</v>
      </c>
      <c r="M204" s="3">
        <v>0</v>
      </c>
      <c r="N204" s="3">
        <v>0</v>
      </c>
      <c r="O204" s="3">
        <v>0</v>
      </c>
      <c r="P204" s="3">
        <v>0</v>
      </c>
      <c r="Q204" s="3">
        <v>0</v>
      </c>
      <c r="R204" s="3">
        <v>0</v>
      </c>
      <c r="S204" s="3">
        <v>0</v>
      </c>
      <c r="T204" s="3">
        <v>0</v>
      </c>
      <c r="U204" s="3">
        <v>0</v>
      </c>
      <c r="V204" s="3">
        <v>0</v>
      </c>
      <c r="W204" s="3">
        <v>0</v>
      </c>
      <c r="X204" s="3">
        <v>0</v>
      </c>
      <c r="Y204" s="3">
        <v>0</v>
      </c>
      <c r="Z204" s="3">
        <v>0</v>
      </c>
      <c r="AA204" s="3">
        <v>0</v>
      </c>
      <c r="AB204" s="3">
        <v>0</v>
      </c>
      <c r="AC204" s="3" t="e">
        <v>#REF!</v>
      </c>
      <c r="AD204" s="3" t="e">
        <v>#REF!</v>
      </c>
      <c r="AE204" s="3" t="e">
        <v>#REF!</v>
      </c>
      <c r="AF204" s="3" t="e">
        <v>#REF!</v>
      </c>
      <c r="AG204" s="3" t="e">
        <v>#REF!</v>
      </c>
      <c r="AH204" s="3" t="e">
        <v>#REF!</v>
      </c>
      <c r="AI204" s="3" t="e">
        <v>#REF!</v>
      </c>
      <c r="AJ204" s="3" t="e">
        <v>#REF!</v>
      </c>
      <c r="AK204" s="3" t="e">
        <v>#REF!</v>
      </c>
      <c r="AL204" s="3" t="e">
        <v>#REF!</v>
      </c>
      <c r="AM204" s="3" t="e">
        <v>#REF!</v>
      </c>
      <c r="AN204" s="3">
        <v>0</v>
      </c>
      <c r="AO204" s="3">
        <v>0</v>
      </c>
      <c r="AP204" s="3">
        <v>0</v>
      </c>
    </row>
    <row r="205" spans="2:42" outlineLevel="1" x14ac:dyDescent="0.3">
      <c r="B205" s="3">
        <v>0</v>
      </c>
      <c r="C205" s="3">
        <v>0</v>
      </c>
      <c r="D205" s="3">
        <v>0</v>
      </c>
      <c r="E205" s="3">
        <v>0</v>
      </c>
      <c r="F205" s="3">
        <v>0</v>
      </c>
      <c r="G205" s="3">
        <v>0</v>
      </c>
      <c r="H205" s="3">
        <v>0</v>
      </c>
      <c r="I205" s="3">
        <v>0</v>
      </c>
      <c r="J205" s="3">
        <v>0</v>
      </c>
      <c r="K205" s="3">
        <v>0</v>
      </c>
      <c r="L205" s="3">
        <v>0</v>
      </c>
      <c r="M205" s="3">
        <v>0</v>
      </c>
      <c r="N205" s="3">
        <v>0</v>
      </c>
      <c r="O205" s="3">
        <v>0</v>
      </c>
      <c r="P205" s="3">
        <v>0</v>
      </c>
      <c r="Q205" s="3">
        <v>0</v>
      </c>
      <c r="R205" s="3">
        <v>0</v>
      </c>
      <c r="S205" s="3">
        <v>0</v>
      </c>
      <c r="T205" s="3">
        <v>0</v>
      </c>
      <c r="U205" s="3">
        <v>0</v>
      </c>
      <c r="V205" s="3">
        <v>0</v>
      </c>
      <c r="W205" s="3">
        <v>0</v>
      </c>
      <c r="X205" s="3">
        <v>0</v>
      </c>
      <c r="Y205" s="3">
        <v>0</v>
      </c>
      <c r="Z205" s="3">
        <v>0</v>
      </c>
      <c r="AA205" s="3">
        <v>0</v>
      </c>
      <c r="AB205" s="3">
        <v>0</v>
      </c>
      <c r="AC205" s="3" t="e">
        <v>#REF!</v>
      </c>
      <c r="AD205" s="3" t="e">
        <v>#REF!</v>
      </c>
      <c r="AE205" s="3" t="e">
        <v>#REF!</v>
      </c>
      <c r="AF205" s="3" t="e">
        <v>#REF!</v>
      </c>
      <c r="AG205" s="3" t="e">
        <v>#REF!</v>
      </c>
      <c r="AH205" s="3" t="e">
        <v>#REF!</v>
      </c>
      <c r="AI205" s="3" t="e">
        <v>#REF!</v>
      </c>
      <c r="AJ205" s="3" t="e">
        <v>#REF!</v>
      </c>
      <c r="AK205" s="3" t="e">
        <v>#REF!</v>
      </c>
      <c r="AL205" s="3" t="e">
        <v>#REF!</v>
      </c>
      <c r="AM205" s="3" t="e">
        <v>#REF!</v>
      </c>
      <c r="AN205" s="3">
        <v>0</v>
      </c>
      <c r="AO205" s="3">
        <v>0</v>
      </c>
      <c r="AP205" s="3">
        <v>0</v>
      </c>
    </row>
    <row r="206" spans="2:42" outlineLevel="1" x14ac:dyDescent="0.3">
      <c r="B206" s="3">
        <v>0</v>
      </c>
      <c r="C206" s="3">
        <v>0</v>
      </c>
      <c r="D206" s="3">
        <v>0</v>
      </c>
      <c r="E206" s="3">
        <v>0</v>
      </c>
      <c r="F206" s="3">
        <v>0</v>
      </c>
      <c r="G206" s="3">
        <v>0</v>
      </c>
      <c r="H206" s="3">
        <v>0</v>
      </c>
      <c r="I206" s="3">
        <v>0</v>
      </c>
      <c r="J206" s="3">
        <v>0</v>
      </c>
      <c r="K206" s="3">
        <v>0</v>
      </c>
      <c r="L206" s="3">
        <v>0</v>
      </c>
      <c r="M206" s="3">
        <v>0</v>
      </c>
      <c r="N206" s="3">
        <v>0</v>
      </c>
      <c r="O206" s="3">
        <v>0</v>
      </c>
      <c r="P206" s="3">
        <v>0</v>
      </c>
      <c r="Q206" s="3">
        <v>0</v>
      </c>
      <c r="R206" s="3">
        <v>0</v>
      </c>
      <c r="S206" s="3">
        <v>0</v>
      </c>
      <c r="T206" s="3">
        <v>0</v>
      </c>
      <c r="U206" s="3">
        <v>0</v>
      </c>
      <c r="V206" s="3">
        <v>0</v>
      </c>
      <c r="W206" s="3">
        <v>0</v>
      </c>
      <c r="X206" s="3">
        <v>0</v>
      </c>
      <c r="Y206" s="3">
        <v>0</v>
      </c>
      <c r="Z206" s="3">
        <v>0</v>
      </c>
      <c r="AA206" s="3">
        <v>0</v>
      </c>
      <c r="AB206" s="3">
        <v>0</v>
      </c>
      <c r="AC206" s="3" t="e">
        <v>#REF!</v>
      </c>
      <c r="AD206" s="3" t="e">
        <v>#REF!</v>
      </c>
      <c r="AE206" s="3" t="e">
        <v>#REF!</v>
      </c>
      <c r="AF206" s="3" t="e">
        <v>#REF!</v>
      </c>
      <c r="AG206" s="3" t="e">
        <v>#REF!</v>
      </c>
      <c r="AH206" s="3" t="e">
        <v>#REF!</v>
      </c>
      <c r="AI206" s="3" t="e">
        <v>#REF!</v>
      </c>
      <c r="AJ206" s="3" t="e">
        <v>#REF!</v>
      </c>
      <c r="AK206" s="3" t="e">
        <v>#REF!</v>
      </c>
      <c r="AL206" s="3" t="e">
        <v>#REF!</v>
      </c>
      <c r="AM206" s="3" t="e">
        <v>#REF!</v>
      </c>
      <c r="AN206" s="3">
        <v>0</v>
      </c>
      <c r="AO206" s="3">
        <v>0</v>
      </c>
      <c r="AP206" s="3">
        <v>0</v>
      </c>
    </row>
    <row r="207" spans="2:42" outlineLevel="1" x14ac:dyDescent="0.3">
      <c r="B207" s="3">
        <v>0</v>
      </c>
      <c r="C207" s="3">
        <v>0</v>
      </c>
      <c r="D207" s="3">
        <v>0</v>
      </c>
      <c r="E207" s="3">
        <v>0</v>
      </c>
      <c r="F207" s="3">
        <v>0</v>
      </c>
      <c r="G207" s="3">
        <v>0</v>
      </c>
      <c r="H207" s="3">
        <v>0</v>
      </c>
      <c r="I207" s="3">
        <v>0</v>
      </c>
      <c r="J207" s="3">
        <v>0</v>
      </c>
      <c r="K207" s="3">
        <v>0</v>
      </c>
      <c r="L207" s="3">
        <v>0</v>
      </c>
      <c r="M207" s="3">
        <v>0</v>
      </c>
      <c r="N207" s="3">
        <v>0</v>
      </c>
      <c r="O207" s="3">
        <v>0</v>
      </c>
      <c r="P207" s="3">
        <v>0</v>
      </c>
      <c r="Q207" s="3">
        <v>0</v>
      </c>
      <c r="R207" s="3">
        <v>0</v>
      </c>
      <c r="S207" s="3">
        <v>0</v>
      </c>
      <c r="T207" s="3">
        <v>0</v>
      </c>
      <c r="U207" s="3">
        <v>0</v>
      </c>
      <c r="V207" s="3">
        <v>0</v>
      </c>
      <c r="W207" s="3">
        <v>0</v>
      </c>
      <c r="X207" s="3">
        <v>0</v>
      </c>
      <c r="Y207" s="3">
        <v>0</v>
      </c>
      <c r="Z207" s="3">
        <v>0</v>
      </c>
      <c r="AA207" s="3">
        <v>0</v>
      </c>
      <c r="AB207" s="3">
        <v>0</v>
      </c>
      <c r="AC207" s="3" t="e">
        <v>#REF!</v>
      </c>
      <c r="AD207" s="3" t="e">
        <v>#REF!</v>
      </c>
      <c r="AE207" s="3" t="e">
        <v>#REF!</v>
      </c>
      <c r="AF207" s="3" t="e">
        <v>#REF!</v>
      </c>
      <c r="AG207" s="3" t="e">
        <v>#REF!</v>
      </c>
      <c r="AH207" s="3" t="e">
        <v>#REF!</v>
      </c>
      <c r="AI207" s="3" t="e">
        <v>#REF!</v>
      </c>
      <c r="AJ207" s="3" t="e">
        <v>#REF!</v>
      </c>
      <c r="AK207" s="3" t="e">
        <v>#REF!</v>
      </c>
      <c r="AL207" s="3" t="e">
        <v>#REF!</v>
      </c>
      <c r="AM207" s="3" t="e">
        <v>#REF!</v>
      </c>
      <c r="AN207" s="3">
        <v>0</v>
      </c>
      <c r="AO207" s="3">
        <v>0</v>
      </c>
      <c r="AP207" s="3">
        <v>0</v>
      </c>
    </row>
    <row r="208" spans="2:42" outlineLevel="1" x14ac:dyDescent="0.3">
      <c r="B208" s="3">
        <v>0</v>
      </c>
      <c r="C208" s="3">
        <v>0</v>
      </c>
      <c r="D208" s="3">
        <v>0</v>
      </c>
      <c r="E208" s="3">
        <v>0</v>
      </c>
      <c r="F208" s="3">
        <v>0</v>
      </c>
      <c r="G208" s="3">
        <v>0</v>
      </c>
      <c r="H208" s="3">
        <v>0</v>
      </c>
      <c r="I208" s="3">
        <v>0</v>
      </c>
      <c r="J208" s="3">
        <v>0</v>
      </c>
      <c r="K208" s="3">
        <v>0</v>
      </c>
      <c r="L208" s="3">
        <v>0</v>
      </c>
      <c r="M208" s="3">
        <v>0</v>
      </c>
      <c r="N208" s="3">
        <v>0</v>
      </c>
      <c r="O208" s="3">
        <v>0</v>
      </c>
      <c r="P208" s="3">
        <v>0</v>
      </c>
      <c r="Q208" s="3">
        <v>0</v>
      </c>
      <c r="R208" s="3">
        <v>0</v>
      </c>
      <c r="S208" s="3">
        <v>0</v>
      </c>
      <c r="T208" s="3">
        <v>0</v>
      </c>
      <c r="U208" s="3">
        <v>0</v>
      </c>
      <c r="V208" s="3">
        <v>0</v>
      </c>
      <c r="W208" s="3">
        <v>0</v>
      </c>
      <c r="X208" s="3">
        <v>0</v>
      </c>
      <c r="Y208" s="3">
        <v>0</v>
      </c>
      <c r="Z208" s="3">
        <v>0</v>
      </c>
      <c r="AA208" s="3">
        <v>0</v>
      </c>
      <c r="AB208" s="3">
        <v>0</v>
      </c>
      <c r="AC208" s="3" t="e">
        <v>#REF!</v>
      </c>
      <c r="AD208" s="3" t="e">
        <v>#REF!</v>
      </c>
      <c r="AE208" s="3" t="e">
        <v>#REF!</v>
      </c>
      <c r="AF208" s="3" t="e">
        <v>#REF!</v>
      </c>
      <c r="AG208" s="3" t="e">
        <v>#REF!</v>
      </c>
      <c r="AH208" s="3" t="e">
        <v>#REF!</v>
      </c>
      <c r="AI208" s="3" t="e">
        <v>#REF!</v>
      </c>
      <c r="AJ208" s="3" t="e">
        <v>#REF!</v>
      </c>
      <c r="AK208" s="3" t="e">
        <v>#REF!</v>
      </c>
      <c r="AL208" s="3" t="e">
        <v>#REF!</v>
      </c>
      <c r="AM208" s="3" t="e">
        <v>#REF!</v>
      </c>
      <c r="AN208" s="3">
        <v>0</v>
      </c>
      <c r="AO208" s="3">
        <v>0</v>
      </c>
      <c r="AP208" s="3">
        <v>0</v>
      </c>
    </row>
    <row r="209" spans="2:42" outlineLevel="1" x14ac:dyDescent="0.3">
      <c r="B209" s="3">
        <v>0</v>
      </c>
      <c r="C209" s="3">
        <v>0</v>
      </c>
      <c r="D209" s="3">
        <v>0</v>
      </c>
      <c r="E209" s="3">
        <v>0</v>
      </c>
      <c r="F209" s="3">
        <v>0</v>
      </c>
      <c r="G209" s="3">
        <v>0</v>
      </c>
      <c r="H209" s="3">
        <v>0</v>
      </c>
      <c r="I209" s="3">
        <v>0</v>
      </c>
      <c r="J209" s="3">
        <v>0</v>
      </c>
      <c r="K209" s="3">
        <v>0</v>
      </c>
      <c r="L209" s="3">
        <v>0</v>
      </c>
      <c r="M209" s="3">
        <v>0</v>
      </c>
      <c r="N209" s="3">
        <v>0</v>
      </c>
      <c r="O209" s="3">
        <v>0</v>
      </c>
      <c r="P209" s="3">
        <v>0</v>
      </c>
      <c r="Q209" s="3">
        <v>0</v>
      </c>
      <c r="R209" s="3">
        <v>0</v>
      </c>
      <c r="S209" s="3">
        <v>0</v>
      </c>
      <c r="T209" s="3">
        <v>0</v>
      </c>
      <c r="U209" s="3">
        <v>0</v>
      </c>
      <c r="V209" s="3">
        <v>0</v>
      </c>
      <c r="W209" s="3">
        <v>0</v>
      </c>
      <c r="X209" s="3">
        <v>0</v>
      </c>
      <c r="Y209" s="3">
        <v>0</v>
      </c>
      <c r="Z209" s="3">
        <v>0</v>
      </c>
      <c r="AA209" s="3">
        <v>0</v>
      </c>
      <c r="AB209" s="3">
        <v>0</v>
      </c>
      <c r="AC209" s="3" t="e">
        <v>#REF!</v>
      </c>
      <c r="AD209" s="3" t="e">
        <v>#REF!</v>
      </c>
      <c r="AE209" s="3" t="e">
        <v>#REF!</v>
      </c>
      <c r="AF209" s="3" t="e">
        <v>#REF!</v>
      </c>
      <c r="AG209" s="3" t="e">
        <v>#REF!</v>
      </c>
      <c r="AH209" s="3" t="e">
        <v>#REF!</v>
      </c>
      <c r="AI209" s="3" t="e">
        <v>#REF!</v>
      </c>
      <c r="AJ209" s="3" t="e">
        <v>#REF!</v>
      </c>
      <c r="AK209" s="3" t="e">
        <v>#REF!</v>
      </c>
      <c r="AL209" s="3" t="e">
        <v>#REF!</v>
      </c>
      <c r="AM209" s="3" t="e">
        <v>#REF!</v>
      </c>
      <c r="AN209" s="3">
        <v>0</v>
      </c>
      <c r="AO209" s="3">
        <v>0</v>
      </c>
      <c r="AP209" s="3">
        <v>0</v>
      </c>
    </row>
    <row r="210" spans="2:42" outlineLevel="1" x14ac:dyDescent="0.3">
      <c r="B210" s="3">
        <v>0</v>
      </c>
      <c r="C210" s="3">
        <v>0</v>
      </c>
      <c r="D210" s="3">
        <v>0</v>
      </c>
      <c r="E210" s="3">
        <v>0</v>
      </c>
      <c r="F210" s="3">
        <v>0</v>
      </c>
      <c r="G210" s="3">
        <v>0</v>
      </c>
      <c r="H210" s="3">
        <v>0</v>
      </c>
      <c r="I210" s="3">
        <v>0</v>
      </c>
      <c r="J210" s="3">
        <v>0</v>
      </c>
      <c r="K210" s="3">
        <v>0</v>
      </c>
      <c r="L210" s="3">
        <v>0</v>
      </c>
      <c r="M210" s="3">
        <v>0</v>
      </c>
      <c r="N210" s="3">
        <v>0</v>
      </c>
      <c r="O210" s="3">
        <v>0</v>
      </c>
      <c r="P210" s="3">
        <v>0</v>
      </c>
      <c r="Q210" s="3">
        <v>0</v>
      </c>
      <c r="R210" s="3">
        <v>0</v>
      </c>
      <c r="S210" s="3">
        <v>0</v>
      </c>
      <c r="T210" s="3">
        <v>0</v>
      </c>
      <c r="U210" s="3">
        <v>0</v>
      </c>
      <c r="V210" s="3">
        <v>0</v>
      </c>
      <c r="W210" s="3">
        <v>0</v>
      </c>
      <c r="X210" s="3">
        <v>0</v>
      </c>
      <c r="Y210" s="3">
        <v>0</v>
      </c>
      <c r="Z210" s="3">
        <v>0</v>
      </c>
      <c r="AA210" s="3">
        <v>0</v>
      </c>
      <c r="AB210" s="3">
        <v>0</v>
      </c>
      <c r="AC210" s="3" t="e">
        <v>#REF!</v>
      </c>
      <c r="AD210" s="3" t="e">
        <v>#REF!</v>
      </c>
      <c r="AE210" s="3" t="e">
        <v>#REF!</v>
      </c>
      <c r="AF210" s="3" t="e">
        <v>#REF!</v>
      </c>
      <c r="AG210" s="3" t="e">
        <v>#REF!</v>
      </c>
      <c r="AH210" s="3" t="e">
        <v>#REF!</v>
      </c>
      <c r="AI210" s="3" t="e">
        <v>#REF!</v>
      </c>
      <c r="AJ210" s="3" t="e">
        <v>#REF!</v>
      </c>
      <c r="AK210" s="3" t="e">
        <v>#REF!</v>
      </c>
      <c r="AL210" s="3" t="e">
        <v>#REF!</v>
      </c>
      <c r="AM210" s="3" t="e">
        <v>#REF!</v>
      </c>
      <c r="AN210" s="3">
        <v>0</v>
      </c>
      <c r="AO210" s="3">
        <v>0</v>
      </c>
      <c r="AP210" s="3">
        <v>0</v>
      </c>
    </row>
    <row r="211" spans="2:42" outlineLevel="1" x14ac:dyDescent="0.3">
      <c r="B211" s="3">
        <v>0</v>
      </c>
      <c r="C211" s="3">
        <v>0</v>
      </c>
      <c r="D211" s="3">
        <v>0</v>
      </c>
      <c r="E211" s="3">
        <v>0</v>
      </c>
      <c r="F211" s="3">
        <v>0</v>
      </c>
      <c r="G211" s="3">
        <v>0</v>
      </c>
      <c r="H211" s="3">
        <v>0</v>
      </c>
      <c r="I211" s="3">
        <v>0</v>
      </c>
      <c r="J211" s="3">
        <v>0</v>
      </c>
      <c r="K211" s="3">
        <v>0</v>
      </c>
      <c r="L211" s="3">
        <v>0</v>
      </c>
      <c r="M211" s="3">
        <v>0</v>
      </c>
      <c r="N211" s="3">
        <v>0</v>
      </c>
      <c r="O211" s="3">
        <v>0</v>
      </c>
      <c r="P211" s="3">
        <v>0</v>
      </c>
      <c r="Q211" s="3">
        <v>0</v>
      </c>
      <c r="R211" s="3">
        <v>0</v>
      </c>
      <c r="S211" s="3">
        <v>0</v>
      </c>
      <c r="T211" s="3">
        <v>0</v>
      </c>
      <c r="U211" s="3">
        <v>0</v>
      </c>
      <c r="V211" s="3">
        <v>0</v>
      </c>
      <c r="W211" s="3">
        <v>0</v>
      </c>
      <c r="X211" s="3">
        <v>0</v>
      </c>
      <c r="Y211" s="3">
        <v>0</v>
      </c>
      <c r="Z211" s="3">
        <v>0</v>
      </c>
      <c r="AA211" s="3">
        <v>0</v>
      </c>
      <c r="AB211" s="3">
        <v>0</v>
      </c>
      <c r="AC211" s="3" t="e">
        <v>#REF!</v>
      </c>
      <c r="AD211" s="3" t="e">
        <v>#REF!</v>
      </c>
      <c r="AE211" s="3" t="e">
        <v>#REF!</v>
      </c>
      <c r="AF211" s="3" t="e">
        <v>#REF!</v>
      </c>
      <c r="AG211" s="3" t="e">
        <v>#REF!</v>
      </c>
      <c r="AH211" s="3" t="e">
        <v>#REF!</v>
      </c>
      <c r="AI211" s="3" t="e">
        <v>#REF!</v>
      </c>
      <c r="AJ211" s="3" t="e">
        <v>#REF!</v>
      </c>
      <c r="AK211" s="3" t="e">
        <v>#REF!</v>
      </c>
      <c r="AL211" s="3" t="e">
        <v>#REF!</v>
      </c>
      <c r="AM211" s="3" t="e">
        <v>#REF!</v>
      </c>
      <c r="AN211" s="3">
        <v>0</v>
      </c>
      <c r="AO211" s="3">
        <v>0</v>
      </c>
      <c r="AP211" s="3">
        <v>0</v>
      </c>
    </row>
    <row r="212" spans="2:42" outlineLevel="1" x14ac:dyDescent="0.3">
      <c r="B212" s="3">
        <v>0</v>
      </c>
      <c r="C212" s="3">
        <v>0</v>
      </c>
      <c r="D212" s="3">
        <v>0</v>
      </c>
      <c r="E212" s="3">
        <v>0</v>
      </c>
      <c r="F212" s="3">
        <v>0</v>
      </c>
      <c r="G212" s="3">
        <v>0</v>
      </c>
      <c r="H212" s="3">
        <v>0</v>
      </c>
      <c r="I212" s="3">
        <v>0</v>
      </c>
      <c r="J212" s="3">
        <v>0</v>
      </c>
      <c r="K212" s="3">
        <v>0</v>
      </c>
      <c r="L212" s="3">
        <v>0</v>
      </c>
      <c r="M212" s="3">
        <v>0</v>
      </c>
      <c r="N212" s="3">
        <v>0</v>
      </c>
      <c r="O212" s="3">
        <v>0</v>
      </c>
      <c r="P212" s="3">
        <v>0</v>
      </c>
      <c r="Q212" s="3">
        <v>0</v>
      </c>
      <c r="R212" s="3">
        <v>0</v>
      </c>
      <c r="S212" s="3">
        <v>0</v>
      </c>
      <c r="T212" s="3">
        <v>0</v>
      </c>
      <c r="U212" s="3">
        <v>0</v>
      </c>
      <c r="V212" s="3">
        <v>0</v>
      </c>
      <c r="W212" s="3">
        <v>0</v>
      </c>
      <c r="X212" s="3">
        <v>0</v>
      </c>
      <c r="Y212" s="3">
        <v>0</v>
      </c>
      <c r="Z212" s="3">
        <v>0</v>
      </c>
      <c r="AA212" s="3">
        <v>0</v>
      </c>
      <c r="AB212" s="3">
        <v>0</v>
      </c>
      <c r="AC212" s="3" t="e">
        <v>#REF!</v>
      </c>
      <c r="AD212" s="3" t="e">
        <v>#REF!</v>
      </c>
      <c r="AE212" s="3" t="e">
        <v>#REF!</v>
      </c>
      <c r="AF212" s="3" t="e">
        <v>#REF!</v>
      </c>
      <c r="AG212" s="3" t="e">
        <v>#REF!</v>
      </c>
      <c r="AH212" s="3" t="e">
        <v>#REF!</v>
      </c>
      <c r="AI212" s="3" t="e">
        <v>#REF!</v>
      </c>
      <c r="AJ212" s="3" t="e">
        <v>#REF!</v>
      </c>
      <c r="AK212" s="3" t="e">
        <v>#REF!</v>
      </c>
      <c r="AL212" s="3" t="e">
        <v>#REF!</v>
      </c>
      <c r="AM212" s="3" t="e">
        <v>#REF!</v>
      </c>
      <c r="AN212" s="3">
        <v>0</v>
      </c>
      <c r="AO212" s="3">
        <v>0</v>
      </c>
      <c r="AP212" s="3">
        <v>0</v>
      </c>
    </row>
    <row r="213" spans="2:42" outlineLevel="1" x14ac:dyDescent="0.3">
      <c r="B213" s="3">
        <v>0</v>
      </c>
      <c r="C213" s="3">
        <v>0</v>
      </c>
      <c r="D213" s="3">
        <v>0</v>
      </c>
      <c r="E213" s="3">
        <v>0</v>
      </c>
      <c r="F213" s="3">
        <v>0</v>
      </c>
      <c r="G213" s="3">
        <v>0</v>
      </c>
      <c r="H213" s="3">
        <v>0</v>
      </c>
      <c r="I213" s="3">
        <v>0</v>
      </c>
      <c r="J213" s="3">
        <v>0</v>
      </c>
      <c r="K213" s="3">
        <v>0</v>
      </c>
      <c r="L213" s="3">
        <v>0</v>
      </c>
      <c r="M213" s="3">
        <v>0</v>
      </c>
      <c r="N213" s="3">
        <v>0</v>
      </c>
      <c r="O213" s="3">
        <v>0</v>
      </c>
      <c r="P213" s="3">
        <v>0</v>
      </c>
      <c r="Q213" s="3">
        <v>0</v>
      </c>
      <c r="R213" s="3">
        <v>0</v>
      </c>
      <c r="S213" s="3">
        <v>0</v>
      </c>
      <c r="T213" s="3">
        <v>0</v>
      </c>
      <c r="U213" s="3">
        <v>0</v>
      </c>
      <c r="V213" s="3">
        <v>0</v>
      </c>
      <c r="W213" s="3">
        <v>0</v>
      </c>
      <c r="X213" s="3">
        <v>0</v>
      </c>
      <c r="Y213" s="3">
        <v>0</v>
      </c>
      <c r="Z213" s="3">
        <v>0</v>
      </c>
      <c r="AA213" s="3">
        <v>0</v>
      </c>
      <c r="AB213" s="3">
        <v>0</v>
      </c>
      <c r="AC213" s="3" t="e">
        <v>#REF!</v>
      </c>
      <c r="AD213" s="3" t="e">
        <v>#REF!</v>
      </c>
      <c r="AE213" s="3" t="e">
        <v>#REF!</v>
      </c>
      <c r="AF213" s="3" t="e">
        <v>#REF!</v>
      </c>
      <c r="AG213" s="3" t="e">
        <v>#REF!</v>
      </c>
      <c r="AH213" s="3" t="e">
        <v>#REF!</v>
      </c>
      <c r="AI213" s="3" t="e">
        <v>#REF!</v>
      </c>
      <c r="AJ213" s="3" t="e">
        <v>#REF!</v>
      </c>
      <c r="AK213" s="3" t="e">
        <v>#REF!</v>
      </c>
      <c r="AL213" s="3" t="e">
        <v>#REF!</v>
      </c>
      <c r="AM213" s="3" t="e">
        <v>#REF!</v>
      </c>
      <c r="AN213" s="3">
        <v>0</v>
      </c>
      <c r="AO213" s="3">
        <v>0</v>
      </c>
      <c r="AP213" s="3">
        <v>0</v>
      </c>
    </row>
    <row r="214" spans="2:42" outlineLevel="1" x14ac:dyDescent="0.3">
      <c r="B214" s="3">
        <v>0</v>
      </c>
      <c r="C214" s="3">
        <v>0</v>
      </c>
      <c r="D214" s="3">
        <v>0</v>
      </c>
      <c r="E214" s="3">
        <v>0</v>
      </c>
      <c r="F214" s="3">
        <v>0</v>
      </c>
      <c r="G214" s="3">
        <v>0</v>
      </c>
      <c r="H214" s="3">
        <v>0</v>
      </c>
      <c r="I214" s="3">
        <v>0</v>
      </c>
      <c r="J214" s="3">
        <v>0</v>
      </c>
      <c r="K214" s="3">
        <v>0</v>
      </c>
      <c r="L214" s="3">
        <v>0</v>
      </c>
      <c r="M214" s="3">
        <v>0</v>
      </c>
      <c r="N214" s="3">
        <v>0</v>
      </c>
      <c r="O214" s="3">
        <v>0</v>
      </c>
      <c r="P214" s="3">
        <v>0</v>
      </c>
      <c r="Q214" s="3">
        <v>0</v>
      </c>
      <c r="R214" s="3">
        <v>0</v>
      </c>
      <c r="S214" s="3">
        <v>0</v>
      </c>
      <c r="T214" s="3">
        <v>0</v>
      </c>
      <c r="U214" s="3">
        <v>0</v>
      </c>
      <c r="V214" s="3">
        <v>0</v>
      </c>
      <c r="W214" s="3">
        <v>0</v>
      </c>
      <c r="X214" s="3">
        <v>0</v>
      </c>
      <c r="Y214" s="3">
        <v>0</v>
      </c>
      <c r="Z214" s="3">
        <v>0</v>
      </c>
      <c r="AA214" s="3">
        <v>0</v>
      </c>
      <c r="AB214" s="3">
        <v>0</v>
      </c>
      <c r="AC214" s="3" t="e">
        <v>#REF!</v>
      </c>
      <c r="AD214" s="3" t="e">
        <v>#REF!</v>
      </c>
      <c r="AE214" s="3" t="e">
        <v>#REF!</v>
      </c>
      <c r="AF214" s="3" t="e">
        <v>#REF!</v>
      </c>
      <c r="AG214" s="3" t="e">
        <v>#REF!</v>
      </c>
      <c r="AH214" s="3" t="e">
        <v>#REF!</v>
      </c>
      <c r="AI214" s="3" t="e">
        <v>#REF!</v>
      </c>
      <c r="AJ214" s="3" t="e">
        <v>#REF!</v>
      </c>
      <c r="AK214" s="3" t="e">
        <v>#REF!</v>
      </c>
      <c r="AL214" s="3" t="e">
        <v>#REF!</v>
      </c>
      <c r="AM214" s="3" t="e">
        <v>#REF!</v>
      </c>
      <c r="AN214" s="3">
        <v>0</v>
      </c>
      <c r="AO214" s="3">
        <v>0</v>
      </c>
      <c r="AP214" s="3">
        <v>0</v>
      </c>
    </row>
    <row r="215" spans="2:42" outlineLevel="1" x14ac:dyDescent="0.3">
      <c r="B215" s="3">
        <v>0</v>
      </c>
      <c r="C215" s="3">
        <v>0</v>
      </c>
      <c r="D215" s="3">
        <v>0</v>
      </c>
      <c r="E215" s="3">
        <v>0</v>
      </c>
      <c r="F215" s="3">
        <v>0</v>
      </c>
      <c r="G215" s="3">
        <v>0</v>
      </c>
      <c r="H215" s="3">
        <v>0</v>
      </c>
      <c r="I215" s="3">
        <v>0</v>
      </c>
      <c r="J215" s="3">
        <v>0</v>
      </c>
      <c r="K215" s="3">
        <v>0</v>
      </c>
      <c r="L215" s="3">
        <v>0</v>
      </c>
      <c r="M215" s="3">
        <v>0</v>
      </c>
      <c r="N215" s="3">
        <v>0</v>
      </c>
      <c r="O215" s="3">
        <v>0</v>
      </c>
      <c r="P215" s="3">
        <v>0</v>
      </c>
      <c r="Q215" s="3">
        <v>0</v>
      </c>
      <c r="R215" s="3">
        <v>0</v>
      </c>
      <c r="S215" s="3">
        <v>0</v>
      </c>
      <c r="T215" s="3">
        <v>0</v>
      </c>
      <c r="U215" s="3">
        <v>0</v>
      </c>
      <c r="V215" s="3">
        <v>0</v>
      </c>
      <c r="W215" s="3">
        <v>0</v>
      </c>
      <c r="X215" s="3">
        <v>0</v>
      </c>
      <c r="Y215" s="3">
        <v>0</v>
      </c>
      <c r="Z215" s="3">
        <v>0</v>
      </c>
      <c r="AA215" s="3">
        <v>0</v>
      </c>
      <c r="AB215" s="3">
        <v>0</v>
      </c>
      <c r="AC215" s="3" t="e">
        <v>#REF!</v>
      </c>
      <c r="AD215" s="3" t="e">
        <v>#REF!</v>
      </c>
      <c r="AE215" s="3" t="e">
        <v>#REF!</v>
      </c>
      <c r="AF215" s="3" t="e">
        <v>#REF!</v>
      </c>
      <c r="AG215" s="3" t="e">
        <v>#REF!</v>
      </c>
      <c r="AH215" s="3" t="e">
        <v>#REF!</v>
      </c>
      <c r="AI215" s="3" t="e">
        <v>#REF!</v>
      </c>
      <c r="AJ215" s="3" t="e">
        <v>#REF!</v>
      </c>
      <c r="AK215" s="3" t="e">
        <v>#REF!</v>
      </c>
      <c r="AL215" s="3" t="e">
        <v>#REF!</v>
      </c>
      <c r="AM215" s="3" t="e">
        <v>#REF!</v>
      </c>
      <c r="AN215" s="3">
        <v>0</v>
      </c>
      <c r="AO215" s="3">
        <v>0</v>
      </c>
      <c r="AP215" s="3">
        <v>0</v>
      </c>
    </row>
    <row r="216" spans="2:42" outlineLevel="1" x14ac:dyDescent="0.3">
      <c r="B216" s="3">
        <v>0</v>
      </c>
      <c r="C216" s="3">
        <v>0</v>
      </c>
      <c r="D216" s="3">
        <v>0</v>
      </c>
      <c r="E216" s="3">
        <v>0</v>
      </c>
      <c r="F216" s="3">
        <v>0</v>
      </c>
      <c r="G216" s="3">
        <v>0</v>
      </c>
      <c r="H216" s="3">
        <v>0</v>
      </c>
      <c r="I216" s="3">
        <v>0</v>
      </c>
      <c r="J216" s="3">
        <v>0</v>
      </c>
      <c r="K216" s="3">
        <v>0</v>
      </c>
      <c r="L216" s="3">
        <v>0</v>
      </c>
      <c r="M216" s="3">
        <v>0</v>
      </c>
      <c r="N216" s="3">
        <v>0</v>
      </c>
      <c r="O216" s="3">
        <v>0</v>
      </c>
      <c r="P216" s="3">
        <v>0</v>
      </c>
      <c r="Q216" s="3">
        <v>0</v>
      </c>
      <c r="R216" s="3">
        <v>0</v>
      </c>
      <c r="S216" s="3">
        <v>0</v>
      </c>
      <c r="T216" s="3">
        <v>0</v>
      </c>
      <c r="U216" s="3">
        <v>0</v>
      </c>
      <c r="V216" s="3">
        <v>0</v>
      </c>
      <c r="W216" s="3">
        <v>0</v>
      </c>
      <c r="X216" s="3">
        <v>0</v>
      </c>
      <c r="Y216" s="3">
        <v>0</v>
      </c>
      <c r="Z216" s="3">
        <v>0</v>
      </c>
      <c r="AA216" s="3">
        <v>0</v>
      </c>
      <c r="AB216" s="3">
        <v>0</v>
      </c>
      <c r="AC216" s="3" t="e">
        <v>#REF!</v>
      </c>
      <c r="AD216" s="3" t="e">
        <v>#REF!</v>
      </c>
      <c r="AE216" s="3" t="e">
        <v>#REF!</v>
      </c>
      <c r="AF216" s="3" t="e">
        <v>#REF!</v>
      </c>
      <c r="AG216" s="3" t="e">
        <v>#REF!</v>
      </c>
      <c r="AH216" s="3" t="e">
        <v>#REF!</v>
      </c>
      <c r="AI216" s="3" t="e">
        <v>#REF!</v>
      </c>
      <c r="AJ216" s="3" t="e">
        <v>#REF!</v>
      </c>
      <c r="AK216" s="3" t="e">
        <v>#REF!</v>
      </c>
      <c r="AL216" s="3" t="e">
        <v>#REF!</v>
      </c>
      <c r="AM216" s="3" t="e">
        <v>#REF!</v>
      </c>
      <c r="AN216" s="3">
        <v>0</v>
      </c>
      <c r="AO216" s="3">
        <v>0</v>
      </c>
      <c r="AP216" s="3">
        <v>0</v>
      </c>
    </row>
    <row r="217" spans="2:42" outlineLevel="1" x14ac:dyDescent="0.3">
      <c r="B217" s="3">
        <v>0</v>
      </c>
      <c r="C217" s="3">
        <v>0</v>
      </c>
      <c r="D217" s="3">
        <v>0</v>
      </c>
      <c r="E217" s="3">
        <v>0</v>
      </c>
      <c r="F217" s="3">
        <v>0</v>
      </c>
      <c r="G217" s="3">
        <v>0</v>
      </c>
      <c r="H217" s="3">
        <v>0</v>
      </c>
      <c r="I217" s="3">
        <v>0</v>
      </c>
      <c r="J217" s="3">
        <v>0</v>
      </c>
      <c r="K217" s="3">
        <v>0</v>
      </c>
      <c r="L217" s="3">
        <v>0</v>
      </c>
      <c r="M217" s="3">
        <v>0</v>
      </c>
      <c r="N217" s="3">
        <v>0</v>
      </c>
      <c r="O217" s="3">
        <v>0</v>
      </c>
      <c r="P217" s="3">
        <v>0</v>
      </c>
      <c r="Q217" s="3">
        <v>0</v>
      </c>
      <c r="R217" s="3">
        <v>0</v>
      </c>
      <c r="S217" s="3">
        <v>0</v>
      </c>
      <c r="T217" s="3">
        <v>0</v>
      </c>
      <c r="U217" s="3">
        <v>0</v>
      </c>
      <c r="V217" s="3">
        <v>0</v>
      </c>
      <c r="W217" s="3">
        <v>0</v>
      </c>
      <c r="X217" s="3">
        <v>0</v>
      </c>
      <c r="Y217" s="3">
        <v>0</v>
      </c>
      <c r="Z217" s="3">
        <v>0</v>
      </c>
      <c r="AA217" s="3">
        <v>0</v>
      </c>
      <c r="AB217" s="3">
        <v>0</v>
      </c>
      <c r="AC217" s="3" t="e">
        <v>#REF!</v>
      </c>
      <c r="AD217" s="3" t="e">
        <v>#REF!</v>
      </c>
      <c r="AE217" s="3" t="e">
        <v>#REF!</v>
      </c>
      <c r="AF217" s="3" t="e">
        <v>#REF!</v>
      </c>
      <c r="AG217" s="3" t="e">
        <v>#REF!</v>
      </c>
      <c r="AH217" s="3" t="e">
        <v>#REF!</v>
      </c>
      <c r="AI217" s="3" t="e">
        <v>#REF!</v>
      </c>
      <c r="AJ217" s="3" t="e">
        <v>#REF!</v>
      </c>
      <c r="AK217" s="3" t="e">
        <v>#REF!</v>
      </c>
      <c r="AL217" s="3" t="e">
        <v>#REF!</v>
      </c>
      <c r="AM217" s="3" t="e">
        <v>#REF!</v>
      </c>
      <c r="AN217" s="3">
        <v>0</v>
      </c>
      <c r="AO217" s="3">
        <v>0</v>
      </c>
      <c r="AP217" s="3">
        <v>0</v>
      </c>
    </row>
    <row r="218" spans="2:42" x14ac:dyDescent="0.3">
      <c r="B218" s="3">
        <v>0</v>
      </c>
      <c r="C218" s="3">
        <v>0</v>
      </c>
      <c r="D218" s="3">
        <v>0</v>
      </c>
      <c r="E218" s="3">
        <v>0</v>
      </c>
      <c r="F218" s="3">
        <v>0</v>
      </c>
      <c r="G218" s="3">
        <v>0</v>
      </c>
      <c r="H218" s="3">
        <v>0</v>
      </c>
      <c r="I218" s="3">
        <v>0</v>
      </c>
      <c r="J218" s="3">
        <v>0</v>
      </c>
      <c r="K218" s="3">
        <v>0</v>
      </c>
      <c r="L218" s="3">
        <v>0</v>
      </c>
      <c r="M218" s="3">
        <v>0</v>
      </c>
      <c r="N218" s="3">
        <v>0</v>
      </c>
      <c r="O218" s="3">
        <v>0</v>
      </c>
      <c r="P218" s="3">
        <v>0</v>
      </c>
      <c r="Q218" s="3">
        <v>0</v>
      </c>
      <c r="R218" s="3">
        <v>0</v>
      </c>
      <c r="S218" s="3">
        <v>0</v>
      </c>
      <c r="T218" s="3">
        <v>0</v>
      </c>
      <c r="U218" s="3">
        <v>0</v>
      </c>
      <c r="V218" s="3">
        <v>0</v>
      </c>
      <c r="W218" s="3">
        <v>0</v>
      </c>
      <c r="X218" s="3">
        <v>0</v>
      </c>
      <c r="Y218" s="3">
        <v>0</v>
      </c>
      <c r="Z218" s="3">
        <v>0</v>
      </c>
      <c r="AA218" s="3">
        <v>0</v>
      </c>
      <c r="AB218" s="3">
        <v>0</v>
      </c>
      <c r="AC218" s="3" t="e">
        <v>#REF!</v>
      </c>
      <c r="AD218" s="3" t="e">
        <v>#REF!</v>
      </c>
      <c r="AE218" s="3" t="e">
        <v>#REF!</v>
      </c>
      <c r="AF218" s="3" t="e">
        <v>#REF!</v>
      </c>
      <c r="AG218" s="3" t="e">
        <v>#REF!</v>
      </c>
      <c r="AH218" s="3" t="e">
        <v>#REF!</v>
      </c>
      <c r="AI218" s="3" t="e">
        <v>#REF!</v>
      </c>
      <c r="AJ218" s="3" t="e">
        <v>#REF!</v>
      </c>
      <c r="AK218" s="3" t="e">
        <v>#REF!</v>
      </c>
      <c r="AL218" s="3" t="e">
        <v>#REF!</v>
      </c>
      <c r="AM218" s="3" t="e">
        <v>#REF!</v>
      </c>
      <c r="AN218" s="3">
        <v>0</v>
      </c>
      <c r="AO218" s="3">
        <v>0</v>
      </c>
      <c r="AP218" s="3">
        <v>0</v>
      </c>
    </row>
    <row r="219" spans="2:42" outlineLevel="1" x14ac:dyDescent="0.3"/>
    <row r="220" spans="2:42" outlineLevel="1" x14ac:dyDescent="0.3">
      <c r="B220" s="4" t="str">
        <f t="shared" ref="B220:B251" si="0">IF($B$4, $B15, IFERROR( TEXT( $B14 / $B$10, INDEX( $A$23:$A$34, MATCH( $B$11, $A$37:$A$48, 0 )) ), $B14 / $B$10 ) &amp; REPT( " ", $B$7 ))</f>
        <v xml:space="preserve">0.105          </v>
      </c>
      <c r="C220" s="4" t="str">
        <f t="shared" ref="C220:C251" si="1">IF($C$4, $C15, IFERROR( TEXT( $C14 / $C$10, INDEX( $A$23:$A$34, MATCH( $C$11, $A$37:$A$48, 0 )) ), $C14 / $C$10 ) &amp; REPT( " ", $C$7 ))</f>
        <v xml:space="preserve">60.40%          </v>
      </c>
      <c r="D220" s="4" t="str">
        <f t="shared" ref="D220:D251" si="2">IF($D$4, $D15, IFERROR( TEXT( $D14 / $D$10, INDEX( $A$23:$A$34, MATCH( $D$11, $A$37:$A$48, 0 )) ), $D14 / $D$10 ) &amp; REPT( " ", $D$7 ))</f>
        <v xml:space="preserve">$45,152.26          </v>
      </c>
      <c r="E220" s="4" t="str">
        <f t="shared" ref="E220:E251" si="3">IF($E$4, $E15, IFERROR( TEXT( $E14 / $E$10, INDEX( $A$23:$A$34, MATCH( $E$11, $A$37:$A$48, 0 )) ), $E14 / $E$10 ) &amp; REPT( " ", $E$7 ))</f>
        <v xml:space="preserve">5.973          </v>
      </c>
      <c r="F220" s="4" t="str">
        <f t="shared" ref="F220:F251" si="4">IF($F$4, $F15, IFERROR( TEXT( $F14 / $F$10, INDEX( $A$23:$A$34, MATCH( $F$11, $A$37:$A$48, 0 )) ), $F14 / $F$10 ) &amp; REPT( " ", $F$7 ))</f>
        <v xml:space="preserve">0.803          </v>
      </c>
      <c r="G220" s="4" t="str">
        <f t="shared" ref="G220:G251" si="5">IF($G$4, $G15, IFERROR( TEXT( $G14 / $G$10, INDEX( $A$23:$A$34, MATCH( $G$11, $A$37:$A$48, 0 )) ), $G14 / $G$10 ) &amp; REPT( " ", $G$7 ))</f>
        <v xml:space="preserve">2769.508          </v>
      </c>
      <c r="H220" s="4" t="str">
        <f t="shared" ref="H220:H251" si="6">IF($H$4, $H15, IFERROR( TEXT( $H14 / $H$10, INDEX( $A$23:$A$34, MATCH( $H$11, $A$37:$A$48, 0 )) ), $H14 / $H$10 ) &amp; REPT( " ", $H$7 ))</f>
        <v xml:space="preserve">3          </v>
      </c>
      <c r="I220" s="4" t="str">
        <f t="shared" ref="I220:I251" si="7">IF($I$4, $I15, IFERROR( TEXT( $I14 / $I$10, INDEX( $A$23:$A$34, MATCH( $I$11, $A$37:$A$48, 0 )) ), $I14 / $I$10 ) &amp; REPT( " ", $I$7 ))</f>
        <v xml:space="preserve">0          </v>
      </c>
      <c r="J220" s="4" t="str">
        <f t="shared" ref="J220:J251" si="8">IF($J$4, $J15, IFERROR( TEXT( $J14 / $J$10, INDEX( $A$23:$A$34, MATCH( $J$11, $A$37:$A$48, 0 )) ), $J14 / $J$10 ) &amp; REPT( " ", $J$7 ))</f>
        <v xml:space="preserve">808          </v>
      </c>
      <c r="K220" s="4" t="str">
        <f t="shared" ref="K220:K251" si="9">IF($K$4, $K15, IFERROR( TEXT( $K14 / $K$10, INDEX( $A$23:$A$34, MATCH( $K$11, $A$37:$A$48, 0 )) ), $K14 / $K$10 ) &amp; REPT( " ", $K$7 ))</f>
        <v xml:space="preserve">766          </v>
      </c>
      <c r="L220" s="4" t="str">
        <f t="shared" ref="L220:L251" si="10">IF($L$4, $L15, IFERROR( TEXT( $L14 / $L$10, INDEX( $A$23:$A$34, MATCH( $L$11, $A$37:$A$48, 0 )) ), $L14 / $L$10 ) &amp; REPT( " ", $L$7 ))</f>
        <v xml:space="preserve">0.067          </v>
      </c>
      <c r="M220" s="4" t="str">
        <f t="shared" ref="M220:M251" si="11">IF($M$4, $M15, IFERROR( TEXT( $M14 / $M$10, INDEX( $A$23:$A$34, MATCH( $M$11, $A$37:$A$48, 0 )) ), $M14 / $M$10 ) &amp; REPT( " ", $M$7 ))</f>
        <v xml:space="preserve">5282.09          </v>
      </c>
      <c r="N220" s="4" t="str">
        <f t="shared" ref="N220:N251" si="12">IF($N$4, $N15, IFERROR( TEXT( $N14 / $N$10, INDEX( $A$23:$A$34, MATCH( $N$11, $A$37:$A$48, 0 )) ), $N14 / $N$10 ) &amp; REPT( " ", $N$7 ))</f>
        <v xml:space="preserve">28462.569          </v>
      </c>
      <c r="O220" s="4" t="str">
        <f t="shared" ref="O220:O251" si="13">IF($O$4, $O15, IFERROR( TEXT( $O14 / $O$10, INDEX( $A$23:$A$34, MATCH( $O$11, $A$37:$A$48, 0 )) ), $O14 / $O$10 ) &amp; REPT( " ", $O$7 ))</f>
        <v xml:space="preserve">5.373          </v>
      </c>
      <c r="P220" s="4" t="str">
        <f t="shared" ref="P220:P251" si="14">IF($P$4, $P15, IFERROR( TEXT( $P14 / $P$10, INDEX( $A$23:$A$34, MATCH( $P$11, $A$37:$A$48, 0 )) ), $P14 / $P$10 ) &amp; REPT( " ", $P$7 ))</f>
        <v xml:space="preserve">37897.085          </v>
      </c>
      <c r="Q220" s="4" t="str">
        <f t="shared" ref="Q220:Q251" si="15">IF($Q$4, $Q15, IFERROR( TEXT( $Q14 / $Q$10, INDEX( $A$23:$A$34, MATCH( $Q$11, $A$37:$A$48, 0 )) ), $Q14 / $Q$10 ) &amp; REPT( " ", $Q$7 ))</f>
        <v xml:space="preserve">2389.049          </v>
      </c>
      <c r="R220" s="4" t="str">
        <f t="shared" ref="R220:R251" si="16">IF($R$4, $R15, IFERROR( TEXT( $R14 / $R$10, INDEX( $A$23:$A$34, MATCH( $R$11, $A$37:$A$48, 0 )) ), $R14 / $R$10 ) &amp; REPT( " ", $R$7 ))</f>
        <v xml:space="preserve">0.00          </v>
      </c>
      <c r="S220" s="4" t="str">
        <f t="shared" ref="S220:S251" si="17">IF($S$4, $S15, IFERROR( TEXT( $S14 / $S$10, INDEX( $A$23:$A$34, MATCH( $S$11, $A$37:$A$48, 0 )) ), $S14 / $S$10 ) &amp; REPT( " ", $S$7 ))</f>
        <v xml:space="preserve">0.00          </v>
      </c>
      <c r="T220" s="4" t="str">
        <f t="shared" ref="T220:T251" si="18">IF($T$4, $T15, IFERROR( TEXT( $T14 / $T$10, INDEX( $A$23:$A$34, MATCH( $T$11, $A$37:$A$48, 0 )) ), $T14 / $T$10 ) &amp; REPT( " ", $T$7 ))</f>
        <v xml:space="preserve">0.22          </v>
      </c>
      <c r="U220" s="4" t="str">
        <f t="shared" ref="U220:U251" si="19">IF($U$4, $U15, IFERROR( TEXT( $U14 / $U$10, INDEX( $A$23:$A$34, MATCH( $U$11, $A$37:$A$48, 0 )) ), $U14 / $U$10 ) &amp; REPT( " ", $U$7 ))</f>
        <v xml:space="preserve">1.117          </v>
      </c>
      <c r="V220" s="4" t="str">
        <f t="shared" ref="V220:V251" si="20">IF($V$4, $V15, IFERROR( TEXT( $V14 / $V$10, INDEX( $A$23:$A$34, MATCH( $V$11, $A$37:$A$48, 0 )) ), $V14 / $V$10 ) &amp; REPT( " ", $V$7 ))</f>
        <v xml:space="preserve">0.336          </v>
      </c>
      <c r="W220" s="4" t="str">
        <f t="shared" ref="W220:W251" si="21">IF($W$4, $W15, IFERROR( TEXT( $W14 / $W$10, INDEX( $A$23:$A$34, MATCH( $W$11, $A$37:$A$48, 0 )) ), $W14 / $W$10 ) &amp; REPT( " ", $W$7 ))</f>
        <v xml:space="preserve">$0.00          </v>
      </c>
      <c r="X220" s="4" t="str">
        <f t="shared" ref="X220:X251" si="22">IF($X$4, $X15, IFERROR( TEXT( $X14 / $X$10, INDEX( $A$23:$A$34, MATCH( $X$11, $A$37:$A$48, 0 )) ), $X14 / $X$10 ) &amp; REPT( " ", $X$7 ))</f>
        <v xml:space="preserve">$0.00          </v>
      </c>
      <c r="Y220" s="4" t="str">
        <f t="shared" ref="Y220:Y251" si="23">IF($Y$4, $Y15, IFERROR( TEXT( $Y14 / $Y$10, INDEX( $A$23:$A$34, MATCH( $Y$11, $A$37:$A$48, 0 )) ), $Y14 / $Y$10 ) &amp; REPT( " ", $Y$7 ))</f>
        <v xml:space="preserve">$0.00          </v>
      </c>
      <c r="Z220" s="4" t="str">
        <f t="shared" ref="Z220:Z251" si="24">IF($Z$4, $Z15, IFERROR( TEXT( $Z14 / $Z$10, INDEX( $A$23:$A$34, MATCH( $Z$11, $A$37:$A$48, 0 )) ), $Z14 / $Z$10 ) &amp; REPT( " ", $Z$7 ))</f>
        <v xml:space="preserve">$0.00          </v>
      </c>
      <c r="AA220" s="4" t="str">
        <f t="shared" ref="AA220:AA251" si="25">IF($AA$4, $AA15, IFERROR( TEXT( $AA14 / $AA$10, INDEX( $A$23:$A$34, MATCH( $AA$11, $A$37:$A$48, 0 )) ), $AA14 / $AA$10 ) &amp; REPT( " ", $AA$7 ))</f>
        <v xml:space="preserve">$0.00          </v>
      </c>
      <c r="AB220" s="4" t="str">
        <f t="shared" ref="AB220:AB251" si="26">IF($AB$4, $AB15, IFERROR( TEXT( $AB14 / $AB$10, INDEX( $A$23:$A$34, MATCH( $AB$11, $A$37:$A$48, 0 )) ), $AB14 / $AB$10 ) &amp; REPT( " ", $AB$7 ))</f>
        <v xml:space="preserve">$0.00          </v>
      </c>
      <c r="AC220" s="4" t="e">
        <f t="shared" ref="AC220:AC251" si="27">IF($AC$4, $AC15, IFERROR( TEXT( $AC14 / $AC$10, INDEX( $A$23:$A$34, MATCH( $AC$11, $A$37:$A$48, 0 )) ), $AC14 / $AC$10 ) &amp; REPT( " ", $AC$7 ))</f>
        <v>#REF!</v>
      </c>
      <c r="AD220" s="4" t="e">
        <f t="shared" ref="AD220:AD251" si="28">IF($AD$4, $AD15, IFERROR( TEXT( $AD14 / $AD$10, INDEX( $A$23:$A$34, MATCH( $AD$11, $A$37:$A$48, 0 )) ), $AD14 / $AD$10 ) &amp; REPT( " ", $AD$7 ))</f>
        <v>#REF!</v>
      </c>
      <c r="AE220" s="4" t="e">
        <f t="shared" ref="AE220:AE251" si="29">IF($AE$4, $AE15, IFERROR( TEXT( $AE14 / $AE$10, INDEX( $A$23:$A$34, MATCH( $AE$11, $A$37:$A$48, 0 )) ), $AE14 / $AE$10 ) &amp; REPT( " ", $AE$7 ))</f>
        <v>#REF!</v>
      </c>
      <c r="AF220" s="4" t="e">
        <f t="shared" ref="AF220:AF251" si="30">IF($AF$4, $AF15, IFERROR( TEXT( $AF14 / $AF$10, INDEX( $A$23:$A$34, MATCH( $AF$11, $A$37:$A$48, 0 )) ), $AF14 / $AF$10 ) &amp; REPT( " ", $AF$7 ))</f>
        <v>#REF!</v>
      </c>
      <c r="AG220" s="4" t="e">
        <f t="shared" ref="AG220:AG251" si="31">IF($AG$4, $AG15, IFERROR( TEXT( $AG14 / $AG$10, INDEX( $A$23:$A$34, MATCH( $AG$11, $A$37:$A$48, 0 )) ), $AG14 / $AG$10 ) &amp; REPT( " ", $AG$7 ))</f>
        <v>#REF!</v>
      </c>
      <c r="AH220" s="4" t="e">
        <f t="shared" ref="AH220:AH251" si="32">IF($AH$4, $AH15, IFERROR( TEXT( $AH14 / $AH$10, INDEX( $A$23:$A$34, MATCH( $AH$11, $A$37:$A$48, 0 )) ), $AH14 / $AH$10 ) &amp; REPT( " ", $AH$7 ))</f>
        <v>#REF!</v>
      </c>
      <c r="AI220" s="4" t="e">
        <f t="shared" ref="AI220:AI251" si="33">IF($AI$4, $AI15, IFERROR( TEXT( $AI14 / $AI$10, INDEX( $A$23:$A$34, MATCH( $AI$11, $A$37:$A$48, 0 )) ), $AI14 / $AI$10 ) &amp; REPT( " ", $AI$7 ))</f>
        <v>#REF!</v>
      </c>
      <c r="AJ220" s="4" t="e">
        <f t="shared" ref="AJ220:AJ251" si="34">IF($AJ$4, $AJ15, IFERROR( TEXT( $AJ14 / $AJ$10, INDEX( $A$23:$A$34, MATCH( $AJ$11, $A$37:$A$48, 0 )) ), $AJ14 / $AJ$10 ) &amp; REPT( " ", $AJ$7 ))</f>
        <v>#REF!</v>
      </c>
      <c r="AK220" s="4" t="e">
        <f t="shared" ref="AK220:AK251" si="35">IF($AK$4, $AK15, IFERROR( TEXT( $AK14 / $AK$10, INDEX( $A$23:$A$34, MATCH( $AK$11, $A$37:$A$48, 0 )) ), $AK14 / $AK$10 ) &amp; REPT( " ", $AK$7 ))</f>
        <v>#REF!</v>
      </c>
      <c r="AL220" s="4" t="e">
        <f t="shared" ref="AL220:AL251" si="36">IF($AL$4, $AL15, IFERROR( TEXT( $AL14 / $AL$10, INDEX( $A$23:$A$34, MATCH( $AL$11, $A$37:$A$48, 0 )) ), $AL14 / $AL$10 ) &amp; REPT( " ", $AL$7 ))</f>
        <v>#REF!</v>
      </c>
      <c r="AM220" s="4" t="e">
        <f t="shared" ref="AM220:AM251" si="37">IF($AM$4, $AM15, IFERROR( TEXT( $AM14 / $AM$10, INDEX( $A$23:$A$34, MATCH( $AM$11, $A$37:$A$48, 0 )) ), $AM14 / $AM$10 ) &amp; REPT( " ", $AM$7 ))</f>
        <v>#REF!</v>
      </c>
      <c r="AN220" s="4" t="str">
        <f t="shared" ref="AN220:AN251" si="38">IF($AN$4, $AN15, IFERROR( TEXT( $AN14 / $AN$10, INDEX( $A$23:$A$34, MATCH( $AN$11, $A$37:$A$48, 0 )) ), $AN14 / $AN$10 ) &amp; REPT( " ", $AN$7 ))</f>
        <v xml:space="preserve">0.104          </v>
      </c>
      <c r="AO220" s="4" t="str">
        <f t="shared" ref="AO220:AO251" si="39">IF($AO$4, $AO15, IFERROR( TEXT( $AO14 / $AO$10, INDEX( $A$23:$A$34, MATCH( $AO$11, $A$37:$A$48, 0 )) ), $AO14 / $AO$10 ) &amp; REPT( " ", $AO$7 ))</f>
        <v xml:space="preserve">0.603          </v>
      </c>
      <c r="AP220" s="4" t="str">
        <f t="shared" ref="AP220:AP251" si="40">IF($AP$4, $AP15, IFERROR( TEXT( $AP14 / $AP$10, INDEX( $A$23:$A$34, MATCH( $AP$11, $A$37:$A$48, 0 )) ), $AP14 / $AP$10 ) &amp; REPT( " ", $AP$7 ))</f>
        <v xml:space="preserve">0.066          </v>
      </c>
    </row>
    <row r="221" spans="2:42" outlineLevel="1" x14ac:dyDescent="0.3">
      <c r="B221" s="4" t="str">
        <f t="shared" si="0"/>
        <v xml:space="preserve">0.124          </v>
      </c>
      <c r="C221" s="4" t="str">
        <f t="shared" si="1"/>
        <v xml:space="preserve">62.40%          </v>
      </c>
      <c r="D221" s="4" t="str">
        <f t="shared" si="2"/>
        <v xml:space="preserve">$46,121.70          </v>
      </c>
      <c r="E221" s="4" t="str">
        <f t="shared" si="3"/>
        <v xml:space="preserve">8.778          </v>
      </c>
      <c r="F221" s="4" t="str">
        <f t="shared" si="4"/>
        <v xml:space="preserve">0.818          </v>
      </c>
      <c r="G221" s="4" t="str">
        <f t="shared" si="5"/>
        <v xml:space="preserve">7142.675          </v>
      </c>
      <c r="H221" s="4" t="str">
        <f t="shared" si="6"/>
        <v xml:space="preserve">4.9          </v>
      </c>
      <c r="I221" s="4" t="str">
        <f t="shared" si="7"/>
        <v xml:space="preserve">1.4          </v>
      </c>
      <c r="J221" s="4" t="str">
        <f t="shared" si="8"/>
        <v xml:space="preserve">815.5          </v>
      </c>
      <c r="K221" s="4" t="str">
        <f t="shared" si="9"/>
        <v xml:space="preserve">773.9          </v>
      </c>
      <c r="L221" s="4" t="str">
        <f t="shared" si="10"/>
        <v xml:space="preserve">0.083          </v>
      </c>
      <c r="M221" s="4" t="str">
        <f t="shared" si="11"/>
        <v xml:space="preserve">6311.578          </v>
      </c>
      <c r="N221" s="4" t="str">
        <f t="shared" si="12"/>
        <v xml:space="preserve">29814.509          </v>
      </c>
      <c r="O221" s="4" t="str">
        <f t="shared" si="13"/>
        <v xml:space="preserve">7.92          </v>
      </c>
      <c r="P221" s="4" t="str">
        <f t="shared" si="14"/>
        <v xml:space="preserve">176968.272          </v>
      </c>
      <c r="Q221" s="4" t="str">
        <f t="shared" si="15"/>
        <v xml:space="preserve">6280.844          </v>
      </c>
      <c r="R221" s="4" t="str">
        <f t="shared" si="16"/>
        <v xml:space="preserve">0.00          </v>
      </c>
      <c r="S221" s="4" t="str">
        <f t="shared" si="17"/>
        <v xml:space="preserve">0.00          </v>
      </c>
      <c r="T221" s="4" t="str">
        <f t="shared" si="18"/>
        <v xml:space="preserve">0.26          </v>
      </c>
      <c r="U221" s="4" t="str">
        <f t="shared" si="19"/>
        <v xml:space="preserve">1.796          </v>
      </c>
      <c r="V221" s="4" t="str">
        <f t="shared" si="20"/>
        <v xml:space="preserve">0.804          </v>
      </c>
      <c r="W221" s="4" t="str">
        <f t="shared" si="21"/>
        <v xml:space="preserve">$0.00          </v>
      </c>
      <c r="X221" s="4" t="str">
        <f t="shared" si="22"/>
        <v xml:space="preserve">$0.00          </v>
      </c>
      <c r="Y221" s="4" t="str">
        <f t="shared" si="23"/>
        <v xml:space="preserve">$0.00          </v>
      </c>
      <c r="Z221" s="4" t="str">
        <f t="shared" si="24"/>
        <v xml:space="preserve">$0.00          </v>
      </c>
      <c r="AA221" s="4" t="str">
        <f t="shared" si="25"/>
        <v xml:space="preserve">$0.00          </v>
      </c>
      <c r="AB221" s="4" t="str">
        <f t="shared" si="26"/>
        <v xml:space="preserve">$0.00          </v>
      </c>
      <c r="AC221" s="4" t="e">
        <f t="shared" si="27"/>
        <v>#REF!</v>
      </c>
      <c r="AD221" s="4" t="e">
        <f t="shared" si="28"/>
        <v>#REF!</v>
      </c>
      <c r="AE221" s="4" t="e">
        <f t="shared" si="29"/>
        <v>#REF!</v>
      </c>
      <c r="AF221" s="4" t="e">
        <f t="shared" si="30"/>
        <v>#REF!</v>
      </c>
      <c r="AG221" s="4" t="e">
        <f t="shared" si="31"/>
        <v>#REF!</v>
      </c>
      <c r="AH221" s="4" t="e">
        <f t="shared" si="32"/>
        <v>#REF!</v>
      </c>
      <c r="AI221" s="4" t="e">
        <f t="shared" si="33"/>
        <v>#REF!</v>
      </c>
      <c r="AJ221" s="4" t="e">
        <f t="shared" si="34"/>
        <v>#REF!</v>
      </c>
      <c r="AK221" s="4" t="e">
        <f t="shared" si="35"/>
        <v>#REF!</v>
      </c>
      <c r="AL221" s="4" t="e">
        <f t="shared" si="36"/>
        <v>#REF!</v>
      </c>
      <c r="AM221" s="4" t="e">
        <f t="shared" si="37"/>
        <v>#REF!</v>
      </c>
      <c r="AN221" s="4" t="str">
        <f t="shared" si="38"/>
        <v xml:space="preserve">0.124          </v>
      </c>
      <c r="AO221" s="4" t="str">
        <f t="shared" si="39"/>
        <v xml:space="preserve">0.623          </v>
      </c>
      <c r="AP221" s="4" t="str">
        <f t="shared" si="40"/>
        <v xml:space="preserve">0.082          </v>
      </c>
    </row>
    <row r="222" spans="2:42" outlineLevel="1" x14ac:dyDescent="0.3">
      <c r="B222" s="4" t="str">
        <f t="shared" si="0"/>
        <v xml:space="preserve">0.143          </v>
      </c>
      <c r="C222" s="4" t="str">
        <f t="shared" si="1"/>
        <v xml:space="preserve">64.40%          </v>
      </c>
      <c r="D222" s="4" t="str">
        <f t="shared" si="2"/>
        <v xml:space="preserve">$47,091.14          </v>
      </c>
      <c r="E222" s="4" t="str">
        <f t="shared" si="3"/>
        <v xml:space="preserve">11.583          </v>
      </c>
      <c r="F222" s="4" t="str">
        <f t="shared" si="4"/>
        <v xml:space="preserve">0.833          </v>
      </c>
      <c r="G222" s="4" t="str">
        <f t="shared" si="5"/>
        <v xml:space="preserve">11515.842          </v>
      </c>
      <c r="H222" s="4" t="str">
        <f t="shared" si="6"/>
        <v xml:space="preserve">6.8          </v>
      </c>
      <c r="I222" s="4" t="str">
        <f t="shared" si="7"/>
        <v xml:space="preserve">2.8          </v>
      </c>
      <c r="J222" s="4" t="str">
        <f t="shared" si="8"/>
        <v xml:space="preserve">823          </v>
      </c>
      <c r="K222" s="4" t="str">
        <f t="shared" si="9"/>
        <v xml:space="preserve">781.8          </v>
      </c>
      <c r="L222" s="4" t="str">
        <f t="shared" si="10"/>
        <v xml:space="preserve">0.099          </v>
      </c>
      <c r="M222" s="4" t="str">
        <f t="shared" si="11"/>
        <v xml:space="preserve">7341.066          </v>
      </c>
      <c r="N222" s="4" t="str">
        <f t="shared" si="12"/>
        <v xml:space="preserve">31166.449          </v>
      </c>
      <c r="O222" s="4" t="str">
        <f t="shared" si="13"/>
        <v xml:space="preserve">10.467          </v>
      </c>
      <c r="P222" s="4" t="str">
        <f t="shared" si="14"/>
        <v xml:space="preserve">316039.459          </v>
      </c>
      <c r="Q222" s="4" t="str">
        <f t="shared" si="15"/>
        <v xml:space="preserve">10172.639          </v>
      </c>
      <c r="R222" s="4" t="str">
        <f t="shared" si="16"/>
        <v xml:space="preserve">0.00          </v>
      </c>
      <c r="S222" s="4" t="str">
        <f t="shared" si="17"/>
        <v xml:space="preserve">0.00          </v>
      </c>
      <c r="T222" s="4" t="str">
        <f t="shared" si="18"/>
        <v xml:space="preserve">0.30          </v>
      </c>
      <c r="U222" s="4" t="str">
        <f t="shared" si="19"/>
        <v xml:space="preserve">2.475          </v>
      </c>
      <c r="V222" s="4" t="str">
        <f t="shared" si="20"/>
        <v xml:space="preserve">1.272          </v>
      </c>
      <c r="W222" s="4" t="str">
        <f t="shared" si="21"/>
        <v xml:space="preserve">$0.00          </v>
      </c>
      <c r="X222" s="4" t="str">
        <f t="shared" si="22"/>
        <v xml:space="preserve">$0.00          </v>
      </c>
      <c r="Y222" s="4" t="str">
        <f t="shared" si="23"/>
        <v xml:space="preserve">$0.00          </v>
      </c>
      <c r="Z222" s="4" t="str">
        <f t="shared" si="24"/>
        <v xml:space="preserve">$0.00          </v>
      </c>
      <c r="AA222" s="4" t="str">
        <f t="shared" si="25"/>
        <v xml:space="preserve">$0.00          </v>
      </c>
      <c r="AB222" s="4" t="str">
        <f t="shared" si="26"/>
        <v xml:space="preserve">$0.00          </v>
      </c>
      <c r="AC222" s="4" t="e">
        <f t="shared" si="27"/>
        <v>#REF!</v>
      </c>
      <c r="AD222" s="4" t="e">
        <f t="shared" si="28"/>
        <v>#REF!</v>
      </c>
      <c r="AE222" s="4" t="e">
        <f t="shared" si="29"/>
        <v>#REF!</v>
      </c>
      <c r="AF222" s="4" t="e">
        <f t="shared" si="30"/>
        <v>#REF!</v>
      </c>
      <c r="AG222" s="4" t="e">
        <f t="shared" si="31"/>
        <v>#REF!</v>
      </c>
      <c r="AH222" s="4" t="e">
        <f t="shared" si="32"/>
        <v>#REF!</v>
      </c>
      <c r="AI222" s="4" t="e">
        <f t="shared" si="33"/>
        <v>#REF!</v>
      </c>
      <c r="AJ222" s="4" t="e">
        <f t="shared" si="34"/>
        <v>#REF!</v>
      </c>
      <c r="AK222" s="4" t="e">
        <f t="shared" si="35"/>
        <v>#REF!</v>
      </c>
      <c r="AL222" s="4" t="e">
        <f t="shared" si="36"/>
        <v>#REF!</v>
      </c>
      <c r="AM222" s="4" t="e">
        <f t="shared" si="37"/>
        <v>#REF!</v>
      </c>
      <c r="AN222" s="4" t="str">
        <f t="shared" si="38"/>
        <v xml:space="preserve">0.144          </v>
      </c>
      <c r="AO222" s="4" t="str">
        <f t="shared" si="39"/>
        <v xml:space="preserve">0.643          </v>
      </c>
      <c r="AP222" s="4" t="str">
        <f t="shared" si="40"/>
        <v xml:space="preserve">0.098          </v>
      </c>
    </row>
    <row r="223" spans="2:42" outlineLevel="1" x14ac:dyDescent="0.3">
      <c r="B223" s="4" t="str">
        <f t="shared" si="0"/>
        <v xml:space="preserve">0.162          </v>
      </c>
      <c r="C223" s="4" t="str">
        <f t="shared" si="1"/>
        <v xml:space="preserve">66.40%          </v>
      </c>
      <c r="D223" s="4" t="str">
        <f t="shared" si="2"/>
        <v xml:space="preserve">$48,060.58          </v>
      </c>
      <c r="E223" s="4" t="str">
        <f t="shared" si="3"/>
        <v xml:space="preserve">14.388          </v>
      </c>
      <c r="F223" s="4" t="str">
        <f t="shared" si="4"/>
        <v xml:space="preserve">0.848          </v>
      </c>
      <c r="G223" s="4" t="str">
        <f t="shared" si="5"/>
        <v xml:space="preserve">15889.009          </v>
      </c>
      <c r="H223" s="4" t="str">
        <f t="shared" si="6"/>
        <v xml:space="preserve">8.7          </v>
      </c>
      <c r="I223" s="4" t="str">
        <f t="shared" si="7"/>
        <v xml:space="preserve">4.2          </v>
      </c>
      <c r="J223" s="4" t="str">
        <f t="shared" si="8"/>
        <v xml:space="preserve">830.5          </v>
      </c>
      <c r="K223" s="4" t="str">
        <f t="shared" si="9"/>
        <v xml:space="preserve">789.7          </v>
      </c>
      <c r="L223" s="4" t="str">
        <f t="shared" si="10"/>
        <v xml:space="preserve">0.115          </v>
      </c>
      <c r="M223" s="4" t="str">
        <f t="shared" si="11"/>
        <v xml:space="preserve">8370.554          </v>
      </c>
      <c r="N223" s="4" t="str">
        <f t="shared" si="12"/>
        <v xml:space="preserve">32518.389          </v>
      </c>
      <c r="O223" s="4" t="str">
        <f t="shared" si="13"/>
        <v xml:space="preserve">13.014          </v>
      </c>
      <c r="P223" s="4" t="str">
        <f t="shared" si="14"/>
        <v xml:space="preserve">455110.646          </v>
      </c>
      <c r="Q223" s="4" t="str">
        <f t="shared" si="15"/>
        <v xml:space="preserve">14064.434          </v>
      </c>
      <c r="R223" s="4" t="str">
        <f t="shared" si="16"/>
        <v xml:space="preserve">0.00          </v>
      </c>
      <c r="S223" s="4" t="str">
        <f t="shared" si="17"/>
        <v xml:space="preserve">0.00          </v>
      </c>
      <c r="T223" s="4" t="str">
        <f t="shared" si="18"/>
        <v xml:space="preserve">0.35          </v>
      </c>
      <c r="U223" s="4" t="str">
        <f t="shared" si="19"/>
        <v xml:space="preserve">3.154          </v>
      </c>
      <c r="V223" s="4" t="str">
        <f t="shared" si="20"/>
        <v xml:space="preserve">1.74          </v>
      </c>
      <c r="W223" s="4" t="str">
        <f t="shared" si="21"/>
        <v xml:space="preserve">$0.00          </v>
      </c>
      <c r="X223" s="4" t="str">
        <f t="shared" si="22"/>
        <v xml:space="preserve">$0.00          </v>
      </c>
      <c r="Y223" s="4" t="str">
        <f t="shared" si="23"/>
        <v xml:space="preserve">$0.00          </v>
      </c>
      <c r="Z223" s="4" t="str">
        <f t="shared" si="24"/>
        <v xml:space="preserve">$0.00          </v>
      </c>
      <c r="AA223" s="4" t="str">
        <f t="shared" si="25"/>
        <v xml:space="preserve">$0.00          </v>
      </c>
      <c r="AB223" s="4" t="str">
        <f t="shared" si="26"/>
        <v xml:space="preserve">$0.00          </v>
      </c>
      <c r="AC223" s="4" t="e">
        <f t="shared" si="27"/>
        <v>#REF!</v>
      </c>
      <c r="AD223" s="4" t="e">
        <f t="shared" si="28"/>
        <v>#REF!</v>
      </c>
      <c r="AE223" s="4" t="e">
        <f t="shared" si="29"/>
        <v>#REF!</v>
      </c>
      <c r="AF223" s="4" t="e">
        <f t="shared" si="30"/>
        <v>#REF!</v>
      </c>
      <c r="AG223" s="4" t="e">
        <f t="shared" si="31"/>
        <v>#REF!</v>
      </c>
      <c r="AH223" s="4" t="e">
        <f t="shared" si="32"/>
        <v>#REF!</v>
      </c>
      <c r="AI223" s="4" t="e">
        <f t="shared" si="33"/>
        <v>#REF!</v>
      </c>
      <c r="AJ223" s="4" t="e">
        <f t="shared" si="34"/>
        <v>#REF!</v>
      </c>
      <c r="AK223" s="4" t="e">
        <f t="shared" si="35"/>
        <v>#REF!</v>
      </c>
      <c r="AL223" s="4" t="e">
        <f t="shared" si="36"/>
        <v>#REF!</v>
      </c>
      <c r="AM223" s="4" t="e">
        <f t="shared" si="37"/>
        <v>#REF!</v>
      </c>
      <c r="AN223" s="4" t="str">
        <f t="shared" si="38"/>
        <v xml:space="preserve">0.164          </v>
      </c>
      <c r="AO223" s="4" t="str">
        <f t="shared" si="39"/>
        <v xml:space="preserve">0.663          </v>
      </c>
      <c r="AP223" s="4" t="str">
        <f t="shared" si="40"/>
        <v xml:space="preserve">0.114          </v>
      </c>
    </row>
    <row r="224" spans="2:42" outlineLevel="1" x14ac:dyDescent="0.3">
      <c r="B224" s="4" t="str">
        <f t="shared" si="0"/>
        <v xml:space="preserve">0.181          </v>
      </c>
      <c r="C224" s="4" t="str">
        <f t="shared" si="1"/>
        <v xml:space="preserve">68.40%          </v>
      </c>
      <c r="D224" s="4" t="str">
        <f t="shared" si="2"/>
        <v xml:space="preserve">$49,030.02          </v>
      </c>
      <c r="E224" s="4" t="str">
        <f t="shared" si="3"/>
        <v xml:space="preserve">17.193          </v>
      </c>
      <c r="F224" s="4" t="str">
        <f t="shared" si="4"/>
        <v xml:space="preserve">0.863          </v>
      </c>
      <c r="G224" s="4" t="str">
        <f t="shared" si="5"/>
        <v xml:space="preserve">20262.176          </v>
      </c>
      <c r="H224" s="4" t="str">
        <f t="shared" si="6"/>
        <v xml:space="preserve">10.6          </v>
      </c>
      <c r="I224" s="4" t="str">
        <f t="shared" si="7"/>
        <v xml:space="preserve">5.6          </v>
      </c>
      <c r="J224" s="4" t="str">
        <f t="shared" si="8"/>
        <v xml:space="preserve">838          </v>
      </c>
      <c r="K224" s="4" t="str">
        <f t="shared" si="9"/>
        <v xml:space="preserve">797.6          </v>
      </c>
      <c r="L224" s="4" t="str">
        <f t="shared" si="10"/>
        <v xml:space="preserve">0.131          </v>
      </c>
      <c r="M224" s="4" t="str">
        <f t="shared" si="11"/>
        <v xml:space="preserve">9400.042          </v>
      </c>
      <c r="N224" s="4" t="str">
        <f t="shared" si="12"/>
        <v xml:space="preserve">33870.329          </v>
      </c>
      <c r="O224" s="4" t="str">
        <f t="shared" si="13"/>
        <v xml:space="preserve">15.561          </v>
      </c>
      <c r="P224" s="4" t="str">
        <f t="shared" si="14"/>
        <v xml:space="preserve">594181.833          </v>
      </c>
      <c r="Q224" s="4" t="str">
        <f t="shared" si="15"/>
        <v xml:space="preserve">17956.229          </v>
      </c>
      <c r="R224" s="4" t="str">
        <f t="shared" si="16"/>
        <v xml:space="preserve">0.00          </v>
      </c>
      <c r="S224" s="4" t="str">
        <f t="shared" si="17"/>
        <v xml:space="preserve">0.00          </v>
      </c>
      <c r="T224" s="4" t="str">
        <f t="shared" si="18"/>
        <v xml:space="preserve">0.39          </v>
      </c>
      <c r="U224" s="4" t="str">
        <f t="shared" si="19"/>
        <v xml:space="preserve">3.833          </v>
      </c>
      <c r="V224" s="4" t="str">
        <f t="shared" si="20"/>
        <v xml:space="preserve">2.208          </v>
      </c>
      <c r="W224" s="4" t="str">
        <f t="shared" si="21"/>
        <v xml:space="preserve">$0.00          </v>
      </c>
      <c r="X224" s="4" t="str">
        <f t="shared" si="22"/>
        <v xml:space="preserve">$0.00          </v>
      </c>
      <c r="Y224" s="4" t="str">
        <f t="shared" si="23"/>
        <v xml:space="preserve">$0.00          </v>
      </c>
      <c r="Z224" s="4" t="str">
        <f t="shared" si="24"/>
        <v xml:space="preserve">$0.00          </v>
      </c>
      <c r="AA224" s="4" t="str">
        <f t="shared" si="25"/>
        <v xml:space="preserve">$0.00          </v>
      </c>
      <c r="AB224" s="4" t="str">
        <f t="shared" si="26"/>
        <v xml:space="preserve">$0.00          </v>
      </c>
      <c r="AC224" s="4" t="e">
        <f t="shared" si="27"/>
        <v>#REF!</v>
      </c>
      <c r="AD224" s="4" t="e">
        <f t="shared" si="28"/>
        <v>#REF!</v>
      </c>
      <c r="AE224" s="4" t="e">
        <f t="shared" si="29"/>
        <v>#REF!</v>
      </c>
      <c r="AF224" s="4" t="e">
        <f t="shared" si="30"/>
        <v>#REF!</v>
      </c>
      <c r="AG224" s="4" t="e">
        <f t="shared" si="31"/>
        <v>#REF!</v>
      </c>
      <c r="AH224" s="4" t="e">
        <f t="shared" si="32"/>
        <v>#REF!</v>
      </c>
      <c r="AI224" s="4" t="e">
        <f t="shared" si="33"/>
        <v>#REF!</v>
      </c>
      <c r="AJ224" s="4" t="e">
        <f t="shared" si="34"/>
        <v>#REF!</v>
      </c>
      <c r="AK224" s="4" t="e">
        <f t="shared" si="35"/>
        <v>#REF!</v>
      </c>
      <c r="AL224" s="4" t="e">
        <f t="shared" si="36"/>
        <v>#REF!</v>
      </c>
      <c r="AM224" s="4" t="e">
        <f t="shared" si="37"/>
        <v>#REF!</v>
      </c>
      <c r="AN224" s="4" t="str">
        <f t="shared" si="38"/>
        <v xml:space="preserve">0.184          </v>
      </c>
      <c r="AO224" s="4" t="str">
        <f t="shared" si="39"/>
        <v xml:space="preserve">0.683          </v>
      </c>
      <c r="AP224" s="4" t="str">
        <f t="shared" si="40"/>
        <v xml:space="preserve">0.13          </v>
      </c>
    </row>
    <row r="225" spans="2:42" outlineLevel="1" x14ac:dyDescent="0.3">
      <c r="B225" s="4" t="str">
        <f t="shared" si="0"/>
        <v xml:space="preserve">0.2          </v>
      </c>
      <c r="C225" s="4" t="str">
        <f t="shared" si="1"/>
        <v xml:space="preserve">70.40%          </v>
      </c>
      <c r="D225" s="4" t="str">
        <f t="shared" si="2"/>
        <v xml:space="preserve">$49,999.45          </v>
      </c>
      <c r="E225" s="4" t="str">
        <f t="shared" si="3"/>
        <v xml:space="preserve">19.998          </v>
      </c>
      <c r="F225" s="4" t="str">
        <f t="shared" si="4"/>
        <v xml:space="preserve">0.878          </v>
      </c>
      <c r="G225" s="4" t="str">
        <f t="shared" si="5"/>
        <v xml:space="preserve">24635.343          </v>
      </c>
      <c r="H225" s="4" t="str">
        <f t="shared" si="6"/>
        <v xml:space="preserve">12.5          </v>
      </c>
      <c r="I225" s="4" t="str">
        <f t="shared" si="7"/>
        <v xml:space="preserve">7          </v>
      </c>
      <c r="J225" s="4" t="str">
        <f t="shared" si="8"/>
        <v xml:space="preserve">845.5          </v>
      </c>
      <c r="K225" s="4" t="str">
        <f t="shared" si="9"/>
        <v xml:space="preserve">805.5          </v>
      </c>
      <c r="L225" s="4" t="str">
        <f t="shared" si="10"/>
        <v xml:space="preserve">0.147          </v>
      </c>
      <c r="M225" s="4" t="str">
        <f t="shared" si="11"/>
        <v xml:space="preserve">10429.53          </v>
      </c>
      <c r="N225" s="4" t="str">
        <f t="shared" si="12"/>
        <v xml:space="preserve">35222.269          </v>
      </c>
      <c r="O225" s="4" t="str">
        <f t="shared" si="13"/>
        <v xml:space="preserve">18.108          </v>
      </c>
      <c r="P225" s="4" t="str">
        <f t="shared" si="14"/>
        <v xml:space="preserve">733253.02          </v>
      </c>
      <c r="Q225" s="4" t="str">
        <f t="shared" si="15"/>
        <v xml:space="preserve">21848.024          </v>
      </c>
      <c r="R225" s="4" t="str">
        <f t="shared" si="16"/>
        <v xml:space="preserve">0.00          </v>
      </c>
      <c r="S225" s="4" t="str">
        <f t="shared" si="17"/>
        <v xml:space="preserve">0.00          </v>
      </c>
      <c r="T225" s="4" t="str">
        <f t="shared" si="18"/>
        <v xml:space="preserve">0.43          </v>
      </c>
      <c r="U225" s="4" t="str">
        <f t="shared" si="19"/>
        <v xml:space="preserve">4.512          </v>
      </c>
      <c r="V225" s="4" t="str">
        <f t="shared" si="20"/>
        <v xml:space="preserve">2.676          </v>
      </c>
      <c r="W225" s="4" t="str">
        <f t="shared" si="21"/>
        <v xml:space="preserve">$0.00          </v>
      </c>
      <c r="X225" s="4" t="str">
        <f t="shared" si="22"/>
        <v xml:space="preserve">$0.00          </v>
      </c>
      <c r="Y225" s="4" t="str">
        <f t="shared" si="23"/>
        <v xml:space="preserve">$0.00          </v>
      </c>
      <c r="Z225" s="4" t="str">
        <f t="shared" si="24"/>
        <v xml:space="preserve">$0.00          </v>
      </c>
      <c r="AA225" s="4" t="str">
        <f t="shared" si="25"/>
        <v xml:space="preserve">$0.00          </v>
      </c>
      <c r="AB225" s="4" t="str">
        <f t="shared" si="26"/>
        <v xml:space="preserve">$0.00          </v>
      </c>
      <c r="AC225" s="4" t="e">
        <f t="shared" si="27"/>
        <v>#REF!</v>
      </c>
      <c r="AD225" s="4" t="e">
        <f t="shared" si="28"/>
        <v>#REF!</v>
      </c>
      <c r="AE225" s="4" t="e">
        <f t="shared" si="29"/>
        <v>#REF!</v>
      </c>
      <c r="AF225" s="4" t="e">
        <f t="shared" si="30"/>
        <v>#REF!</v>
      </c>
      <c r="AG225" s="4" t="e">
        <f t="shared" si="31"/>
        <v>#REF!</v>
      </c>
      <c r="AH225" s="4" t="e">
        <f t="shared" si="32"/>
        <v>#REF!</v>
      </c>
      <c r="AI225" s="4" t="e">
        <f t="shared" si="33"/>
        <v>#REF!</v>
      </c>
      <c r="AJ225" s="4" t="e">
        <f t="shared" si="34"/>
        <v>#REF!</v>
      </c>
      <c r="AK225" s="4" t="e">
        <f t="shared" si="35"/>
        <v>#REF!</v>
      </c>
      <c r="AL225" s="4" t="e">
        <f t="shared" si="36"/>
        <v>#REF!</v>
      </c>
      <c r="AM225" s="4" t="e">
        <f t="shared" si="37"/>
        <v>#REF!</v>
      </c>
      <c r="AN225" s="4" t="str">
        <f t="shared" si="38"/>
        <v xml:space="preserve">0.204          </v>
      </c>
      <c r="AO225" s="4" t="str">
        <f t="shared" si="39"/>
        <v xml:space="preserve">0.703          </v>
      </c>
      <c r="AP225" s="4" t="str">
        <f t="shared" si="40"/>
        <v xml:space="preserve">0.146          </v>
      </c>
    </row>
    <row r="226" spans="2:42" outlineLevel="1" x14ac:dyDescent="0.3">
      <c r="B226" s="4" t="str">
        <f t="shared" si="0"/>
        <v xml:space="preserve">0.219          </v>
      </c>
      <c r="C226" s="4" t="str">
        <f t="shared" si="1"/>
        <v xml:space="preserve">72.40%          </v>
      </c>
      <c r="D226" s="4" t="str">
        <f t="shared" si="2"/>
        <v xml:space="preserve">$50,968.89          </v>
      </c>
      <c r="E226" s="4" t="str">
        <f t="shared" si="3"/>
        <v xml:space="preserve">22.803          </v>
      </c>
      <c r="F226" s="4" t="str">
        <f t="shared" si="4"/>
        <v xml:space="preserve">0.893          </v>
      </c>
      <c r="G226" s="4" t="str">
        <f t="shared" si="5"/>
        <v xml:space="preserve">29008.51          </v>
      </c>
      <c r="H226" s="4" t="str">
        <f t="shared" si="6"/>
        <v xml:space="preserve">14.4          </v>
      </c>
      <c r="I226" s="4" t="str">
        <f t="shared" si="7"/>
        <v xml:space="preserve">8.4          </v>
      </c>
      <c r="J226" s="4" t="str">
        <f t="shared" si="8"/>
        <v xml:space="preserve">853          </v>
      </c>
      <c r="K226" s="4" t="str">
        <f t="shared" si="9"/>
        <v xml:space="preserve">813.4          </v>
      </c>
      <c r="L226" s="4" t="str">
        <f t="shared" si="10"/>
        <v xml:space="preserve">0.163          </v>
      </c>
      <c r="M226" s="4" t="str">
        <f t="shared" si="11"/>
        <v xml:space="preserve">11459.018          </v>
      </c>
      <c r="N226" s="4" t="str">
        <f t="shared" si="12"/>
        <v xml:space="preserve">36574.209          </v>
      </c>
      <c r="O226" s="4" t="str">
        <f t="shared" si="13"/>
        <v xml:space="preserve">20.655          </v>
      </c>
      <c r="P226" s="4" t="str">
        <f t="shared" si="14"/>
        <v xml:space="preserve">872324.207          </v>
      </c>
      <c r="Q226" s="4" t="str">
        <f t="shared" si="15"/>
        <v xml:space="preserve">25739.819          </v>
      </c>
      <c r="R226" s="4" t="str">
        <f t="shared" si="16"/>
        <v xml:space="preserve">0.00          </v>
      </c>
      <c r="S226" s="4" t="str">
        <f t="shared" si="17"/>
        <v xml:space="preserve">0.00          </v>
      </c>
      <c r="T226" s="4" t="str">
        <f t="shared" si="18"/>
        <v xml:space="preserve">0.47          </v>
      </c>
      <c r="U226" s="4" t="str">
        <f t="shared" si="19"/>
        <v xml:space="preserve">5.191          </v>
      </c>
      <c r="V226" s="4" t="str">
        <f t="shared" si="20"/>
        <v xml:space="preserve">3.144          </v>
      </c>
      <c r="W226" s="4" t="str">
        <f t="shared" si="21"/>
        <v xml:space="preserve">$0.00          </v>
      </c>
      <c r="X226" s="4" t="str">
        <f t="shared" si="22"/>
        <v xml:space="preserve">$0.00          </v>
      </c>
      <c r="Y226" s="4" t="str">
        <f t="shared" si="23"/>
        <v xml:space="preserve">$0.00          </v>
      </c>
      <c r="Z226" s="4" t="str">
        <f t="shared" si="24"/>
        <v xml:space="preserve">$0.00          </v>
      </c>
      <c r="AA226" s="4" t="str">
        <f t="shared" si="25"/>
        <v xml:space="preserve">$0.00          </v>
      </c>
      <c r="AB226" s="4" t="str">
        <f t="shared" si="26"/>
        <v xml:space="preserve">$0.00          </v>
      </c>
      <c r="AC226" s="4" t="e">
        <f t="shared" si="27"/>
        <v>#REF!</v>
      </c>
      <c r="AD226" s="4" t="e">
        <f t="shared" si="28"/>
        <v>#REF!</v>
      </c>
      <c r="AE226" s="4" t="e">
        <f t="shared" si="29"/>
        <v>#REF!</v>
      </c>
      <c r="AF226" s="4" t="e">
        <f t="shared" si="30"/>
        <v>#REF!</v>
      </c>
      <c r="AG226" s="4" t="e">
        <f t="shared" si="31"/>
        <v>#REF!</v>
      </c>
      <c r="AH226" s="4" t="e">
        <f t="shared" si="32"/>
        <v>#REF!</v>
      </c>
      <c r="AI226" s="4" t="e">
        <f t="shared" si="33"/>
        <v>#REF!</v>
      </c>
      <c r="AJ226" s="4" t="e">
        <f t="shared" si="34"/>
        <v>#REF!</v>
      </c>
      <c r="AK226" s="4" t="e">
        <f t="shared" si="35"/>
        <v>#REF!</v>
      </c>
      <c r="AL226" s="4" t="e">
        <f t="shared" si="36"/>
        <v>#REF!</v>
      </c>
      <c r="AM226" s="4" t="e">
        <f t="shared" si="37"/>
        <v>#REF!</v>
      </c>
      <c r="AN226" s="4" t="str">
        <f t="shared" si="38"/>
        <v xml:space="preserve">0.224          </v>
      </c>
      <c r="AO226" s="4" t="str">
        <f t="shared" si="39"/>
        <v xml:space="preserve">0.723          </v>
      </c>
      <c r="AP226" s="4" t="str">
        <f t="shared" si="40"/>
        <v xml:space="preserve">0.162          </v>
      </c>
    </row>
    <row r="227" spans="2:42" outlineLevel="1" x14ac:dyDescent="0.3">
      <c r="B227" s="4" t="str">
        <f t="shared" si="0"/>
        <v xml:space="preserve">0.238          </v>
      </c>
      <c r="C227" s="4" t="str">
        <f t="shared" si="1"/>
        <v xml:space="preserve">74.40%          </v>
      </c>
      <c r="D227" s="4" t="str">
        <f t="shared" si="2"/>
        <v xml:space="preserve">$51,938.33          </v>
      </c>
      <c r="E227" s="4" t="str">
        <f t="shared" si="3"/>
        <v xml:space="preserve">25.608          </v>
      </c>
      <c r="F227" s="4" t="str">
        <f t="shared" si="4"/>
        <v xml:space="preserve">0.908          </v>
      </c>
      <c r="G227" s="4" t="str">
        <f t="shared" si="5"/>
        <v xml:space="preserve">33381.677          </v>
      </c>
      <c r="H227" s="4" t="str">
        <f t="shared" si="6"/>
        <v xml:space="preserve">16.3          </v>
      </c>
      <c r="I227" s="4" t="str">
        <f t="shared" si="7"/>
        <v xml:space="preserve">9.8          </v>
      </c>
      <c r="J227" s="4" t="str">
        <f t="shared" si="8"/>
        <v xml:space="preserve">860.5          </v>
      </c>
      <c r="K227" s="4" t="str">
        <f t="shared" si="9"/>
        <v xml:space="preserve">821.3          </v>
      </c>
      <c r="L227" s="4" t="str">
        <f t="shared" si="10"/>
        <v xml:space="preserve">0.179          </v>
      </c>
      <c r="M227" s="4" t="str">
        <f t="shared" si="11"/>
        <v xml:space="preserve">12488.506          </v>
      </c>
      <c r="N227" s="4" t="str">
        <f t="shared" si="12"/>
        <v xml:space="preserve">37926.149          </v>
      </c>
      <c r="O227" s="4" t="str">
        <f t="shared" si="13"/>
        <v xml:space="preserve">23.202          </v>
      </c>
      <c r="P227" s="4" t="str">
        <f t="shared" si="14"/>
        <v xml:space="preserve">1011395.394          </v>
      </c>
      <c r="Q227" s="4" t="str">
        <f t="shared" si="15"/>
        <v xml:space="preserve">29631.614          </v>
      </c>
      <c r="R227" s="4" t="str">
        <f t="shared" si="16"/>
        <v xml:space="preserve">0.00          </v>
      </c>
      <c r="S227" s="4" t="str">
        <f t="shared" si="17"/>
        <v xml:space="preserve">0.00          </v>
      </c>
      <c r="T227" s="4" t="str">
        <f t="shared" si="18"/>
        <v xml:space="preserve">0.51          </v>
      </c>
      <c r="U227" s="4" t="str">
        <f t="shared" si="19"/>
        <v xml:space="preserve">5.87          </v>
      </c>
      <c r="V227" s="4" t="str">
        <f t="shared" si="20"/>
        <v xml:space="preserve">3.612          </v>
      </c>
      <c r="W227" s="4" t="str">
        <f t="shared" si="21"/>
        <v xml:space="preserve">$0.00          </v>
      </c>
      <c r="X227" s="4" t="str">
        <f t="shared" si="22"/>
        <v xml:space="preserve">$0.00          </v>
      </c>
      <c r="Y227" s="4" t="str">
        <f t="shared" si="23"/>
        <v xml:space="preserve">$0.00          </v>
      </c>
      <c r="Z227" s="4" t="str">
        <f t="shared" si="24"/>
        <v xml:space="preserve">$0.00          </v>
      </c>
      <c r="AA227" s="4" t="str">
        <f t="shared" si="25"/>
        <v xml:space="preserve">$0.00          </v>
      </c>
      <c r="AB227" s="4" t="str">
        <f t="shared" si="26"/>
        <v xml:space="preserve">$0.00          </v>
      </c>
      <c r="AC227" s="4" t="e">
        <f t="shared" si="27"/>
        <v>#REF!</v>
      </c>
      <c r="AD227" s="4" t="e">
        <f t="shared" si="28"/>
        <v>#REF!</v>
      </c>
      <c r="AE227" s="4" t="e">
        <f t="shared" si="29"/>
        <v>#REF!</v>
      </c>
      <c r="AF227" s="4" t="e">
        <f t="shared" si="30"/>
        <v>#REF!</v>
      </c>
      <c r="AG227" s="4" t="e">
        <f t="shared" si="31"/>
        <v>#REF!</v>
      </c>
      <c r="AH227" s="4" t="e">
        <f t="shared" si="32"/>
        <v>#REF!</v>
      </c>
      <c r="AI227" s="4" t="e">
        <f t="shared" si="33"/>
        <v>#REF!</v>
      </c>
      <c r="AJ227" s="4" t="e">
        <f t="shared" si="34"/>
        <v>#REF!</v>
      </c>
      <c r="AK227" s="4" t="e">
        <f t="shared" si="35"/>
        <v>#REF!</v>
      </c>
      <c r="AL227" s="4" t="e">
        <f t="shared" si="36"/>
        <v>#REF!</v>
      </c>
      <c r="AM227" s="4" t="e">
        <f t="shared" si="37"/>
        <v>#REF!</v>
      </c>
      <c r="AN227" s="4" t="str">
        <f t="shared" si="38"/>
        <v xml:space="preserve">0.244          </v>
      </c>
      <c r="AO227" s="4" t="str">
        <f t="shared" si="39"/>
        <v xml:space="preserve">0.743          </v>
      </c>
      <c r="AP227" s="4" t="str">
        <f t="shared" si="40"/>
        <v xml:space="preserve">0.178          </v>
      </c>
    </row>
    <row r="228" spans="2:42" outlineLevel="1" x14ac:dyDescent="0.3">
      <c r="B228" s="4" t="str">
        <f t="shared" si="0"/>
        <v xml:space="preserve">0.257          </v>
      </c>
      <c r="C228" s="4" t="str">
        <f t="shared" si="1"/>
        <v xml:space="preserve">76.40%          </v>
      </c>
      <c r="D228" s="4" t="str">
        <f t="shared" si="2"/>
        <v xml:space="preserve">$52,907.77          </v>
      </c>
      <c r="E228" s="4" t="str">
        <f t="shared" si="3"/>
        <v xml:space="preserve">28.413          </v>
      </c>
      <c r="F228" s="4" t="str">
        <f t="shared" si="4"/>
        <v xml:space="preserve">0.923          </v>
      </c>
      <c r="G228" s="4" t="str">
        <f t="shared" si="5"/>
        <v xml:space="preserve">37754.844          </v>
      </c>
      <c r="H228" s="4" t="str">
        <f t="shared" si="6"/>
        <v xml:space="preserve">18.2          </v>
      </c>
      <c r="I228" s="4" t="str">
        <f t="shared" si="7"/>
        <v xml:space="preserve">11.2          </v>
      </c>
      <c r="J228" s="4" t="str">
        <f t="shared" si="8"/>
        <v xml:space="preserve">868          </v>
      </c>
      <c r="K228" s="4" t="str">
        <f t="shared" si="9"/>
        <v xml:space="preserve">829.2          </v>
      </c>
      <c r="L228" s="4" t="str">
        <f t="shared" si="10"/>
        <v xml:space="preserve">0.195          </v>
      </c>
      <c r="M228" s="4" t="str">
        <f t="shared" si="11"/>
        <v xml:space="preserve">13517.994          </v>
      </c>
      <c r="N228" s="4" t="str">
        <f t="shared" si="12"/>
        <v xml:space="preserve">39278.089          </v>
      </c>
      <c r="O228" s="4" t="str">
        <f t="shared" si="13"/>
        <v xml:space="preserve">25.749          </v>
      </c>
      <c r="P228" s="4" t="str">
        <f t="shared" si="14"/>
        <v xml:space="preserve">1150466.581          </v>
      </c>
      <c r="Q228" s="4" t="str">
        <f t="shared" si="15"/>
        <v xml:space="preserve">33523.409          </v>
      </c>
      <c r="R228" s="4" t="str">
        <f t="shared" si="16"/>
        <v xml:space="preserve">0.00          </v>
      </c>
      <c r="S228" s="4" t="str">
        <f t="shared" si="17"/>
        <v xml:space="preserve">0.00          </v>
      </c>
      <c r="T228" s="4" t="str">
        <f t="shared" si="18"/>
        <v xml:space="preserve">0.56          </v>
      </c>
      <c r="U228" s="4" t="str">
        <f t="shared" si="19"/>
        <v xml:space="preserve">6.549          </v>
      </c>
      <c r="V228" s="4" t="str">
        <f t="shared" si="20"/>
        <v xml:space="preserve">4.08          </v>
      </c>
      <c r="W228" s="4" t="str">
        <f t="shared" si="21"/>
        <v xml:space="preserve">$0.00          </v>
      </c>
      <c r="X228" s="4" t="str">
        <f t="shared" si="22"/>
        <v xml:space="preserve">$0.00          </v>
      </c>
      <c r="Y228" s="4" t="str">
        <f t="shared" si="23"/>
        <v xml:space="preserve">$0.00          </v>
      </c>
      <c r="Z228" s="4" t="str">
        <f t="shared" si="24"/>
        <v xml:space="preserve">$0.00          </v>
      </c>
      <c r="AA228" s="4" t="str">
        <f t="shared" si="25"/>
        <v xml:space="preserve">$0.00          </v>
      </c>
      <c r="AB228" s="4" t="str">
        <f t="shared" si="26"/>
        <v xml:space="preserve">$0.00          </v>
      </c>
      <c r="AC228" s="4" t="e">
        <f t="shared" si="27"/>
        <v>#REF!</v>
      </c>
      <c r="AD228" s="4" t="e">
        <f t="shared" si="28"/>
        <v>#REF!</v>
      </c>
      <c r="AE228" s="4" t="e">
        <f t="shared" si="29"/>
        <v>#REF!</v>
      </c>
      <c r="AF228" s="4" t="e">
        <f t="shared" si="30"/>
        <v>#REF!</v>
      </c>
      <c r="AG228" s="4" t="e">
        <f t="shared" si="31"/>
        <v>#REF!</v>
      </c>
      <c r="AH228" s="4" t="e">
        <f t="shared" si="32"/>
        <v>#REF!</v>
      </c>
      <c r="AI228" s="4" t="e">
        <f t="shared" si="33"/>
        <v>#REF!</v>
      </c>
      <c r="AJ228" s="4" t="e">
        <f t="shared" si="34"/>
        <v>#REF!</v>
      </c>
      <c r="AK228" s="4" t="e">
        <f t="shared" si="35"/>
        <v>#REF!</v>
      </c>
      <c r="AL228" s="4" t="e">
        <f t="shared" si="36"/>
        <v>#REF!</v>
      </c>
      <c r="AM228" s="4" t="e">
        <f t="shared" si="37"/>
        <v>#REF!</v>
      </c>
      <c r="AN228" s="4" t="str">
        <f t="shared" si="38"/>
        <v xml:space="preserve">0.264          </v>
      </c>
      <c r="AO228" s="4" t="str">
        <f t="shared" si="39"/>
        <v xml:space="preserve">0.763          </v>
      </c>
      <c r="AP228" s="4" t="str">
        <f t="shared" si="40"/>
        <v xml:space="preserve">0.194          </v>
      </c>
    </row>
    <row r="229" spans="2:42" outlineLevel="1" x14ac:dyDescent="0.3">
      <c r="B229" s="4" t="str">
        <f t="shared" si="0"/>
        <v xml:space="preserve">0.276          </v>
      </c>
      <c r="C229" s="4" t="str">
        <f t="shared" si="1"/>
        <v xml:space="preserve">78.40%          </v>
      </c>
      <c r="D229" s="4" t="str">
        <f t="shared" si="2"/>
        <v xml:space="preserve">$53,877.21          </v>
      </c>
      <c r="E229" s="4" t="str">
        <f t="shared" si="3"/>
        <v xml:space="preserve">31.218          </v>
      </c>
      <c r="F229" s="4" t="str">
        <f t="shared" si="4"/>
        <v xml:space="preserve">0.938          </v>
      </c>
      <c r="G229" s="4" t="str">
        <f t="shared" si="5"/>
        <v xml:space="preserve">42128.011          </v>
      </c>
      <c r="H229" s="4" t="str">
        <f t="shared" si="6"/>
        <v xml:space="preserve">20.1          </v>
      </c>
      <c r="I229" s="4" t="str">
        <f t="shared" si="7"/>
        <v xml:space="preserve">12.6          </v>
      </c>
      <c r="J229" s="4" t="str">
        <f t="shared" si="8"/>
        <v xml:space="preserve">875.5          </v>
      </c>
      <c r="K229" s="4" t="str">
        <f t="shared" si="9"/>
        <v xml:space="preserve">837.1          </v>
      </c>
      <c r="L229" s="4" t="str">
        <f t="shared" si="10"/>
        <v xml:space="preserve">0.211          </v>
      </c>
      <c r="M229" s="4" t="str">
        <f t="shared" si="11"/>
        <v xml:space="preserve">14547.482          </v>
      </c>
      <c r="N229" s="4" t="str">
        <f t="shared" si="12"/>
        <v xml:space="preserve">40630.029          </v>
      </c>
      <c r="O229" s="4" t="str">
        <f t="shared" si="13"/>
        <v xml:space="preserve">28.296          </v>
      </c>
      <c r="P229" s="4" t="str">
        <f t="shared" si="14"/>
        <v xml:space="preserve">1289537.768          </v>
      </c>
      <c r="Q229" s="4" t="str">
        <f t="shared" si="15"/>
        <v xml:space="preserve">37415.204          </v>
      </c>
      <c r="R229" s="4" t="str">
        <f t="shared" si="16"/>
        <v xml:space="preserve">0.00          </v>
      </c>
      <c r="S229" s="4" t="str">
        <f t="shared" si="17"/>
        <v xml:space="preserve">0.00          </v>
      </c>
      <c r="T229" s="4" t="str">
        <f t="shared" si="18"/>
        <v xml:space="preserve">0.60          </v>
      </c>
      <c r="U229" s="4" t="str">
        <f t="shared" si="19"/>
        <v xml:space="preserve">7.228          </v>
      </c>
      <c r="V229" s="4" t="str">
        <f t="shared" si="20"/>
        <v xml:space="preserve">4.548          </v>
      </c>
      <c r="W229" s="4" t="str">
        <f t="shared" si="21"/>
        <v xml:space="preserve">$0.00          </v>
      </c>
      <c r="X229" s="4" t="str">
        <f t="shared" si="22"/>
        <v xml:space="preserve">$0.00          </v>
      </c>
      <c r="Y229" s="4" t="str">
        <f t="shared" si="23"/>
        <v xml:space="preserve">$0.00          </v>
      </c>
      <c r="Z229" s="4" t="str">
        <f t="shared" si="24"/>
        <v xml:space="preserve">$0.00          </v>
      </c>
      <c r="AA229" s="4" t="str">
        <f t="shared" si="25"/>
        <v xml:space="preserve">$0.00          </v>
      </c>
      <c r="AB229" s="4" t="str">
        <f t="shared" si="26"/>
        <v xml:space="preserve">$0.00          </v>
      </c>
      <c r="AC229" s="4" t="e">
        <f t="shared" si="27"/>
        <v>#REF!</v>
      </c>
      <c r="AD229" s="4" t="e">
        <f t="shared" si="28"/>
        <v>#REF!</v>
      </c>
      <c r="AE229" s="4" t="e">
        <f t="shared" si="29"/>
        <v>#REF!</v>
      </c>
      <c r="AF229" s="4" t="e">
        <f t="shared" si="30"/>
        <v>#REF!</v>
      </c>
      <c r="AG229" s="4" t="e">
        <f t="shared" si="31"/>
        <v>#REF!</v>
      </c>
      <c r="AH229" s="4" t="e">
        <f t="shared" si="32"/>
        <v>#REF!</v>
      </c>
      <c r="AI229" s="4" t="e">
        <f t="shared" si="33"/>
        <v>#REF!</v>
      </c>
      <c r="AJ229" s="4" t="e">
        <f t="shared" si="34"/>
        <v>#REF!</v>
      </c>
      <c r="AK229" s="4" t="e">
        <f t="shared" si="35"/>
        <v>#REF!</v>
      </c>
      <c r="AL229" s="4" t="e">
        <f t="shared" si="36"/>
        <v>#REF!</v>
      </c>
      <c r="AM229" s="4" t="e">
        <f t="shared" si="37"/>
        <v>#REF!</v>
      </c>
      <c r="AN229" s="4" t="str">
        <f t="shared" si="38"/>
        <v xml:space="preserve">0.284          </v>
      </c>
      <c r="AO229" s="4" t="str">
        <f t="shared" si="39"/>
        <v xml:space="preserve">0.783          </v>
      </c>
      <c r="AP229" s="4" t="str">
        <f t="shared" si="40"/>
        <v xml:space="preserve">0.21          </v>
      </c>
    </row>
    <row r="230" spans="2:42" outlineLevel="1" x14ac:dyDescent="0.3">
      <c r="B230" s="4" t="str">
        <f t="shared" si="0"/>
        <v xml:space="preserve">0.295          </v>
      </c>
      <c r="C230" s="4" t="str">
        <f t="shared" si="1"/>
        <v xml:space="preserve">80.40%          </v>
      </c>
      <c r="D230" s="4" t="str">
        <f t="shared" si="2"/>
        <v xml:space="preserve">$54,846.65          </v>
      </c>
      <c r="E230" s="4" t="str">
        <f t="shared" si="3"/>
        <v xml:space="preserve">34.023          </v>
      </c>
      <c r="F230" s="4" t="str">
        <f t="shared" si="4"/>
        <v xml:space="preserve">0.953          </v>
      </c>
      <c r="G230" s="4" t="str">
        <f t="shared" si="5"/>
        <v xml:space="preserve">46501.178          </v>
      </c>
      <c r="H230" s="4" t="str">
        <f t="shared" si="6"/>
        <v xml:space="preserve">22          </v>
      </c>
      <c r="I230" s="4" t="str">
        <f t="shared" si="7"/>
        <v xml:space="preserve">14          </v>
      </c>
      <c r="J230" s="4" t="str">
        <f t="shared" si="8"/>
        <v xml:space="preserve">883          </v>
      </c>
      <c r="K230" s="4" t="str">
        <f t="shared" si="9"/>
        <v xml:space="preserve">845          </v>
      </c>
      <c r="L230" s="4" t="str">
        <f t="shared" si="10"/>
        <v xml:space="preserve">0.227          </v>
      </c>
      <c r="M230" s="4" t="str">
        <f t="shared" si="11"/>
        <v xml:space="preserve">15576.97          </v>
      </c>
      <c r="N230" s="4" t="str">
        <f t="shared" si="12"/>
        <v xml:space="preserve">41981.969          </v>
      </c>
      <c r="O230" s="4" t="str">
        <f t="shared" si="13"/>
        <v xml:space="preserve">30.843          </v>
      </c>
      <c r="P230" s="4" t="str">
        <f t="shared" si="14"/>
        <v xml:space="preserve">1428608.955          </v>
      </c>
      <c r="Q230" s="4" t="str">
        <f t="shared" si="15"/>
        <v xml:space="preserve">41306.999          </v>
      </c>
      <c r="R230" s="4" t="str">
        <f t="shared" si="16"/>
        <v xml:space="preserve">0.00          </v>
      </c>
      <c r="S230" s="4" t="str">
        <f t="shared" si="17"/>
        <v xml:space="preserve">0.00          </v>
      </c>
      <c r="T230" s="4" t="str">
        <f t="shared" si="18"/>
        <v xml:space="preserve">0.64          </v>
      </c>
      <c r="U230" s="4" t="str">
        <f t="shared" si="19"/>
        <v xml:space="preserve">7.907          </v>
      </c>
      <c r="V230" s="4" t="str">
        <f t="shared" si="20"/>
        <v xml:space="preserve">5.016          </v>
      </c>
      <c r="W230" s="4" t="str">
        <f t="shared" si="21"/>
        <v xml:space="preserve">$0.00          </v>
      </c>
      <c r="X230" s="4" t="str">
        <f t="shared" si="22"/>
        <v xml:space="preserve">$0.00          </v>
      </c>
      <c r="Y230" s="4" t="str">
        <f t="shared" si="23"/>
        <v xml:space="preserve">$0.00          </v>
      </c>
      <c r="Z230" s="4" t="str">
        <f t="shared" si="24"/>
        <v xml:space="preserve">$0.00          </v>
      </c>
      <c r="AA230" s="4" t="str">
        <f t="shared" si="25"/>
        <v xml:space="preserve">$0.00          </v>
      </c>
      <c r="AB230" s="4" t="str">
        <f t="shared" si="26"/>
        <v xml:space="preserve">$0.00          </v>
      </c>
      <c r="AC230" s="4" t="e">
        <f t="shared" si="27"/>
        <v>#REF!</v>
      </c>
      <c r="AD230" s="4" t="e">
        <f t="shared" si="28"/>
        <v>#REF!</v>
      </c>
      <c r="AE230" s="4" t="e">
        <f t="shared" si="29"/>
        <v>#REF!</v>
      </c>
      <c r="AF230" s="4" t="e">
        <f t="shared" si="30"/>
        <v>#REF!</v>
      </c>
      <c r="AG230" s="4" t="e">
        <f t="shared" si="31"/>
        <v>#REF!</v>
      </c>
      <c r="AH230" s="4" t="e">
        <f t="shared" si="32"/>
        <v>#REF!</v>
      </c>
      <c r="AI230" s="4" t="e">
        <f t="shared" si="33"/>
        <v>#REF!</v>
      </c>
      <c r="AJ230" s="4" t="e">
        <f t="shared" si="34"/>
        <v>#REF!</v>
      </c>
      <c r="AK230" s="4" t="e">
        <f t="shared" si="35"/>
        <v>#REF!</v>
      </c>
      <c r="AL230" s="4" t="e">
        <f t="shared" si="36"/>
        <v>#REF!</v>
      </c>
      <c r="AM230" s="4" t="e">
        <f t="shared" si="37"/>
        <v>#REF!</v>
      </c>
      <c r="AN230" s="4" t="str">
        <f t="shared" si="38"/>
        <v xml:space="preserve">0.304          </v>
      </c>
      <c r="AO230" s="4" t="str">
        <f t="shared" si="39"/>
        <v xml:space="preserve">0.803          </v>
      </c>
      <c r="AP230" s="4" t="str">
        <f t="shared" si="40"/>
        <v xml:space="preserve">0.226          </v>
      </c>
    </row>
    <row r="231" spans="2:42" outlineLevel="1" x14ac:dyDescent="0.3">
      <c r="B231" s="4" t="str">
        <f t="shared" si="0"/>
        <v xml:space="preserve">0.314          </v>
      </c>
      <c r="C231" s="4" t="str">
        <f t="shared" si="1"/>
        <v xml:space="preserve">82.40%          </v>
      </c>
      <c r="D231" s="4" t="str">
        <f t="shared" si="2"/>
        <v xml:space="preserve">$55,816.09          </v>
      </c>
      <c r="E231" s="4" t="str">
        <f t="shared" si="3"/>
        <v xml:space="preserve">36.828          </v>
      </c>
      <c r="F231" s="4" t="str">
        <f t="shared" si="4"/>
        <v xml:space="preserve">0.968          </v>
      </c>
      <c r="G231" s="4" t="str">
        <f t="shared" si="5"/>
        <v xml:space="preserve">50874.345          </v>
      </c>
      <c r="H231" s="4" t="str">
        <f t="shared" si="6"/>
        <v xml:space="preserve">23.9          </v>
      </c>
      <c r="I231" s="4" t="str">
        <f t="shared" si="7"/>
        <v xml:space="preserve">15.4          </v>
      </c>
      <c r="J231" s="4" t="str">
        <f t="shared" si="8"/>
        <v xml:space="preserve">890.5          </v>
      </c>
      <c r="K231" s="4" t="str">
        <f t="shared" si="9"/>
        <v xml:space="preserve">852.9          </v>
      </c>
      <c r="L231" s="4" t="str">
        <f t="shared" si="10"/>
        <v xml:space="preserve">0.243          </v>
      </c>
      <c r="M231" s="4" t="str">
        <f t="shared" si="11"/>
        <v xml:space="preserve">16606.458          </v>
      </c>
      <c r="N231" s="4" t="str">
        <f t="shared" si="12"/>
        <v xml:space="preserve">43333.909          </v>
      </c>
      <c r="O231" s="4" t="str">
        <f t="shared" si="13"/>
        <v xml:space="preserve">33.39          </v>
      </c>
      <c r="P231" s="4" t="str">
        <f t="shared" si="14"/>
        <v xml:space="preserve">1567680.142          </v>
      </c>
      <c r="Q231" s="4" t="str">
        <f t="shared" si="15"/>
        <v xml:space="preserve">45198.794          </v>
      </c>
      <c r="R231" s="4" t="str">
        <f t="shared" si="16"/>
        <v xml:space="preserve">0.00          </v>
      </c>
      <c r="S231" s="4" t="str">
        <f t="shared" si="17"/>
        <v xml:space="preserve">0.00          </v>
      </c>
      <c r="T231" s="4" t="str">
        <f t="shared" si="18"/>
        <v xml:space="preserve">0.68          </v>
      </c>
      <c r="U231" s="4" t="str">
        <f t="shared" si="19"/>
        <v xml:space="preserve">8.586          </v>
      </c>
      <c r="V231" s="4" t="str">
        <f t="shared" si="20"/>
        <v xml:space="preserve">5.484          </v>
      </c>
      <c r="W231" s="4" t="str">
        <f t="shared" si="21"/>
        <v xml:space="preserve">$0.00          </v>
      </c>
      <c r="X231" s="4" t="str">
        <f t="shared" si="22"/>
        <v xml:space="preserve">$0.00          </v>
      </c>
      <c r="Y231" s="4" t="str">
        <f t="shared" si="23"/>
        <v xml:space="preserve">$0.00          </v>
      </c>
      <c r="Z231" s="4" t="str">
        <f t="shared" si="24"/>
        <v xml:space="preserve">$0.00          </v>
      </c>
      <c r="AA231" s="4" t="str">
        <f t="shared" si="25"/>
        <v xml:space="preserve">$0.00          </v>
      </c>
      <c r="AB231" s="4" t="str">
        <f t="shared" si="26"/>
        <v xml:space="preserve">$0.00          </v>
      </c>
      <c r="AC231" s="4" t="e">
        <f t="shared" si="27"/>
        <v>#REF!</v>
      </c>
      <c r="AD231" s="4" t="e">
        <f t="shared" si="28"/>
        <v>#REF!</v>
      </c>
      <c r="AE231" s="4" t="e">
        <f t="shared" si="29"/>
        <v>#REF!</v>
      </c>
      <c r="AF231" s="4" t="e">
        <f t="shared" si="30"/>
        <v>#REF!</v>
      </c>
      <c r="AG231" s="4" t="e">
        <f t="shared" si="31"/>
        <v>#REF!</v>
      </c>
      <c r="AH231" s="4" t="e">
        <f t="shared" si="32"/>
        <v>#REF!</v>
      </c>
      <c r="AI231" s="4" t="e">
        <f t="shared" si="33"/>
        <v>#REF!</v>
      </c>
      <c r="AJ231" s="4" t="e">
        <f t="shared" si="34"/>
        <v>#REF!</v>
      </c>
      <c r="AK231" s="4" t="e">
        <f t="shared" si="35"/>
        <v>#REF!</v>
      </c>
      <c r="AL231" s="4" t="e">
        <f t="shared" si="36"/>
        <v>#REF!</v>
      </c>
      <c r="AM231" s="4" t="e">
        <f t="shared" si="37"/>
        <v>#REF!</v>
      </c>
      <c r="AN231" s="4" t="str">
        <f t="shared" si="38"/>
        <v xml:space="preserve">0.324          </v>
      </c>
      <c r="AO231" s="4" t="str">
        <f t="shared" si="39"/>
        <v xml:space="preserve">0.823          </v>
      </c>
      <c r="AP231" s="4" t="str">
        <f t="shared" si="40"/>
        <v xml:space="preserve">0.242          </v>
      </c>
    </row>
    <row r="232" spans="2:42" outlineLevel="1" x14ac:dyDescent="0.3">
      <c r="B232" s="4" t="str">
        <f t="shared" si="0"/>
        <v xml:space="preserve">0.333          </v>
      </c>
      <c r="C232" s="4" t="str">
        <f t="shared" si="1"/>
        <v xml:space="preserve">84.40%          </v>
      </c>
      <c r="D232" s="4" t="str">
        <f t="shared" si="2"/>
        <v xml:space="preserve">$56,785.53          </v>
      </c>
      <c r="E232" s="4" t="str">
        <f t="shared" si="3"/>
        <v xml:space="preserve">39.633          </v>
      </c>
      <c r="F232" s="4" t="str">
        <f t="shared" si="4"/>
        <v xml:space="preserve">0.983          </v>
      </c>
      <c r="G232" s="4" t="str">
        <f t="shared" si="5"/>
        <v xml:space="preserve">55247.512          </v>
      </c>
      <c r="H232" s="4" t="str">
        <f t="shared" si="6"/>
        <v xml:space="preserve">25.8          </v>
      </c>
      <c r="I232" s="4" t="str">
        <f t="shared" si="7"/>
        <v xml:space="preserve">16.8          </v>
      </c>
      <c r="J232" s="4" t="str">
        <f t="shared" si="8"/>
        <v xml:space="preserve">898          </v>
      </c>
      <c r="K232" s="4" t="str">
        <f t="shared" si="9"/>
        <v xml:space="preserve">860.8          </v>
      </c>
      <c r="L232" s="4" t="str">
        <f t="shared" si="10"/>
        <v xml:space="preserve">0.259          </v>
      </c>
      <c r="M232" s="4" t="str">
        <f t="shared" si="11"/>
        <v xml:space="preserve">17635.946          </v>
      </c>
      <c r="N232" s="4" t="str">
        <f t="shared" si="12"/>
        <v xml:space="preserve">44685.849          </v>
      </c>
      <c r="O232" s="4" t="str">
        <f t="shared" si="13"/>
        <v xml:space="preserve">35.937          </v>
      </c>
      <c r="P232" s="4" t="str">
        <f t="shared" si="14"/>
        <v xml:space="preserve">1706751.329          </v>
      </c>
      <c r="Q232" s="4" t="str">
        <f t="shared" si="15"/>
        <v xml:space="preserve">49090.589          </v>
      </c>
      <c r="R232" s="4" t="str">
        <f t="shared" si="16"/>
        <v xml:space="preserve">0.00          </v>
      </c>
      <c r="S232" s="4" t="str">
        <f t="shared" si="17"/>
        <v xml:space="preserve">0.00          </v>
      </c>
      <c r="T232" s="4" t="str">
        <f t="shared" si="18"/>
        <v xml:space="preserve">0.72          </v>
      </c>
      <c r="U232" s="4" t="str">
        <f t="shared" si="19"/>
        <v xml:space="preserve">9.265          </v>
      </c>
      <c r="V232" s="4" t="str">
        <f t="shared" si="20"/>
        <v xml:space="preserve">5.952          </v>
      </c>
      <c r="W232" s="4" t="str">
        <f t="shared" si="21"/>
        <v xml:space="preserve">$0.00          </v>
      </c>
      <c r="X232" s="4" t="str">
        <f t="shared" si="22"/>
        <v xml:space="preserve">$0.00          </v>
      </c>
      <c r="Y232" s="4" t="str">
        <f t="shared" si="23"/>
        <v xml:space="preserve">$0.00          </v>
      </c>
      <c r="Z232" s="4" t="str">
        <f t="shared" si="24"/>
        <v xml:space="preserve">$0.00          </v>
      </c>
      <c r="AA232" s="4" t="str">
        <f t="shared" si="25"/>
        <v xml:space="preserve">$0.00          </v>
      </c>
      <c r="AB232" s="4" t="str">
        <f t="shared" si="26"/>
        <v xml:space="preserve">$0.00          </v>
      </c>
      <c r="AC232" s="4" t="e">
        <f t="shared" si="27"/>
        <v>#REF!</v>
      </c>
      <c r="AD232" s="4" t="e">
        <f t="shared" si="28"/>
        <v>#REF!</v>
      </c>
      <c r="AE232" s="4" t="e">
        <f t="shared" si="29"/>
        <v>#REF!</v>
      </c>
      <c r="AF232" s="4" t="e">
        <f t="shared" si="30"/>
        <v>#REF!</v>
      </c>
      <c r="AG232" s="4" t="e">
        <f t="shared" si="31"/>
        <v>#REF!</v>
      </c>
      <c r="AH232" s="4" t="e">
        <f t="shared" si="32"/>
        <v>#REF!</v>
      </c>
      <c r="AI232" s="4" t="e">
        <f t="shared" si="33"/>
        <v>#REF!</v>
      </c>
      <c r="AJ232" s="4" t="e">
        <f t="shared" si="34"/>
        <v>#REF!</v>
      </c>
      <c r="AK232" s="4" t="e">
        <f t="shared" si="35"/>
        <v>#REF!</v>
      </c>
      <c r="AL232" s="4" t="e">
        <f t="shared" si="36"/>
        <v>#REF!</v>
      </c>
      <c r="AM232" s="4" t="e">
        <f t="shared" si="37"/>
        <v>#REF!</v>
      </c>
      <c r="AN232" s="4" t="str">
        <f t="shared" si="38"/>
        <v xml:space="preserve">0.344          </v>
      </c>
      <c r="AO232" s="4" t="str">
        <f t="shared" si="39"/>
        <v xml:space="preserve">0.843          </v>
      </c>
      <c r="AP232" s="4" t="str">
        <f t="shared" si="40"/>
        <v xml:space="preserve">0.258          </v>
      </c>
    </row>
    <row r="233" spans="2:42" outlineLevel="1" x14ac:dyDescent="0.3">
      <c r="B233" s="4" t="str">
        <f t="shared" si="0"/>
        <v xml:space="preserve">0.352          </v>
      </c>
      <c r="C233" s="4" t="str">
        <f t="shared" si="1"/>
        <v xml:space="preserve">86.40%          </v>
      </c>
      <c r="D233" s="4" t="str">
        <f t="shared" si="2"/>
        <v xml:space="preserve">$57,754.97          </v>
      </c>
      <c r="E233" s="4" t="str">
        <f t="shared" si="3"/>
        <v xml:space="preserve">42.438          </v>
      </c>
      <c r="F233" s="4" t="str">
        <f t="shared" si="4"/>
        <v xml:space="preserve">0.998          </v>
      </c>
      <c r="G233" s="4" t="str">
        <f t="shared" si="5"/>
        <v xml:space="preserve">59620.679          </v>
      </c>
      <c r="H233" s="4" t="str">
        <f t="shared" si="6"/>
        <v xml:space="preserve">27.7          </v>
      </c>
      <c r="I233" s="4" t="str">
        <f t="shared" si="7"/>
        <v xml:space="preserve">18.2          </v>
      </c>
      <c r="J233" s="4" t="str">
        <f t="shared" si="8"/>
        <v xml:space="preserve">905.5          </v>
      </c>
      <c r="K233" s="4" t="str">
        <f t="shared" si="9"/>
        <v xml:space="preserve">868.7          </v>
      </c>
      <c r="L233" s="4" t="str">
        <f t="shared" si="10"/>
        <v xml:space="preserve">0.275          </v>
      </c>
      <c r="M233" s="4" t="str">
        <f t="shared" si="11"/>
        <v xml:space="preserve">18665.434          </v>
      </c>
      <c r="N233" s="4" t="str">
        <f t="shared" si="12"/>
        <v xml:space="preserve">46037.789          </v>
      </c>
      <c r="O233" s="4" t="str">
        <f t="shared" si="13"/>
        <v xml:space="preserve">38.484          </v>
      </c>
      <c r="P233" s="4" t="str">
        <f t="shared" si="14"/>
        <v xml:space="preserve">1845822.516          </v>
      </c>
      <c r="Q233" s="4" t="str">
        <f t="shared" si="15"/>
        <v xml:space="preserve">52982.384          </v>
      </c>
      <c r="R233" s="4" t="str">
        <f t="shared" si="16"/>
        <v xml:space="preserve">0.00          </v>
      </c>
      <c r="S233" s="4" t="str">
        <f t="shared" si="17"/>
        <v xml:space="preserve">0.00          </v>
      </c>
      <c r="T233" s="4" t="str">
        <f t="shared" si="18"/>
        <v xml:space="preserve">0.77          </v>
      </c>
      <c r="U233" s="4" t="str">
        <f t="shared" si="19"/>
        <v xml:space="preserve">9.944          </v>
      </c>
      <c r="V233" s="4" t="str">
        <f t="shared" si="20"/>
        <v xml:space="preserve">6.42          </v>
      </c>
      <c r="W233" s="4" t="str">
        <f t="shared" si="21"/>
        <v xml:space="preserve">$0.00          </v>
      </c>
      <c r="X233" s="4" t="str">
        <f t="shared" si="22"/>
        <v xml:space="preserve">$0.00          </v>
      </c>
      <c r="Y233" s="4" t="str">
        <f t="shared" si="23"/>
        <v xml:space="preserve">$0.00          </v>
      </c>
      <c r="Z233" s="4" t="str">
        <f t="shared" si="24"/>
        <v xml:space="preserve">$0.00          </v>
      </c>
      <c r="AA233" s="4" t="str">
        <f t="shared" si="25"/>
        <v xml:space="preserve">$0.00          </v>
      </c>
      <c r="AB233" s="4" t="str">
        <f t="shared" si="26"/>
        <v xml:space="preserve">$0.00          </v>
      </c>
      <c r="AC233" s="4" t="e">
        <f t="shared" si="27"/>
        <v>#REF!</v>
      </c>
      <c r="AD233" s="4" t="e">
        <f t="shared" si="28"/>
        <v>#REF!</v>
      </c>
      <c r="AE233" s="4" t="e">
        <f t="shared" si="29"/>
        <v>#REF!</v>
      </c>
      <c r="AF233" s="4" t="e">
        <f t="shared" si="30"/>
        <v>#REF!</v>
      </c>
      <c r="AG233" s="4" t="e">
        <f t="shared" si="31"/>
        <v>#REF!</v>
      </c>
      <c r="AH233" s="4" t="e">
        <f t="shared" si="32"/>
        <v>#REF!</v>
      </c>
      <c r="AI233" s="4" t="e">
        <f t="shared" si="33"/>
        <v>#REF!</v>
      </c>
      <c r="AJ233" s="4" t="e">
        <f t="shared" si="34"/>
        <v>#REF!</v>
      </c>
      <c r="AK233" s="4" t="e">
        <f t="shared" si="35"/>
        <v>#REF!</v>
      </c>
      <c r="AL233" s="4" t="e">
        <f t="shared" si="36"/>
        <v>#REF!</v>
      </c>
      <c r="AM233" s="4" t="e">
        <f t="shared" si="37"/>
        <v>#REF!</v>
      </c>
      <c r="AN233" s="4" t="str">
        <f t="shared" si="38"/>
        <v xml:space="preserve">0.364          </v>
      </c>
      <c r="AO233" s="4" t="str">
        <f t="shared" si="39"/>
        <v xml:space="preserve">0.863          </v>
      </c>
      <c r="AP233" s="4" t="str">
        <f t="shared" si="40"/>
        <v xml:space="preserve">0.274          </v>
      </c>
    </row>
    <row r="234" spans="2:42" outlineLevel="1" x14ac:dyDescent="0.3">
      <c r="B234" s="4" t="str">
        <f t="shared" si="0"/>
        <v xml:space="preserve">0.371          </v>
      </c>
      <c r="C234" s="4" t="str">
        <f t="shared" si="1"/>
        <v xml:space="preserve">88.40%          </v>
      </c>
      <c r="D234" s="4" t="str">
        <f t="shared" si="2"/>
        <v xml:space="preserve">$58,724.41          </v>
      </c>
      <c r="E234" s="4" t="str">
        <f t="shared" si="3"/>
        <v xml:space="preserve">45.243          </v>
      </c>
      <c r="F234" s="4" t="str">
        <f t="shared" si="4"/>
        <v xml:space="preserve">1.013          </v>
      </c>
      <c r="G234" s="4" t="str">
        <f t="shared" si="5"/>
        <v xml:space="preserve">63993.846          </v>
      </c>
      <c r="H234" s="4" t="str">
        <f t="shared" si="6"/>
        <v xml:space="preserve">29.6          </v>
      </c>
      <c r="I234" s="4" t="str">
        <f t="shared" si="7"/>
        <v xml:space="preserve">19.6          </v>
      </c>
      <c r="J234" s="4" t="str">
        <f t="shared" si="8"/>
        <v xml:space="preserve">913          </v>
      </c>
      <c r="K234" s="4" t="str">
        <f t="shared" si="9"/>
        <v xml:space="preserve">876.6          </v>
      </c>
      <c r="L234" s="4" t="str">
        <f t="shared" si="10"/>
        <v xml:space="preserve">0.291          </v>
      </c>
      <c r="M234" s="4" t="str">
        <f t="shared" si="11"/>
        <v xml:space="preserve">19694.922          </v>
      </c>
      <c r="N234" s="4" t="str">
        <f t="shared" si="12"/>
        <v xml:space="preserve">47389.729          </v>
      </c>
      <c r="O234" s="4" t="str">
        <f t="shared" si="13"/>
        <v xml:space="preserve">41.031          </v>
      </c>
      <c r="P234" s="4" t="str">
        <f t="shared" si="14"/>
        <v xml:space="preserve">1984893.703          </v>
      </c>
      <c r="Q234" s="4" t="str">
        <f t="shared" si="15"/>
        <v xml:space="preserve">56874.179          </v>
      </c>
      <c r="R234" s="4" t="str">
        <f t="shared" si="16"/>
        <v xml:space="preserve">0.00          </v>
      </c>
      <c r="S234" s="4" t="str">
        <f t="shared" si="17"/>
        <v xml:space="preserve">0.00          </v>
      </c>
      <c r="T234" s="4" t="str">
        <f t="shared" si="18"/>
        <v xml:space="preserve">0.81          </v>
      </c>
      <c r="U234" s="4" t="str">
        <f t="shared" si="19"/>
        <v xml:space="preserve">10.623          </v>
      </c>
      <c r="V234" s="4" t="str">
        <f t="shared" si="20"/>
        <v xml:space="preserve">6.888          </v>
      </c>
      <c r="W234" s="4" t="str">
        <f t="shared" si="21"/>
        <v xml:space="preserve">$0.00          </v>
      </c>
      <c r="X234" s="4" t="str">
        <f t="shared" si="22"/>
        <v xml:space="preserve">$0.00          </v>
      </c>
      <c r="Y234" s="4" t="str">
        <f t="shared" si="23"/>
        <v xml:space="preserve">$0.00          </v>
      </c>
      <c r="Z234" s="4" t="str">
        <f t="shared" si="24"/>
        <v xml:space="preserve">$0.00          </v>
      </c>
      <c r="AA234" s="4" t="str">
        <f t="shared" si="25"/>
        <v xml:space="preserve">$0.00          </v>
      </c>
      <c r="AB234" s="4" t="str">
        <f t="shared" si="26"/>
        <v xml:space="preserve">$0.00          </v>
      </c>
      <c r="AC234" s="4" t="e">
        <f t="shared" si="27"/>
        <v>#REF!</v>
      </c>
      <c r="AD234" s="4" t="e">
        <f t="shared" si="28"/>
        <v>#REF!</v>
      </c>
      <c r="AE234" s="4" t="e">
        <f t="shared" si="29"/>
        <v>#REF!</v>
      </c>
      <c r="AF234" s="4" t="e">
        <f t="shared" si="30"/>
        <v>#REF!</v>
      </c>
      <c r="AG234" s="4" t="e">
        <f t="shared" si="31"/>
        <v>#REF!</v>
      </c>
      <c r="AH234" s="4" t="e">
        <f t="shared" si="32"/>
        <v>#REF!</v>
      </c>
      <c r="AI234" s="4" t="e">
        <f t="shared" si="33"/>
        <v>#REF!</v>
      </c>
      <c r="AJ234" s="4" t="e">
        <f t="shared" si="34"/>
        <v>#REF!</v>
      </c>
      <c r="AK234" s="4" t="e">
        <f t="shared" si="35"/>
        <v>#REF!</v>
      </c>
      <c r="AL234" s="4" t="e">
        <f t="shared" si="36"/>
        <v>#REF!</v>
      </c>
      <c r="AM234" s="4" t="e">
        <f t="shared" si="37"/>
        <v>#REF!</v>
      </c>
      <c r="AN234" s="4" t="str">
        <f t="shared" si="38"/>
        <v xml:space="preserve">0.384          </v>
      </c>
      <c r="AO234" s="4" t="str">
        <f t="shared" si="39"/>
        <v xml:space="preserve">0.883          </v>
      </c>
      <c r="AP234" s="4" t="str">
        <f t="shared" si="40"/>
        <v xml:space="preserve">0.29          </v>
      </c>
    </row>
    <row r="235" spans="2:42" outlineLevel="1" x14ac:dyDescent="0.3">
      <c r="B235" s="4" t="str">
        <f t="shared" si="0"/>
        <v xml:space="preserve">0.39          </v>
      </c>
      <c r="C235" s="4" t="str">
        <f t="shared" si="1"/>
        <v xml:space="preserve">90.40%          </v>
      </c>
      <c r="D235" s="4" t="str">
        <f t="shared" si="2"/>
        <v xml:space="preserve">$59,693.84          </v>
      </c>
      <c r="E235" s="4" t="str">
        <f t="shared" si="3"/>
        <v xml:space="preserve">48.048          </v>
      </c>
      <c r="F235" s="4" t="str">
        <f t="shared" si="4"/>
        <v xml:space="preserve">1.028          </v>
      </c>
      <c r="G235" s="4" t="str">
        <f t="shared" si="5"/>
        <v xml:space="preserve">68367.013          </v>
      </c>
      <c r="H235" s="4" t="str">
        <f t="shared" si="6"/>
        <v xml:space="preserve">31.5          </v>
      </c>
      <c r="I235" s="4" t="str">
        <f t="shared" si="7"/>
        <v xml:space="preserve">21          </v>
      </c>
      <c r="J235" s="4" t="str">
        <f t="shared" si="8"/>
        <v xml:space="preserve">920.5          </v>
      </c>
      <c r="K235" s="4" t="str">
        <f t="shared" si="9"/>
        <v xml:space="preserve">884.5          </v>
      </c>
      <c r="L235" s="4" t="str">
        <f t="shared" si="10"/>
        <v xml:space="preserve">0.307          </v>
      </c>
      <c r="M235" s="4" t="str">
        <f t="shared" si="11"/>
        <v xml:space="preserve">20724.41          </v>
      </c>
      <c r="N235" s="4" t="str">
        <f t="shared" si="12"/>
        <v xml:space="preserve">48741.669          </v>
      </c>
      <c r="O235" s="4" t="str">
        <f t="shared" si="13"/>
        <v xml:space="preserve">43.578          </v>
      </c>
      <c r="P235" s="4" t="str">
        <f t="shared" si="14"/>
        <v xml:space="preserve">2123964.89          </v>
      </c>
      <c r="Q235" s="4" t="str">
        <f t="shared" si="15"/>
        <v xml:space="preserve">60765.974          </v>
      </c>
      <c r="R235" s="4" t="str">
        <f t="shared" si="16"/>
        <v xml:space="preserve">0.00          </v>
      </c>
      <c r="S235" s="4" t="str">
        <f t="shared" si="17"/>
        <v xml:space="preserve">0.00          </v>
      </c>
      <c r="T235" s="4" t="str">
        <f t="shared" si="18"/>
        <v xml:space="preserve">0.85          </v>
      </c>
      <c r="U235" s="4" t="str">
        <f t="shared" si="19"/>
        <v xml:space="preserve">11.302          </v>
      </c>
      <c r="V235" s="4" t="str">
        <f t="shared" si="20"/>
        <v xml:space="preserve">7.356          </v>
      </c>
      <c r="W235" s="4" t="str">
        <f t="shared" si="21"/>
        <v xml:space="preserve">$0.00          </v>
      </c>
      <c r="X235" s="4" t="str">
        <f t="shared" si="22"/>
        <v xml:space="preserve">$0.00          </v>
      </c>
      <c r="Y235" s="4" t="str">
        <f t="shared" si="23"/>
        <v xml:space="preserve">$0.00          </v>
      </c>
      <c r="Z235" s="4" t="str">
        <f t="shared" si="24"/>
        <v xml:space="preserve">$0.00          </v>
      </c>
      <c r="AA235" s="4" t="str">
        <f t="shared" si="25"/>
        <v xml:space="preserve">$0.00          </v>
      </c>
      <c r="AB235" s="4" t="str">
        <f t="shared" si="26"/>
        <v xml:space="preserve">$0.00          </v>
      </c>
      <c r="AC235" s="4" t="e">
        <f t="shared" si="27"/>
        <v>#REF!</v>
      </c>
      <c r="AD235" s="4" t="e">
        <f t="shared" si="28"/>
        <v>#REF!</v>
      </c>
      <c r="AE235" s="4" t="e">
        <f t="shared" si="29"/>
        <v>#REF!</v>
      </c>
      <c r="AF235" s="4" t="e">
        <f t="shared" si="30"/>
        <v>#REF!</v>
      </c>
      <c r="AG235" s="4" t="e">
        <f t="shared" si="31"/>
        <v>#REF!</v>
      </c>
      <c r="AH235" s="4" t="e">
        <f t="shared" si="32"/>
        <v>#REF!</v>
      </c>
      <c r="AI235" s="4" t="e">
        <f t="shared" si="33"/>
        <v>#REF!</v>
      </c>
      <c r="AJ235" s="4" t="e">
        <f t="shared" si="34"/>
        <v>#REF!</v>
      </c>
      <c r="AK235" s="4" t="e">
        <f t="shared" si="35"/>
        <v>#REF!</v>
      </c>
      <c r="AL235" s="4" t="e">
        <f t="shared" si="36"/>
        <v>#REF!</v>
      </c>
      <c r="AM235" s="4" t="e">
        <f t="shared" si="37"/>
        <v>#REF!</v>
      </c>
      <c r="AN235" s="4" t="str">
        <f t="shared" si="38"/>
        <v xml:space="preserve">0.404          </v>
      </c>
      <c r="AO235" s="4" t="str">
        <f t="shared" si="39"/>
        <v xml:space="preserve">0.903          </v>
      </c>
      <c r="AP235" s="4" t="str">
        <f t="shared" si="40"/>
        <v xml:space="preserve">0.306          </v>
      </c>
    </row>
    <row r="236" spans="2:42" outlineLevel="1" x14ac:dyDescent="0.3">
      <c r="B236" s="4" t="str">
        <f t="shared" si="0"/>
        <v xml:space="preserve">0.409          </v>
      </c>
      <c r="C236" s="4" t="str">
        <f t="shared" si="1"/>
        <v xml:space="preserve">92.40%          </v>
      </c>
      <c r="D236" s="4" t="str">
        <f t="shared" si="2"/>
        <v xml:space="preserve">$60,663.28          </v>
      </c>
      <c r="E236" s="4" t="str">
        <f t="shared" si="3"/>
        <v xml:space="preserve">50.853          </v>
      </c>
      <c r="F236" s="4" t="str">
        <f t="shared" si="4"/>
        <v xml:space="preserve">1.043          </v>
      </c>
      <c r="G236" s="4" t="str">
        <f t="shared" si="5"/>
        <v xml:space="preserve">72740.18          </v>
      </c>
      <c r="H236" s="4" t="str">
        <f t="shared" si="6"/>
        <v xml:space="preserve">33.4          </v>
      </c>
      <c r="I236" s="4" t="str">
        <f t="shared" si="7"/>
        <v xml:space="preserve">22.4          </v>
      </c>
      <c r="J236" s="4" t="str">
        <f t="shared" si="8"/>
        <v xml:space="preserve">928          </v>
      </c>
      <c r="K236" s="4" t="str">
        <f t="shared" si="9"/>
        <v xml:space="preserve">892.4          </v>
      </c>
      <c r="L236" s="4" t="str">
        <f t="shared" si="10"/>
        <v xml:space="preserve">0.323          </v>
      </c>
      <c r="M236" s="4" t="str">
        <f t="shared" si="11"/>
        <v xml:space="preserve">21753.898          </v>
      </c>
      <c r="N236" s="4" t="str">
        <f t="shared" si="12"/>
        <v xml:space="preserve">50093.609          </v>
      </c>
      <c r="O236" s="4" t="str">
        <f t="shared" si="13"/>
        <v xml:space="preserve">46.125          </v>
      </c>
      <c r="P236" s="4" t="str">
        <f t="shared" si="14"/>
        <v xml:space="preserve">2263036.077          </v>
      </c>
      <c r="Q236" s="4" t="str">
        <f t="shared" si="15"/>
        <v xml:space="preserve">64657.769          </v>
      </c>
      <c r="R236" s="4" t="str">
        <f t="shared" si="16"/>
        <v xml:space="preserve">0.00          </v>
      </c>
      <c r="S236" s="4" t="str">
        <f t="shared" si="17"/>
        <v xml:space="preserve">0.00          </v>
      </c>
      <c r="T236" s="4" t="str">
        <f t="shared" si="18"/>
        <v xml:space="preserve">0.89          </v>
      </c>
      <c r="U236" s="4" t="str">
        <f t="shared" si="19"/>
        <v xml:space="preserve">11.981          </v>
      </c>
      <c r="V236" s="4" t="str">
        <f t="shared" si="20"/>
        <v xml:space="preserve">7.824          </v>
      </c>
      <c r="W236" s="4" t="str">
        <f t="shared" si="21"/>
        <v xml:space="preserve">$0.00          </v>
      </c>
      <c r="X236" s="4" t="str">
        <f t="shared" si="22"/>
        <v xml:space="preserve">$0.00          </v>
      </c>
      <c r="Y236" s="4" t="str">
        <f t="shared" si="23"/>
        <v xml:space="preserve">$0.00          </v>
      </c>
      <c r="Z236" s="4" t="str">
        <f t="shared" si="24"/>
        <v xml:space="preserve">$0.00          </v>
      </c>
      <c r="AA236" s="4" t="str">
        <f t="shared" si="25"/>
        <v xml:space="preserve">$0.00          </v>
      </c>
      <c r="AB236" s="4" t="str">
        <f t="shared" si="26"/>
        <v xml:space="preserve">$0.00          </v>
      </c>
      <c r="AC236" s="4" t="e">
        <f t="shared" si="27"/>
        <v>#REF!</v>
      </c>
      <c r="AD236" s="4" t="e">
        <f t="shared" si="28"/>
        <v>#REF!</v>
      </c>
      <c r="AE236" s="4" t="e">
        <f t="shared" si="29"/>
        <v>#REF!</v>
      </c>
      <c r="AF236" s="4" t="e">
        <f t="shared" si="30"/>
        <v>#REF!</v>
      </c>
      <c r="AG236" s="4" t="e">
        <f t="shared" si="31"/>
        <v>#REF!</v>
      </c>
      <c r="AH236" s="4" t="e">
        <f t="shared" si="32"/>
        <v>#REF!</v>
      </c>
      <c r="AI236" s="4" t="e">
        <f t="shared" si="33"/>
        <v>#REF!</v>
      </c>
      <c r="AJ236" s="4" t="e">
        <f t="shared" si="34"/>
        <v>#REF!</v>
      </c>
      <c r="AK236" s="4" t="e">
        <f t="shared" si="35"/>
        <v>#REF!</v>
      </c>
      <c r="AL236" s="4" t="e">
        <f t="shared" si="36"/>
        <v>#REF!</v>
      </c>
      <c r="AM236" s="4" t="e">
        <f t="shared" si="37"/>
        <v>#REF!</v>
      </c>
      <c r="AN236" s="4" t="str">
        <f t="shared" si="38"/>
        <v xml:space="preserve">0.424          </v>
      </c>
      <c r="AO236" s="4" t="str">
        <f t="shared" si="39"/>
        <v xml:space="preserve">0.923          </v>
      </c>
      <c r="AP236" s="4" t="str">
        <f t="shared" si="40"/>
        <v xml:space="preserve">0.322          </v>
      </c>
    </row>
    <row r="237" spans="2:42" outlineLevel="1" x14ac:dyDescent="0.3">
      <c r="B237" s="4" t="str">
        <f t="shared" si="0"/>
        <v xml:space="preserve">0.428          </v>
      </c>
      <c r="C237" s="4" t="str">
        <f t="shared" si="1"/>
        <v xml:space="preserve">94.40%          </v>
      </c>
      <c r="D237" s="4" t="str">
        <f t="shared" si="2"/>
        <v xml:space="preserve">$61,632.72          </v>
      </c>
      <c r="E237" s="4" t="str">
        <f t="shared" si="3"/>
        <v xml:space="preserve">53.658          </v>
      </c>
      <c r="F237" s="4" t="str">
        <f t="shared" si="4"/>
        <v xml:space="preserve">1.058          </v>
      </c>
      <c r="G237" s="4" t="str">
        <f t="shared" si="5"/>
        <v xml:space="preserve">77113.347          </v>
      </c>
      <c r="H237" s="4" t="str">
        <f t="shared" si="6"/>
        <v xml:space="preserve">35.3          </v>
      </c>
      <c r="I237" s="4" t="str">
        <f t="shared" si="7"/>
        <v xml:space="preserve">23.8          </v>
      </c>
      <c r="J237" s="4" t="str">
        <f t="shared" si="8"/>
        <v xml:space="preserve">935.5          </v>
      </c>
      <c r="K237" s="4" t="str">
        <f t="shared" si="9"/>
        <v xml:space="preserve">900.3          </v>
      </c>
      <c r="L237" s="4" t="str">
        <f t="shared" si="10"/>
        <v xml:space="preserve">0.339          </v>
      </c>
      <c r="M237" s="4" t="str">
        <f t="shared" si="11"/>
        <v xml:space="preserve">22783.386          </v>
      </c>
      <c r="N237" s="4" t="str">
        <f t="shared" si="12"/>
        <v xml:space="preserve">51445.549          </v>
      </c>
      <c r="O237" s="4" t="str">
        <f t="shared" si="13"/>
        <v xml:space="preserve">48.672          </v>
      </c>
      <c r="P237" s="4" t="str">
        <f t="shared" si="14"/>
        <v xml:space="preserve">2402107.264          </v>
      </c>
      <c r="Q237" s="4" t="str">
        <f t="shared" si="15"/>
        <v xml:space="preserve">68549.564          </v>
      </c>
      <c r="R237" s="4" t="str">
        <f t="shared" si="16"/>
        <v xml:space="preserve">0.00          </v>
      </c>
      <c r="S237" s="4" t="str">
        <f t="shared" si="17"/>
        <v xml:space="preserve">0.00          </v>
      </c>
      <c r="T237" s="4" t="str">
        <f t="shared" si="18"/>
        <v xml:space="preserve">0.93          </v>
      </c>
      <c r="U237" s="4" t="str">
        <f t="shared" si="19"/>
        <v xml:space="preserve">12.66          </v>
      </c>
      <c r="V237" s="4" t="str">
        <f t="shared" si="20"/>
        <v xml:space="preserve">8.292          </v>
      </c>
      <c r="W237" s="4" t="str">
        <f t="shared" si="21"/>
        <v xml:space="preserve">$0.00          </v>
      </c>
      <c r="X237" s="4" t="str">
        <f t="shared" si="22"/>
        <v xml:space="preserve">$0.00          </v>
      </c>
      <c r="Y237" s="4" t="str">
        <f t="shared" si="23"/>
        <v xml:space="preserve">$0.00          </v>
      </c>
      <c r="Z237" s="4" t="str">
        <f t="shared" si="24"/>
        <v xml:space="preserve">$0.00          </v>
      </c>
      <c r="AA237" s="4" t="str">
        <f t="shared" si="25"/>
        <v xml:space="preserve">$0.00          </v>
      </c>
      <c r="AB237" s="4" t="str">
        <f t="shared" si="26"/>
        <v xml:space="preserve">$0.00          </v>
      </c>
      <c r="AC237" s="4" t="e">
        <f t="shared" si="27"/>
        <v>#REF!</v>
      </c>
      <c r="AD237" s="4" t="e">
        <f t="shared" si="28"/>
        <v>#REF!</v>
      </c>
      <c r="AE237" s="4" t="e">
        <f t="shared" si="29"/>
        <v>#REF!</v>
      </c>
      <c r="AF237" s="4" t="e">
        <f t="shared" si="30"/>
        <v>#REF!</v>
      </c>
      <c r="AG237" s="4" t="e">
        <f t="shared" si="31"/>
        <v>#REF!</v>
      </c>
      <c r="AH237" s="4" t="e">
        <f t="shared" si="32"/>
        <v>#REF!</v>
      </c>
      <c r="AI237" s="4" t="e">
        <f t="shared" si="33"/>
        <v>#REF!</v>
      </c>
      <c r="AJ237" s="4" t="e">
        <f t="shared" si="34"/>
        <v>#REF!</v>
      </c>
      <c r="AK237" s="4" t="e">
        <f t="shared" si="35"/>
        <v>#REF!</v>
      </c>
      <c r="AL237" s="4" t="e">
        <f t="shared" si="36"/>
        <v>#REF!</v>
      </c>
      <c r="AM237" s="4" t="e">
        <f t="shared" si="37"/>
        <v>#REF!</v>
      </c>
      <c r="AN237" s="4" t="str">
        <f t="shared" si="38"/>
        <v xml:space="preserve">0.444          </v>
      </c>
      <c r="AO237" s="4" t="str">
        <f t="shared" si="39"/>
        <v xml:space="preserve">0.943          </v>
      </c>
      <c r="AP237" s="4" t="str">
        <f t="shared" si="40"/>
        <v xml:space="preserve">0.338          </v>
      </c>
    </row>
    <row r="238" spans="2:42" outlineLevel="1" x14ac:dyDescent="0.3">
      <c r="B238" s="4" t="str">
        <f t="shared" si="0"/>
        <v xml:space="preserve">0.447          </v>
      </c>
      <c r="C238" s="4" t="str">
        <f t="shared" si="1"/>
        <v xml:space="preserve">96.40%          </v>
      </c>
      <c r="D238" s="4" t="str">
        <f t="shared" si="2"/>
        <v xml:space="preserve">$62,602.16          </v>
      </c>
      <c r="E238" s="4" t="str">
        <f t="shared" si="3"/>
        <v xml:space="preserve">56.463          </v>
      </c>
      <c r="F238" s="4" t="str">
        <f t="shared" si="4"/>
        <v xml:space="preserve">1.073          </v>
      </c>
      <c r="G238" s="4" t="str">
        <f t="shared" si="5"/>
        <v xml:space="preserve">81486.514          </v>
      </c>
      <c r="H238" s="4" t="str">
        <f t="shared" si="6"/>
        <v xml:space="preserve">37.2          </v>
      </c>
      <c r="I238" s="4" t="str">
        <f t="shared" si="7"/>
        <v xml:space="preserve">25.2          </v>
      </c>
      <c r="J238" s="4" t="str">
        <f t="shared" si="8"/>
        <v xml:space="preserve">943          </v>
      </c>
      <c r="K238" s="4" t="str">
        <f t="shared" si="9"/>
        <v xml:space="preserve">908.2          </v>
      </c>
      <c r="L238" s="4" t="str">
        <f t="shared" si="10"/>
        <v xml:space="preserve">0.355          </v>
      </c>
      <c r="M238" s="4" t="str">
        <f t="shared" si="11"/>
        <v xml:space="preserve">23812.874          </v>
      </c>
      <c r="N238" s="4" t="str">
        <f t="shared" si="12"/>
        <v xml:space="preserve">52797.489          </v>
      </c>
      <c r="O238" s="4" t="str">
        <f t="shared" si="13"/>
        <v xml:space="preserve">51.219          </v>
      </c>
      <c r="P238" s="4" t="str">
        <f t="shared" si="14"/>
        <v xml:space="preserve">2541178.451          </v>
      </c>
      <c r="Q238" s="4" t="str">
        <f t="shared" si="15"/>
        <v xml:space="preserve">72441.359          </v>
      </c>
      <c r="R238" s="4" t="str">
        <f t="shared" si="16"/>
        <v xml:space="preserve">0.00          </v>
      </c>
      <c r="S238" s="4" t="str">
        <f t="shared" si="17"/>
        <v xml:space="preserve">0.00          </v>
      </c>
      <c r="T238" s="4" t="str">
        <f t="shared" si="18"/>
        <v xml:space="preserve">0.98          </v>
      </c>
      <c r="U238" s="4" t="str">
        <f t="shared" si="19"/>
        <v xml:space="preserve">13.339          </v>
      </c>
      <c r="V238" s="4" t="str">
        <f t="shared" si="20"/>
        <v xml:space="preserve">8.76          </v>
      </c>
      <c r="W238" s="4" t="str">
        <f t="shared" si="21"/>
        <v xml:space="preserve">$0.00          </v>
      </c>
      <c r="X238" s="4" t="str">
        <f t="shared" si="22"/>
        <v xml:space="preserve">$0.00          </v>
      </c>
      <c r="Y238" s="4" t="str">
        <f t="shared" si="23"/>
        <v xml:space="preserve">$0.00          </v>
      </c>
      <c r="Z238" s="4" t="str">
        <f t="shared" si="24"/>
        <v xml:space="preserve">$0.00          </v>
      </c>
      <c r="AA238" s="4" t="str">
        <f t="shared" si="25"/>
        <v xml:space="preserve">$0.00          </v>
      </c>
      <c r="AB238" s="4" t="str">
        <f t="shared" si="26"/>
        <v xml:space="preserve">$0.00          </v>
      </c>
      <c r="AC238" s="4" t="e">
        <f t="shared" si="27"/>
        <v>#REF!</v>
      </c>
      <c r="AD238" s="4" t="e">
        <f t="shared" si="28"/>
        <v>#REF!</v>
      </c>
      <c r="AE238" s="4" t="e">
        <f t="shared" si="29"/>
        <v>#REF!</v>
      </c>
      <c r="AF238" s="4" t="e">
        <f t="shared" si="30"/>
        <v>#REF!</v>
      </c>
      <c r="AG238" s="4" t="e">
        <f t="shared" si="31"/>
        <v>#REF!</v>
      </c>
      <c r="AH238" s="4" t="e">
        <f t="shared" si="32"/>
        <v>#REF!</v>
      </c>
      <c r="AI238" s="4" t="e">
        <f t="shared" si="33"/>
        <v>#REF!</v>
      </c>
      <c r="AJ238" s="4" t="e">
        <f t="shared" si="34"/>
        <v>#REF!</v>
      </c>
      <c r="AK238" s="4" t="e">
        <f t="shared" si="35"/>
        <v>#REF!</v>
      </c>
      <c r="AL238" s="4" t="e">
        <f t="shared" si="36"/>
        <v>#REF!</v>
      </c>
      <c r="AM238" s="4" t="e">
        <f t="shared" si="37"/>
        <v>#REF!</v>
      </c>
      <c r="AN238" s="4" t="str">
        <f t="shared" si="38"/>
        <v xml:space="preserve">0.464          </v>
      </c>
      <c r="AO238" s="4" t="str">
        <f t="shared" si="39"/>
        <v xml:space="preserve">0.963          </v>
      </c>
      <c r="AP238" s="4" t="str">
        <f t="shared" si="40"/>
        <v xml:space="preserve">0.354          </v>
      </c>
    </row>
    <row r="239" spans="2:42" outlineLevel="1" x14ac:dyDescent="0.3">
      <c r="B239" s="4" t="str">
        <f t="shared" si="0"/>
        <v xml:space="preserve">0.466          </v>
      </c>
      <c r="C239" s="4" t="str">
        <f t="shared" si="1"/>
        <v xml:space="preserve">98.40%          </v>
      </c>
      <c r="D239" s="4" t="str">
        <f t="shared" si="2"/>
        <v xml:space="preserve">$63,571.60          </v>
      </c>
      <c r="E239" s="4" t="str">
        <f t="shared" si="3"/>
        <v xml:space="preserve">59.268          </v>
      </c>
      <c r="F239" s="4" t="str">
        <f t="shared" si="4"/>
        <v xml:space="preserve">1.088          </v>
      </c>
      <c r="G239" s="4" t="str">
        <f t="shared" si="5"/>
        <v xml:space="preserve">85859.681          </v>
      </c>
      <c r="H239" s="4" t="str">
        <f t="shared" si="6"/>
        <v xml:space="preserve">39.1          </v>
      </c>
      <c r="I239" s="4" t="str">
        <f t="shared" si="7"/>
        <v xml:space="preserve">26.6          </v>
      </c>
      <c r="J239" s="4" t="str">
        <f t="shared" si="8"/>
        <v xml:space="preserve">950.5          </v>
      </c>
      <c r="K239" s="4" t="str">
        <f t="shared" si="9"/>
        <v xml:space="preserve">916.1          </v>
      </c>
      <c r="L239" s="4" t="str">
        <f t="shared" si="10"/>
        <v xml:space="preserve">0.371          </v>
      </c>
      <c r="M239" s="4" t="str">
        <f t="shared" si="11"/>
        <v xml:space="preserve">24842.362          </v>
      </c>
      <c r="N239" s="4" t="str">
        <f t="shared" si="12"/>
        <v xml:space="preserve">54149.429          </v>
      </c>
      <c r="O239" s="4" t="str">
        <f t="shared" si="13"/>
        <v xml:space="preserve">53.766          </v>
      </c>
      <c r="P239" s="4" t="str">
        <f t="shared" si="14"/>
        <v xml:space="preserve">2680249.638          </v>
      </c>
      <c r="Q239" s="4" t="str">
        <f t="shared" si="15"/>
        <v xml:space="preserve">76333.154          </v>
      </c>
      <c r="R239" s="4" t="str">
        <f t="shared" si="16"/>
        <v xml:space="preserve">0.00          </v>
      </c>
      <c r="S239" s="4" t="str">
        <f t="shared" si="17"/>
        <v xml:space="preserve">0.00          </v>
      </c>
      <c r="T239" s="4" t="str">
        <f t="shared" si="18"/>
        <v xml:space="preserve">1.02          </v>
      </c>
      <c r="U239" s="4" t="str">
        <f t="shared" si="19"/>
        <v xml:space="preserve">14.018          </v>
      </c>
      <c r="V239" s="4" t="str">
        <f t="shared" si="20"/>
        <v xml:space="preserve">9.228          </v>
      </c>
      <c r="W239" s="4" t="str">
        <f t="shared" si="21"/>
        <v xml:space="preserve">$0.00          </v>
      </c>
      <c r="X239" s="4" t="str">
        <f t="shared" si="22"/>
        <v xml:space="preserve">$0.00          </v>
      </c>
      <c r="Y239" s="4" t="str">
        <f t="shared" si="23"/>
        <v xml:space="preserve">$0.00          </v>
      </c>
      <c r="Z239" s="4" t="str">
        <f t="shared" si="24"/>
        <v xml:space="preserve">$0.00          </v>
      </c>
      <c r="AA239" s="4" t="str">
        <f t="shared" si="25"/>
        <v xml:space="preserve">$0.00          </v>
      </c>
      <c r="AB239" s="4" t="str">
        <f t="shared" si="26"/>
        <v xml:space="preserve">$0.00          </v>
      </c>
      <c r="AC239" s="4" t="e">
        <f t="shared" si="27"/>
        <v>#REF!</v>
      </c>
      <c r="AD239" s="4" t="e">
        <f t="shared" si="28"/>
        <v>#REF!</v>
      </c>
      <c r="AE239" s="4" t="e">
        <f t="shared" si="29"/>
        <v>#REF!</v>
      </c>
      <c r="AF239" s="4" t="e">
        <f t="shared" si="30"/>
        <v>#REF!</v>
      </c>
      <c r="AG239" s="4" t="e">
        <f t="shared" si="31"/>
        <v>#REF!</v>
      </c>
      <c r="AH239" s="4" t="e">
        <f t="shared" si="32"/>
        <v>#REF!</v>
      </c>
      <c r="AI239" s="4" t="e">
        <f t="shared" si="33"/>
        <v>#REF!</v>
      </c>
      <c r="AJ239" s="4" t="e">
        <f t="shared" si="34"/>
        <v>#REF!</v>
      </c>
      <c r="AK239" s="4" t="e">
        <f t="shared" si="35"/>
        <v>#REF!</v>
      </c>
      <c r="AL239" s="4" t="e">
        <f t="shared" si="36"/>
        <v>#REF!</v>
      </c>
      <c r="AM239" s="4" t="e">
        <f t="shared" si="37"/>
        <v>#REF!</v>
      </c>
      <c r="AN239" s="4" t="str">
        <f t="shared" si="38"/>
        <v xml:space="preserve">0.484          </v>
      </c>
      <c r="AO239" s="4" t="str">
        <f t="shared" si="39"/>
        <v xml:space="preserve">0.983          </v>
      </c>
      <c r="AP239" s="4" t="str">
        <f t="shared" si="40"/>
        <v xml:space="preserve">0.37          </v>
      </c>
    </row>
    <row r="240" spans="2:42" outlineLevel="1" x14ac:dyDescent="0.3">
      <c r="B240" s="4" t="str">
        <f t="shared" si="0"/>
        <v xml:space="preserve">0.485          </v>
      </c>
      <c r="C240" s="4" t="str">
        <f t="shared" si="1"/>
        <v xml:space="preserve">100.40%          </v>
      </c>
      <c r="D240" s="4" t="str">
        <f t="shared" si="2"/>
        <v xml:space="preserve">$64,541.04          </v>
      </c>
      <c r="E240" s="4" t="str">
        <f t="shared" si="3"/>
        <v xml:space="preserve">62.073          </v>
      </c>
      <c r="F240" s="4" t="str">
        <f t="shared" si="4"/>
        <v xml:space="preserve">1.103          </v>
      </c>
      <c r="G240" s="4" t="str">
        <f t="shared" si="5"/>
        <v xml:space="preserve">90232.848          </v>
      </c>
      <c r="H240" s="4" t="str">
        <f t="shared" si="6"/>
        <v xml:space="preserve">41          </v>
      </c>
      <c r="I240" s="4" t="str">
        <f t="shared" si="7"/>
        <v xml:space="preserve">28          </v>
      </c>
      <c r="J240" s="4" t="str">
        <f t="shared" si="8"/>
        <v xml:space="preserve">958          </v>
      </c>
      <c r="K240" s="4" t="str">
        <f t="shared" si="9"/>
        <v xml:space="preserve">924          </v>
      </c>
      <c r="L240" s="4" t="str">
        <f t="shared" si="10"/>
        <v xml:space="preserve">0.387          </v>
      </c>
      <c r="M240" s="4" t="str">
        <f t="shared" si="11"/>
        <v xml:space="preserve">25871.85          </v>
      </c>
      <c r="N240" s="4" t="str">
        <f t="shared" si="12"/>
        <v xml:space="preserve">55501.369          </v>
      </c>
      <c r="O240" s="4" t="str">
        <f t="shared" si="13"/>
        <v xml:space="preserve">56.313          </v>
      </c>
      <c r="P240" s="4" t="str">
        <f t="shared" si="14"/>
        <v xml:space="preserve">2819320.825          </v>
      </c>
      <c r="Q240" s="4" t="str">
        <f t="shared" si="15"/>
        <v xml:space="preserve">80224.949          </v>
      </c>
      <c r="R240" s="4" t="str">
        <f t="shared" si="16"/>
        <v xml:space="preserve">0.00          </v>
      </c>
      <c r="S240" s="4" t="str">
        <f t="shared" si="17"/>
        <v xml:space="preserve">0.00          </v>
      </c>
      <c r="T240" s="4" t="str">
        <f t="shared" si="18"/>
        <v xml:space="preserve">1.06          </v>
      </c>
      <c r="U240" s="4" t="str">
        <f t="shared" si="19"/>
        <v xml:space="preserve">14.697          </v>
      </c>
      <c r="V240" s="4" t="str">
        <f t="shared" si="20"/>
        <v xml:space="preserve">9.696          </v>
      </c>
      <c r="W240" s="4" t="str">
        <f t="shared" si="21"/>
        <v xml:space="preserve">$0.00          </v>
      </c>
      <c r="X240" s="4" t="str">
        <f t="shared" si="22"/>
        <v xml:space="preserve">$0.00          </v>
      </c>
      <c r="Y240" s="4" t="str">
        <f t="shared" si="23"/>
        <v xml:space="preserve">$0.00          </v>
      </c>
      <c r="Z240" s="4" t="str">
        <f t="shared" si="24"/>
        <v xml:space="preserve">$0.00          </v>
      </c>
      <c r="AA240" s="4" t="str">
        <f t="shared" si="25"/>
        <v xml:space="preserve">$0.00          </v>
      </c>
      <c r="AB240" s="4" t="str">
        <f t="shared" si="26"/>
        <v xml:space="preserve">$0.00          </v>
      </c>
      <c r="AC240" s="4" t="e">
        <f t="shared" si="27"/>
        <v>#REF!</v>
      </c>
      <c r="AD240" s="4" t="e">
        <f t="shared" si="28"/>
        <v>#REF!</v>
      </c>
      <c r="AE240" s="4" t="e">
        <f t="shared" si="29"/>
        <v>#REF!</v>
      </c>
      <c r="AF240" s="4" t="e">
        <f t="shared" si="30"/>
        <v>#REF!</v>
      </c>
      <c r="AG240" s="4" t="e">
        <f t="shared" si="31"/>
        <v>#REF!</v>
      </c>
      <c r="AH240" s="4" t="e">
        <f t="shared" si="32"/>
        <v>#REF!</v>
      </c>
      <c r="AI240" s="4" t="e">
        <f t="shared" si="33"/>
        <v>#REF!</v>
      </c>
      <c r="AJ240" s="4" t="e">
        <f t="shared" si="34"/>
        <v>#REF!</v>
      </c>
      <c r="AK240" s="4" t="e">
        <f t="shared" si="35"/>
        <v>#REF!</v>
      </c>
      <c r="AL240" s="4" t="e">
        <f t="shared" si="36"/>
        <v>#REF!</v>
      </c>
      <c r="AM240" s="4" t="e">
        <f t="shared" si="37"/>
        <v>#REF!</v>
      </c>
      <c r="AN240" s="4" t="str">
        <f t="shared" si="38"/>
        <v xml:space="preserve">0.504          </v>
      </c>
      <c r="AO240" s="4" t="str">
        <f t="shared" si="39"/>
        <v xml:space="preserve">1.003          </v>
      </c>
      <c r="AP240" s="4" t="str">
        <f t="shared" si="40"/>
        <v xml:space="preserve">0.386          </v>
      </c>
    </row>
    <row r="241" spans="2:42" outlineLevel="1" x14ac:dyDescent="0.3">
      <c r="B241" s="4" t="str">
        <f t="shared" si="0"/>
        <v xml:space="preserve">0.504          </v>
      </c>
      <c r="C241" s="4" t="str">
        <f t="shared" si="1"/>
        <v xml:space="preserve">102.40%          </v>
      </c>
      <c r="D241" s="4" t="str">
        <f t="shared" si="2"/>
        <v xml:space="preserve">$65,510.48          </v>
      </c>
      <c r="E241" s="4" t="str">
        <f t="shared" si="3"/>
        <v xml:space="preserve">64.878          </v>
      </c>
      <c r="F241" s="4" t="str">
        <f t="shared" si="4"/>
        <v xml:space="preserve">1.118          </v>
      </c>
      <c r="G241" s="4" t="str">
        <f t="shared" si="5"/>
        <v xml:space="preserve">94606.015          </v>
      </c>
      <c r="H241" s="4" t="str">
        <f t="shared" si="6"/>
        <v xml:space="preserve">42.9          </v>
      </c>
      <c r="I241" s="4" t="str">
        <f t="shared" si="7"/>
        <v xml:space="preserve">29.4          </v>
      </c>
      <c r="J241" s="4" t="str">
        <f t="shared" si="8"/>
        <v xml:space="preserve">965.5          </v>
      </c>
      <c r="K241" s="4" t="str">
        <f t="shared" si="9"/>
        <v xml:space="preserve">931.9          </v>
      </c>
      <c r="L241" s="4" t="str">
        <f t="shared" si="10"/>
        <v xml:space="preserve">0.403          </v>
      </c>
      <c r="M241" s="4" t="str">
        <f t="shared" si="11"/>
        <v xml:space="preserve">26901.338          </v>
      </c>
      <c r="N241" s="4" t="str">
        <f t="shared" si="12"/>
        <v xml:space="preserve">56853.309          </v>
      </c>
      <c r="O241" s="4" t="str">
        <f t="shared" si="13"/>
        <v xml:space="preserve">58.86          </v>
      </c>
      <c r="P241" s="4" t="str">
        <f t="shared" si="14"/>
        <v xml:space="preserve">2958392.012          </v>
      </c>
      <c r="Q241" s="4" t="str">
        <f t="shared" si="15"/>
        <v xml:space="preserve">84116.744          </v>
      </c>
      <c r="R241" s="4" t="str">
        <f t="shared" si="16"/>
        <v xml:space="preserve">0.00          </v>
      </c>
      <c r="S241" s="4" t="str">
        <f t="shared" si="17"/>
        <v xml:space="preserve">0.00          </v>
      </c>
      <c r="T241" s="4" t="str">
        <f t="shared" si="18"/>
        <v xml:space="preserve">1.10          </v>
      </c>
      <c r="U241" s="4" t="str">
        <f t="shared" si="19"/>
        <v xml:space="preserve">15.376          </v>
      </c>
      <c r="V241" s="4" t="str">
        <f t="shared" si="20"/>
        <v xml:space="preserve">10.164          </v>
      </c>
      <c r="W241" s="4" t="str">
        <f t="shared" si="21"/>
        <v xml:space="preserve">$0.00          </v>
      </c>
      <c r="X241" s="4" t="str">
        <f t="shared" si="22"/>
        <v xml:space="preserve">$0.00          </v>
      </c>
      <c r="Y241" s="4" t="str">
        <f t="shared" si="23"/>
        <v xml:space="preserve">$0.00          </v>
      </c>
      <c r="Z241" s="4" t="str">
        <f t="shared" si="24"/>
        <v xml:space="preserve">$0.00          </v>
      </c>
      <c r="AA241" s="4" t="str">
        <f t="shared" si="25"/>
        <v xml:space="preserve">$0.00          </v>
      </c>
      <c r="AB241" s="4" t="str">
        <f t="shared" si="26"/>
        <v xml:space="preserve">$0.00          </v>
      </c>
      <c r="AC241" s="4" t="e">
        <f t="shared" si="27"/>
        <v>#REF!</v>
      </c>
      <c r="AD241" s="4" t="e">
        <f t="shared" si="28"/>
        <v>#REF!</v>
      </c>
      <c r="AE241" s="4" t="e">
        <f t="shared" si="29"/>
        <v>#REF!</v>
      </c>
      <c r="AF241" s="4" t="e">
        <f t="shared" si="30"/>
        <v>#REF!</v>
      </c>
      <c r="AG241" s="4" t="e">
        <f t="shared" si="31"/>
        <v>#REF!</v>
      </c>
      <c r="AH241" s="4" t="e">
        <f t="shared" si="32"/>
        <v>#REF!</v>
      </c>
      <c r="AI241" s="4" t="e">
        <f t="shared" si="33"/>
        <v>#REF!</v>
      </c>
      <c r="AJ241" s="4" t="e">
        <f t="shared" si="34"/>
        <v>#REF!</v>
      </c>
      <c r="AK241" s="4" t="e">
        <f t="shared" si="35"/>
        <v>#REF!</v>
      </c>
      <c r="AL241" s="4" t="e">
        <f t="shared" si="36"/>
        <v>#REF!</v>
      </c>
      <c r="AM241" s="4" t="e">
        <f t="shared" si="37"/>
        <v>#REF!</v>
      </c>
      <c r="AN241" s="4" t="str">
        <f t="shared" si="38"/>
        <v xml:space="preserve">0.524          </v>
      </c>
      <c r="AO241" s="4" t="str">
        <f t="shared" si="39"/>
        <v xml:space="preserve">1.023          </v>
      </c>
      <c r="AP241" s="4" t="str">
        <f t="shared" si="40"/>
        <v xml:space="preserve">0.402          </v>
      </c>
    </row>
    <row r="242" spans="2:42" outlineLevel="1" x14ac:dyDescent="0.3">
      <c r="B242" s="4" t="str">
        <f t="shared" si="0"/>
        <v xml:space="preserve">0.523          </v>
      </c>
      <c r="C242" s="4" t="str">
        <f t="shared" si="1"/>
        <v xml:space="preserve">104.40%          </v>
      </c>
      <c r="D242" s="4" t="str">
        <f t="shared" si="2"/>
        <v xml:space="preserve">$66,479.92          </v>
      </c>
      <c r="E242" s="4" t="str">
        <f t="shared" si="3"/>
        <v xml:space="preserve">67.683          </v>
      </c>
      <c r="F242" s="4" t="str">
        <f t="shared" si="4"/>
        <v xml:space="preserve">1.133          </v>
      </c>
      <c r="G242" s="4" t="str">
        <f t="shared" si="5"/>
        <v xml:space="preserve">98979.182          </v>
      </c>
      <c r="H242" s="4" t="str">
        <f t="shared" si="6"/>
        <v xml:space="preserve">44.8          </v>
      </c>
      <c r="I242" s="4" t="str">
        <f t="shared" si="7"/>
        <v xml:space="preserve">30.8          </v>
      </c>
      <c r="J242" s="4" t="str">
        <f t="shared" si="8"/>
        <v xml:space="preserve">973          </v>
      </c>
      <c r="K242" s="4" t="str">
        <f t="shared" si="9"/>
        <v xml:space="preserve">939.8          </v>
      </c>
      <c r="L242" s="4" t="str">
        <f t="shared" si="10"/>
        <v xml:space="preserve">0.419          </v>
      </c>
      <c r="M242" s="4" t="str">
        <f t="shared" si="11"/>
        <v xml:space="preserve">27930.826          </v>
      </c>
      <c r="N242" s="4" t="str">
        <f t="shared" si="12"/>
        <v xml:space="preserve">58205.249          </v>
      </c>
      <c r="O242" s="4" t="str">
        <f t="shared" si="13"/>
        <v xml:space="preserve">61.407          </v>
      </c>
      <c r="P242" s="4" t="str">
        <f t="shared" si="14"/>
        <v xml:space="preserve">3097463.199          </v>
      </c>
      <c r="Q242" s="4" t="str">
        <f t="shared" si="15"/>
        <v xml:space="preserve">88008.539          </v>
      </c>
      <c r="R242" s="4" t="str">
        <f t="shared" si="16"/>
        <v xml:space="preserve">0.00          </v>
      </c>
      <c r="S242" s="4" t="str">
        <f t="shared" si="17"/>
        <v xml:space="preserve">0.00          </v>
      </c>
      <c r="T242" s="4" t="str">
        <f t="shared" si="18"/>
        <v xml:space="preserve">1.14          </v>
      </c>
      <c r="U242" s="4" t="str">
        <f t="shared" si="19"/>
        <v xml:space="preserve">16.055          </v>
      </c>
      <c r="V242" s="4" t="str">
        <f t="shared" si="20"/>
        <v xml:space="preserve">10.632          </v>
      </c>
      <c r="W242" s="4" t="str">
        <f t="shared" si="21"/>
        <v xml:space="preserve">$0.00          </v>
      </c>
      <c r="X242" s="4" t="str">
        <f t="shared" si="22"/>
        <v xml:space="preserve">$0.00          </v>
      </c>
      <c r="Y242" s="4" t="str">
        <f t="shared" si="23"/>
        <v xml:space="preserve">$0.00          </v>
      </c>
      <c r="Z242" s="4" t="str">
        <f t="shared" si="24"/>
        <v xml:space="preserve">$0.00          </v>
      </c>
      <c r="AA242" s="4" t="str">
        <f t="shared" si="25"/>
        <v xml:space="preserve">$0.00          </v>
      </c>
      <c r="AB242" s="4" t="str">
        <f t="shared" si="26"/>
        <v xml:space="preserve">$0.00          </v>
      </c>
      <c r="AC242" s="4" t="e">
        <f t="shared" si="27"/>
        <v>#REF!</v>
      </c>
      <c r="AD242" s="4" t="e">
        <f t="shared" si="28"/>
        <v>#REF!</v>
      </c>
      <c r="AE242" s="4" t="e">
        <f t="shared" si="29"/>
        <v>#REF!</v>
      </c>
      <c r="AF242" s="4" t="e">
        <f t="shared" si="30"/>
        <v>#REF!</v>
      </c>
      <c r="AG242" s="4" t="e">
        <f t="shared" si="31"/>
        <v>#REF!</v>
      </c>
      <c r="AH242" s="4" t="e">
        <f t="shared" si="32"/>
        <v>#REF!</v>
      </c>
      <c r="AI242" s="4" t="e">
        <f t="shared" si="33"/>
        <v>#REF!</v>
      </c>
      <c r="AJ242" s="4" t="e">
        <f t="shared" si="34"/>
        <v>#REF!</v>
      </c>
      <c r="AK242" s="4" t="e">
        <f t="shared" si="35"/>
        <v>#REF!</v>
      </c>
      <c r="AL242" s="4" t="e">
        <f t="shared" si="36"/>
        <v>#REF!</v>
      </c>
      <c r="AM242" s="4" t="e">
        <f t="shared" si="37"/>
        <v>#REF!</v>
      </c>
      <c r="AN242" s="4" t="str">
        <f t="shared" si="38"/>
        <v xml:space="preserve">0.544          </v>
      </c>
      <c r="AO242" s="4" t="str">
        <f t="shared" si="39"/>
        <v xml:space="preserve">1.043          </v>
      </c>
      <c r="AP242" s="4" t="str">
        <f t="shared" si="40"/>
        <v xml:space="preserve">0.418          </v>
      </c>
    </row>
    <row r="243" spans="2:42" outlineLevel="1" x14ac:dyDescent="0.3">
      <c r="B243" s="4" t="str">
        <f t="shared" si="0"/>
        <v xml:space="preserve">0.542          </v>
      </c>
      <c r="C243" s="4" t="str">
        <f t="shared" si="1"/>
        <v xml:space="preserve">106.40%          </v>
      </c>
      <c r="D243" s="4" t="str">
        <f t="shared" si="2"/>
        <v xml:space="preserve">$67,449.36          </v>
      </c>
      <c r="E243" s="4" t="str">
        <f t="shared" si="3"/>
        <v xml:space="preserve">70.488          </v>
      </c>
      <c r="F243" s="4" t="str">
        <f t="shared" si="4"/>
        <v xml:space="preserve">1.148          </v>
      </c>
      <c r="G243" s="4" t="str">
        <f t="shared" si="5"/>
        <v xml:space="preserve">103352.349          </v>
      </c>
      <c r="H243" s="4" t="str">
        <f t="shared" si="6"/>
        <v xml:space="preserve">46.7          </v>
      </c>
      <c r="I243" s="4" t="str">
        <f t="shared" si="7"/>
        <v xml:space="preserve">32.2          </v>
      </c>
      <c r="J243" s="4" t="str">
        <f t="shared" si="8"/>
        <v xml:space="preserve">980.5          </v>
      </c>
      <c r="K243" s="4" t="str">
        <f t="shared" si="9"/>
        <v xml:space="preserve">947.7          </v>
      </c>
      <c r="L243" s="4" t="str">
        <f t="shared" si="10"/>
        <v xml:space="preserve">0.435          </v>
      </c>
      <c r="M243" s="4" t="str">
        <f t="shared" si="11"/>
        <v xml:space="preserve">28960.314          </v>
      </c>
      <c r="N243" s="4" t="str">
        <f t="shared" si="12"/>
        <v xml:space="preserve">59557.189          </v>
      </c>
      <c r="O243" s="4" t="str">
        <f t="shared" si="13"/>
        <v xml:space="preserve">63.954          </v>
      </c>
      <c r="P243" s="4" t="str">
        <f t="shared" si="14"/>
        <v xml:space="preserve">3236534.386          </v>
      </c>
      <c r="Q243" s="4" t="str">
        <f t="shared" si="15"/>
        <v xml:space="preserve">91900.334          </v>
      </c>
      <c r="R243" s="4" t="str">
        <f t="shared" si="16"/>
        <v xml:space="preserve">0.00          </v>
      </c>
      <c r="S243" s="4" t="str">
        <f t="shared" si="17"/>
        <v xml:space="preserve">0.00          </v>
      </c>
      <c r="T243" s="4" t="str">
        <f t="shared" si="18"/>
        <v xml:space="preserve">1.19          </v>
      </c>
      <c r="U243" s="4" t="str">
        <f t="shared" si="19"/>
        <v xml:space="preserve">16.734          </v>
      </c>
      <c r="V243" s="4" t="str">
        <f t="shared" si="20"/>
        <v xml:space="preserve">11.1          </v>
      </c>
      <c r="W243" s="4" t="str">
        <f t="shared" si="21"/>
        <v xml:space="preserve">$0.00          </v>
      </c>
      <c r="X243" s="4" t="str">
        <f t="shared" si="22"/>
        <v xml:space="preserve">$0.00          </v>
      </c>
      <c r="Y243" s="4" t="str">
        <f t="shared" si="23"/>
        <v xml:space="preserve">$0.00          </v>
      </c>
      <c r="Z243" s="4" t="str">
        <f t="shared" si="24"/>
        <v xml:space="preserve">$0.00          </v>
      </c>
      <c r="AA243" s="4" t="str">
        <f t="shared" si="25"/>
        <v xml:space="preserve">$0.00          </v>
      </c>
      <c r="AB243" s="4" t="str">
        <f t="shared" si="26"/>
        <v xml:space="preserve">$0.00          </v>
      </c>
      <c r="AC243" s="4" t="e">
        <f t="shared" si="27"/>
        <v>#REF!</v>
      </c>
      <c r="AD243" s="4" t="e">
        <f t="shared" si="28"/>
        <v>#REF!</v>
      </c>
      <c r="AE243" s="4" t="e">
        <f t="shared" si="29"/>
        <v>#REF!</v>
      </c>
      <c r="AF243" s="4" t="e">
        <f t="shared" si="30"/>
        <v>#REF!</v>
      </c>
      <c r="AG243" s="4" t="e">
        <f t="shared" si="31"/>
        <v>#REF!</v>
      </c>
      <c r="AH243" s="4" t="e">
        <f t="shared" si="32"/>
        <v>#REF!</v>
      </c>
      <c r="AI243" s="4" t="e">
        <f t="shared" si="33"/>
        <v>#REF!</v>
      </c>
      <c r="AJ243" s="4" t="e">
        <f t="shared" si="34"/>
        <v>#REF!</v>
      </c>
      <c r="AK243" s="4" t="e">
        <f t="shared" si="35"/>
        <v>#REF!</v>
      </c>
      <c r="AL243" s="4" t="e">
        <f t="shared" si="36"/>
        <v>#REF!</v>
      </c>
      <c r="AM243" s="4" t="e">
        <f t="shared" si="37"/>
        <v>#REF!</v>
      </c>
      <c r="AN243" s="4" t="str">
        <f t="shared" si="38"/>
        <v xml:space="preserve">0.564          </v>
      </c>
      <c r="AO243" s="4" t="str">
        <f t="shared" si="39"/>
        <v xml:space="preserve">1.063          </v>
      </c>
      <c r="AP243" s="4" t="str">
        <f t="shared" si="40"/>
        <v xml:space="preserve">0.434          </v>
      </c>
    </row>
    <row r="244" spans="2:42" outlineLevel="1" x14ac:dyDescent="0.3">
      <c r="B244" s="4" t="str">
        <f t="shared" si="0"/>
        <v xml:space="preserve">0.561          </v>
      </c>
      <c r="C244" s="4" t="str">
        <f t="shared" si="1"/>
        <v xml:space="preserve">108.40%          </v>
      </c>
      <c r="D244" s="4" t="str">
        <f t="shared" si="2"/>
        <v xml:space="preserve">$68,418.80          </v>
      </c>
      <c r="E244" s="4" t="str">
        <f t="shared" si="3"/>
        <v xml:space="preserve">73.293          </v>
      </c>
      <c r="F244" s="4" t="str">
        <f t="shared" si="4"/>
        <v xml:space="preserve">1.163          </v>
      </c>
      <c r="G244" s="4" t="str">
        <f t="shared" si="5"/>
        <v xml:space="preserve">107725.516          </v>
      </c>
      <c r="H244" s="4" t="str">
        <f t="shared" si="6"/>
        <v xml:space="preserve">48.6          </v>
      </c>
      <c r="I244" s="4" t="str">
        <f t="shared" si="7"/>
        <v xml:space="preserve">33.6          </v>
      </c>
      <c r="J244" s="4" t="str">
        <f t="shared" si="8"/>
        <v xml:space="preserve">988          </v>
      </c>
      <c r="K244" s="4" t="str">
        <f t="shared" si="9"/>
        <v xml:space="preserve">955.6          </v>
      </c>
      <c r="L244" s="4" t="str">
        <f t="shared" si="10"/>
        <v xml:space="preserve">0.451          </v>
      </c>
      <c r="M244" s="4" t="str">
        <f t="shared" si="11"/>
        <v xml:space="preserve">29989.802          </v>
      </c>
      <c r="N244" s="4" t="str">
        <f t="shared" si="12"/>
        <v xml:space="preserve">60909.129          </v>
      </c>
      <c r="O244" s="4" t="str">
        <f t="shared" si="13"/>
        <v xml:space="preserve">66.501          </v>
      </c>
      <c r="P244" s="4" t="str">
        <f t="shared" si="14"/>
        <v xml:space="preserve">3375605.573          </v>
      </c>
      <c r="Q244" s="4" t="str">
        <f t="shared" si="15"/>
        <v xml:space="preserve">95792.129          </v>
      </c>
      <c r="R244" s="4" t="str">
        <f t="shared" si="16"/>
        <v xml:space="preserve">0.00          </v>
      </c>
      <c r="S244" s="4" t="str">
        <f t="shared" si="17"/>
        <v xml:space="preserve">0.00          </v>
      </c>
      <c r="T244" s="4" t="str">
        <f t="shared" si="18"/>
        <v xml:space="preserve">1.23          </v>
      </c>
      <c r="U244" s="4" t="str">
        <f t="shared" si="19"/>
        <v xml:space="preserve">17.413          </v>
      </c>
      <c r="V244" s="4" t="str">
        <f t="shared" si="20"/>
        <v xml:space="preserve">11.568          </v>
      </c>
      <c r="W244" s="4" t="str">
        <f t="shared" si="21"/>
        <v xml:space="preserve">$0.00          </v>
      </c>
      <c r="X244" s="4" t="str">
        <f t="shared" si="22"/>
        <v xml:space="preserve">$0.00          </v>
      </c>
      <c r="Y244" s="4" t="str">
        <f t="shared" si="23"/>
        <v xml:space="preserve">$0.00          </v>
      </c>
      <c r="Z244" s="4" t="str">
        <f t="shared" si="24"/>
        <v xml:space="preserve">$0.00          </v>
      </c>
      <c r="AA244" s="4" t="str">
        <f t="shared" si="25"/>
        <v xml:space="preserve">$0.00          </v>
      </c>
      <c r="AB244" s="4" t="str">
        <f t="shared" si="26"/>
        <v xml:space="preserve">$0.00          </v>
      </c>
      <c r="AC244" s="4" t="e">
        <f t="shared" si="27"/>
        <v>#REF!</v>
      </c>
      <c r="AD244" s="4" t="e">
        <f t="shared" si="28"/>
        <v>#REF!</v>
      </c>
      <c r="AE244" s="4" t="e">
        <f t="shared" si="29"/>
        <v>#REF!</v>
      </c>
      <c r="AF244" s="4" t="e">
        <f t="shared" si="30"/>
        <v>#REF!</v>
      </c>
      <c r="AG244" s="4" t="e">
        <f t="shared" si="31"/>
        <v>#REF!</v>
      </c>
      <c r="AH244" s="4" t="e">
        <f t="shared" si="32"/>
        <v>#REF!</v>
      </c>
      <c r="AI244" s="4" t="e">
        <f t="shared" si="33"/>
        <v>#REF!</v>
      </c>
      <c r="AJ244" s="4" t="e">
        <f t="shared" si="34"/>
        <v>#REF!</v>
      </c>
      <c r="AK244" s="4" t="e">
        <f t="shared" si="35"/>
        <v>#REF!</v>
      </c>
      <c r="AL244" s="4" t="e">
        <f t="shared" si="36"/>
        <v>#REF!</v>
      </c>
      <c r="AM244" s="4" t="e">
        <f t="shared" si="37"/>
        <v>#REF!</v>
      </c>
      <c r="AN244" s="4" t="str">
        <f t="shared" si="38"/>
        <v xml:space="preserve">0.584          </v>
      </c>
      <c r="AO244" s="4" t="str">
        <f t="shared" si="39"/>
        <v xml:space="preserve">1.083          </v>
      </c>
      <c r="AP244" s="4" t="str">
        <f t="shared" si="40"/>
        <v xml:space="preserve">0.45          </v>
      </c>
    </row>
    <row r="245" spans="2:42" outlineLevel="1" x14ac:dyDescent="0.3">
      <c r="B245" s="4" t="str">
        <f t="shared" si="0"/>
        <v xml:space="preserve">0.58          </v>
      </c>
      <c r="C245" s="4" t="str">
        <f t="shared" si="1"/>
        <v xml:space="preserve">110.40%          </v>
      </c>
      <c r="D245" s="4" t="str">
        <f t="shared" si="2"/>
        <v xml:space="preserve">$69,388.23          </v>
      </c>
      <c r="E245" s="4" t="str">
        <f t="shared" si="3"/>
        <v xml:space="preserve">76.098          </v>
      </c>
      <c r="F245" s="4" t="str">
        <f t="shared" si="4"/>
        <v xml:space="preserve">1.178          </v>
      </c>
      <c r="G245" s="4" t="str">
        <f t="shared" si="5"/>
        <v xml:space="preserve">112098.683          </v>
      </c>
      <c r="H245" s="4" t="str">
        <f t="shared" si="6"/>
        <v xml:space="preserve">50.5          </v>
      </c>
      <c r="I245" s="4" t="str">
        <f t="shared" si="7"/>
        <v xml:space="preserve">35          </v>
      </c>
      <c r="J245" s="4" t="str">
        <f t="shared" si="8"/>
        <v xml:space="preserve">995.5          </v>
      </c>
      <c r="K245" s="4" t="str">
        <f t="shared" si="9"/>
        <v xml:space="preserve">963.5          </v>
      </c>
      <c r="L245" s="4" t="str">
        <f t="shared" si="10"/>
        <v xml:space="preserve">0.467          </v>
      </c>
      <c r="M245" s="4" t="str">
        <f t="shared" si="11"/>
        <v xml:space="preserve">31019.29          </v>
      </c>
      <c r="N245" s="4" t="str">
        <f t="shared" si="12"/>
        <v xml:space="preserve">62261.069          </v>
      </c>
      <c r="O245" s="4" t="str">
        <f t="shared" si="13"/>
        <v xml:space="preserve">69.048          </v>
      </c>
      <c r="P245" s="4" t="str">
        <f t="shared" si="14"/>
        <v xml:space="preserve">3514676.76          </v>
      </c>
      <c r="Q245" s="4" t="str">
        <f t="shared" si="15"/>
        <v xml:space="preserve">99683.924          </v>
      </c>
      <c r="R245" s="4" t="str">
        <f t="shared" si="16"/>
        <v xml:space="preserve">0.00          </v>
      </c>
      <c r="S245" s="4" t="str">
        <f t="shared" si="17"/>
        <v xml:space="preserve">0.00          </v>
      </c>
      <c r="T245" s="4" t="str">
        <f t="shared" si="18"/>
        <v xml:space="preserve">1.27          </v>
      </c>
      <c r="U245" s="4" t="str">
        <f t="shared" si="19"/>
        <v xml:space="preserve">18.092          </v>
      </c>
      <c r="V245" s="4" t="str">
        <f t="shared" si="20"/>
        <v xml:space="preserve">12.036          </v>
      </c>
      <c r="W245" s="4" t="str">
        <f t="shared" si="21"/>
        <v xml:space="preserve">$0.00          </v>
      </c>
      <c r="X245" s="4" t="str">
        <f t="shared" si="22"/>
        <v xml:space="preserve">$0.00          </v>
      </c>
      <c r="Y245" s="4" t="str">
        <f t="shared" si="23"/>
        <v xml:space="preserve">$0.00          </v>
      </c>
      <c r="Z245" s="4" t="str">
        <f t="shared" si="24"/>
        <v xml:space="preserve">$0.00          </v>
      </c>
      <c r="AA245" s="4" t="str">
        <f t="shared" si="25"/>
        <v xml:space="preserve">$0.00          </v>
      </c>
      <c r="AB245" s="4" t="str">
        <f t="shared" si="26"/>
        <v xml:space="preserve">$0.00          </v>
      </c>
      <c r="AC245" s="4" t="e">
        <f t="shared" si="27"/>
        <v>#REF!</v>
      </c>
      <c r="AD245" s="4" t="e">
        <f t="shared" si="28"/>
        <v>#REF!</v>
      </c>
      <c r="AE245" s="4" t="e">
        <f t="shared" si="29"/>
        <v>#REF!</v>
      </c>
      <c r="AF245" s="4" t="e">
        <f t="shared" si="30"/>
        <v>#REF!</v>
      </c>
      <c r="AG245" s="4" t="e">
        <f t="shared" si="31"/>
        <v>#REF!</v>
      </c>
      <c r="AH245" s="4" t="e">
        <f t="shared" si="32"/>
        <v>#REF!</v>
      </c>
      <c r="AI245" s="4" t="e">
        <f t="shared" si="33"/>
        <v>#REF!</v>
      </c>
      <c r="AJ245" s="4" t="e">
        <f t="shared" si="34"/>
        <v>#REF!</v>
      </c>
      <c r="AK245" s="4" t="e">
        <f t="shared" si="35"/>
        <v>#REF!</v>
      </c>
      <c r="AL245" s="4" t="e">
        <f t="shared" si="36"/>
        <v>#REF!</v>
      </c>
      <c r="AM245" s="4" t="e">
        <f t="shared" si="37"/>
        <v>#REF!</v>
      </c>
      <c r="AN245" s="4" t="str">
        <f t="shared" si="38"/>
        <v xml:space="preserve">0.604          </v>
      </c>
      <c r="AO245" s="4" t="str">
        <f t="shared" si="39"/>
        <v xml:space="preserve">1.103          </v>
      </c>
      <c r="AP245" s="4" t="str">
        <f t="shared" si="40"/>
        <v xml:space="preserve">0.466          </v>
      </c>
    </row>
    <row r="246" spans="2:42" outlineLevel="1" x14ac:dyDescent="0.3">
      <c r="B246" s="4" t="str">
        <f t="shared" si="0"/>
        <v xml:space="preserve">0.599          </v>
      </c>
      <c r="C246" s="4" t="str">
        <f t="shared" si="1"/>
        <v xml:space="preserve">112.40%          </v>
      </c>
      <c r="D246" s="4" t="str">
        <f t="shared" si="2"/>
        <v xml:space="preserve">$70,357.67          </v>
      </c>
      <c r="E246" s="4" t="str">
        <f t="shared" si="3"/>
        <v xml:space="preserve">78.903          </v>
      </c>
      <c r="F246" s="4" t="str">
        <f t="shared" si="4"/>
        <v xml:space="preserve">1.193          </v>
      </c>
      <c r="G246" s="4" t="str">
        <f t="shared" si="5"/>
        <v xml:space="preserve">116471.85          </v>
      </c>
      <c r="H246" s="4" t="str">
        <f t="shared" si="6"/>
        <v xml:space="preserve">52.4          </v>
      </c>
      <c r="I246" s="4" t="str">
        <f t="shared" si="7"/>
        <v xml:space="preserve">36.4          </v>
      </c>
      <c r="J246" s="4" t="str">
        <f t="shared" si="8"/>
        <v xml:space="preserve">1003          </v>
      </c>
      <c r="K246" s="4" t="str">
        <f t="shared" si="9"/>
        <v xml:space="preserve">971.4          </v>
      </c>
      <c r="L246" s="4" t="str">
        <f t="shared" si="10"/>
        <v xml:space="preserve">0.483          </v>
      </c>
      <c r="M246" s="4" t="str">
        <f t="shared" si="11"/>
        <v xml:space="preserve">32048.778          </v>
      </c>
      <c r="N246" s="4" t="str">
        <f t="shared" si="12"/>
        <v xml:space="preserve">63613.009          </v>
      </c>
      <c r="O246" s="4" t="str">
        <f t="shared" si="13"/>
        <v xml:space="preserve">71.595          </v>
      </c>
      <c r="P246" s="4" t="str">
        <f t="shared" si="14"/>
        <v xml:space="preserve">3653747.947          </v>
      </c>
      <c r="Q246" s="4" t="str">
        <f t="shared" si="15"/>
        <v xml:space="preserve">103575.719          </v>
      </c>
      <c r="R246" s="4" t="str">
        <f t="shared" si="16"/>
        <v xml:space="preserve">0.00          </v>
      </c>
      <c r="S246" s="4" t="str">
        <f t="shared" si="17"/>
        <v xml:space="preserve">0.00          </v>
      </c>
      <c r="T246" s="4" t="str">
        <f t="shared" si="18"/>
        <v xml:space="preserve">1.31          </v>
      </c>
      <c r="U246" s="4" t="str">
        <f t="shared" si="19"/>
        <v xml:space="preserve">18.771          </v>
      </c>
      <c r="V246" s="4" t="str">
        <f t="shared" si="20"/>
        <v xml:space="preserve">12.504          </v>
      </c>
      <c r="W246" s="4" t="str">
        <f t="shared" si="21"/>
        <v xml:space="preserve">$0.00          </v>
      </c>
      <c r="X246" s="4" t="str">
        <f t="shared" si="22"/>
        <v xml:space="preserve">$0.00          </v>
      </c>
      <c r="Y246" s="4" t="str">
        <f t="shared" si="23"/>
        <v xml:space="preserve">$0.00          </v>
      </c>
      <c r="Z246" s="4" t="str">
        <f t="shared" si="24"/>
        <v xml:space="preserve">$0.00          </v>
      </c>
      <c r="AA246" s="4" t="str">
        <f t="shared" si="25"/>
        <v xml:space="preserve">$0.00          </v>
      </c>
      <c r="AB246" s="4" t="str">
        <f t="shared" si="26"/>
        <v xml:space="preserve">$0.00          </v>
      </c>
      <c r="AC246" s="4" t="e">
        <f t="shared" si="27"/>
        <v>#REF!</v>
      </c>
      <c r="AD246" s="4" t="e">
        <f t="shared" si="28"/>
        <v>#REF!</v>
      </c>
      <c r="AE246" s="4" t="e">
        <f t="shared" si="29"/>
        <v>#REF!</v>
      </c>
      <c r="AF246" s="4" t="e">
        <f t="shared" si="30"/>
        <v>#REF!</v>
      </c>
      <c r="AG246" s="4" t="e">
        <f t="shared" si="31"/>
        <v>#REF!</v>
      </c>
      <c r="AH246" s="4" t="e">
        <f t="shared" si="32"/>
        <v>#REF!</v>
      </c>
      <c r="AI246" s="4" t="e">
        <f t="shared" si="33"/>
        <v>#REF!</v>
      </c>
      <c r="AJ246" s="4" t="e">
        <f t="shared" si="34"/>
        <v>#REF!</v>
      </c>
      <c r="AK246" s="4" t="e">
        <f t="shared" si="35"/>
        <v>#REF!</v>
      </c>
      <c r="AL246" s="4" t="e">
        <f t="shared" si="36"/>
        <v>#REF!</v>
      </c>
      <c r="AM246" s="4" t="e">
        <f t="shared" si="37"/>
        <v>#REF!</v>
      </c>
      <c r="AN246" s="4" t="str">
        <f t="shared" si="38"/>
        <v xml:space="preserve">0.624          </v>
      </c>
      <c r="AO246" s="4" t="str">
        <f t="shared" si="39"/>
        <v xml:space="preserve">1.123          </v>
      </c>
      <c r="AP246" s="4" t="str">
        <f t="shared" si="40"/>
        <v xml:space="preserve">0.482          </v>
      </c>
    </row>
    <row r="247" spans="2:42" outlineLevel="1" x14ac:dyDescent="0.3">
      <c r="B247" s="4" t="str">
        <f t="shared" si="0"/>
        <v xml:space="preserve">0.618          </v>
      </c>
      <c r="C247" s="4" t="str">
        <f t="shared" si="1"/>
        <v xml:space="preserve">114.40%          </v>
      </c>
      <c r="D247" s="4" t="str">
        <f t="shared" si="2"/>
        <v xml:space="preserve">$71,327.11          </v>
      </c>
      <c r="E247" s="4" t="str">
        <f t="shared" si="3"/>
        <v xml:space="preserve">81.708          </v>
      </c>
      <c r="F247" s="4" t="str">
        <f t="shared" si="4"/>
        <v xml:space="preserve">1.208          </v>
      </c>
      <c r="G247" s="4" t="str">
        <f t="shared" si="5"/>
        <v xml:space="preserve">120845.017          </v>
      </c>
      <c r="H247" s="4" t="str">
        <f t="shared" si="6"/>
        <v xml:space="preserve">54.3          </v>
      </c>
      <c r="I247" s="4" t="str">
        <f t="shared" si="7"/>
        <v xml:space="preserve">37.8          </v>
      </c>
      <c r="J247" s="4" t="str">
        <f t="shared" si="8"/>
        <v xml:space="preserve">1010.5          </v>
      </c>
      <c r="K247" s="4" t="str">
        <f t="shared" si="9"/>
        <v xml:space="preserve">979.3          </v>
      </c>
      <c r="L247" s="4" t="str">
        <f t="shared" si="10"/>
        <v xml:space="preserve">0.499          </v>
      </c>
      <c r="M247" s="4" t="str">
        <f t="shared" si="11"/>
        <v xml:space="preserve">33078.266          </v>
      </c>
      <c r="N247" s="4" t="str">
        <f t="shared" si="12"/>
        <v xml:space="preserve">64964.949          </v>
      </c>
      <c r="O247" s="4" t="str">
        <f t="shared" si="13"/>
        <v xml:space="preserve">74.142          </v>
      </c>
      <c r="P247" s="4" t="str">
        <f t="shared" si="14"/>
        <v xml:space="preserve">3792819.134          </v>
      </c>
      <c r="Q247" s="4" t="str">
        <f t="shared" si="15"/>
        <v xml:space="preserve">107467.514          </v>
      </c>
      <c r="R247" s="4" t="str">
        <f t="shared" si="16"/>
        <v xml:space="preserve">0.00          </v>
      </c>
      <c r="S247" s="4" t="str">
        <f t="shared" si="17"/>
        <v xml:space="preserve">0.00          </v>
      </c>
      <c r="T247" s="4" t="str">
        <f t="shared" si="18"/>
        <v xml:space="preserve">1.35          </v>
      </c>
      <c r="U247" s="4" t="str">
        <f t="shared" si="19"/>
        <v xml:space="preserve">19.45          </v>
      </c>
      <c r="V247" s="4" t="str">
        <f t="shared" si="20"/>
        <v xml:space="preserve">12.972          </v>
      </c>
      <c r="W247" s="4" t="str">
        <f t="shared" si="21"/>
        <v xml:space="preserve">$0.00          </v>
      </c>
      <c r="X247" s="4" t="str">
        <f t="shared" si="22"/>
        <v xml:space="preserve">$0.00          </v>
      </c>
      <c r="Y247" s="4" t="str">
        <f t="shared" si="23"/>
        <v xml:space="preserve">$0.00          </v>
      </c>
      <c r="Z247" s="4" t="str">
        <f t="shared" si="24"/>
        <v xml:space="preserve">$0.00          </v>
      </c>
      <c r="AA247" s="4" t="str">
        <f t="shared" si="25"/>
        <v xml:space="preserve">$0.00          </v>
      </c>
      <c r="AB247" s="4" t="str">
        <f t="shared" si="26"/>
        <v xml:space="preserve">$0.00          </v>
      </c>
      <c r="AC247" s="4" t="e">
        <f t="shared" si="27"/>
        <v>#REF!</v>
      </c>
      <c r="AD247" s="4" t="e">
        <f t="shared" si="28"/>
        <v>#REF!</v>
      </c>
      <c r="AE247" s="4" t="e">
        <f t="shared" si="29"/>
        <v>#REF!</v>
      </c>
      <c r="AF247" s="4" t="e">
        <f t="shared" si="30"/>
        <v>#REF!</v>
      </c>
      <c r="AG247" s="4" t="e">
        <f t="shared" si="31"/>
        <v>#REF!</v>
      </c>
      <c r="AH247" s="4" t="e">
        <f t="shared" si="32"/>
        <v>#REF!</v>
      </c>
      <c r="AI247" s="4" t="e">
        <f t="shared" si="33"/>
        <v>#REF!</v>
      </c>
      <c r="AJ247" s="4" t="e">
        <f t="shared" si="34"/>
        <v>#REF!</v>
      </c>
      <c r="AK247" s="4" t="e">
        <f t="shared" si="35"/>
        <v>#REF!</v>
      </c>
      <c r="AL247" s="4" t="e">
        <f t="shared" si="36"/>
        <v>#REF!</v>
      </c>
      <c r="AM247" s="4" t="e">
        <f t="shared" si="37"/>
        <v>#REF!</v>
      </c>
      <c r="AN247" s="4" t="str">
        <f t="shared" si="38"/>
        <v xml:space="preserve">0.644          </v>
      </c>
      <c r="AO247" s="4" t="str">
        <f t="shared" si="39"/>
        <v xml:space="preserve">1.143          </v>
      </c>
      <c r="AP247" s="4" t="str">
        <f t="shared" si="40"/>
        <v xml:space="preserve">0.498          </v>
      </c>
    </row>
    <row r="248" spans="2:42" outlineLevel="1" x14ac:dyDescent="0.3">
      <c r="B248" s="4" t="str">
        <f t="shared" si="0"/>
        <v xml:space="preserve">0.637          </v>
      </c>
      <c r="C248" s="4" t="str">
        <f t="shared" si="1"/>
        <v xml:space="preserve">116.40%          </v>
      </c>
      <c r="D248" s="4" t="str">
        <f t="shared" si="2"/>
        <v xml:space="preserve">$72,296.55          </v>
      </c>
      <c r="E248" s="4" t="str">
        <f t="shared" si="3"/>
        <v xml:space="preserve">84.513          </v>
      </c>
      <c r="F248" s="4" t="str">
        <f t="shared" si="4"/>
        <v xml:space="preserve">1.223          </v>
      </c>
      <c r="G248" s="4" t="str">
        <f t="shared" si="5"/>
        <v xml:space="preserve">125218.184          </v>
      </c>
      <c r="H248" s="4" t="str">
        <f t="shared" si="6"/>
        <v xml:space="preserve">56.2          </v>
      </c>
      <c r="I248" s="4" t="str">
        <f t="shared" si="7"/>
        <v xml:space="preserve">39.2          </v>
      </c>
      <c r="J248" s="4" t="str">
        <f t="shared" si="8"/>
        <v xml:space="preserve">1018          </v>
      </c>
      <c r="K248" s="4" t="str">
        <f t="shared" si="9"/>
        <v xml:space="preserve">987.2          </v>
      </c>
      <c r="L248" s="4" t="str">
        <f t="shared" si="10"/>
        <v xml:space="preserve">0.515          </v>
      </c>
      <c r="M248" s="4" t="str">
        <f t="shared" si="11"/>
        <v xml:space="preserve">34107.754          </v>
      </c>
      <c r="N248" s="4" t="str">
        <f t="shared" si="12"/>
        <v xml:space="preserve">66316.889          </v>
      </c>
      <c r="O248" s="4" t="str">
        <f t="shared" si="13"/>
        <v xml:space="preserve">76.689          </v>
      </c>
      <c r="P248" s="4" t="str">
        <f t="shared" si="14"/>
        <v xml:space="preserve">3931890.321          </v>
      </c>
      <c r="Q248" s="4" t="str">
        <f t="shared" si="15"/>
        <v xml:space="preserve">111359.309          </v>
      </c>
      <c r="R248" s="4" t="str">
        <f t="shared" si="16"/>
        <v xml:space="preserve">0.00          </v>
      </c>
      <c r="S248" s="4" t="str">
        <f t="shared" si="17"/>
        <v xml:space="preserve">0.00          </v>
      </c>
      <c r="T248" s="4" t="str">
        <f t="shared" si="18"/>
        <v xml:space="preserve">1.40          </v>
      </c>
      <c r="U248" s="4" t="str">
        <f t="shared" si="19"/>
        <v xml:space="preserve">20.129          </v>
      </c>
      <c r="V248" s="4" t="str">
        <f t="shared" si="20"/>
        <v xml:space="preserve">13.44          </v>
      </c>
      <c r="W248" s="4" t="str">
        <f t="shared" si="21"/>
        <v xml:space="preserve">$0.00          </v>
      </c>
      <c r="X248" s="4" t="str">
        <f t="shared" si="22"/>
        <v xml:space="preserve">$0.00          </v>
      </c>
      <c r="Y248" s="4" t="str">
        <f t="shared" si="23"/>
        <v xml:space="preserve">$0.00          </v>
      </c>
      <c r="Z248" s="4" t="str">
        <f t="shared" si="24"/>
        <v xml:space="preserve">$0.00          </v>
      </c>
      <c r="AA248" s="4" t="str">
        <f t="shared" si="25"/>
        <v xml:space="preserve">$0.00          </v>
      </c>
      <c r="AB248" s="4" t="str">
        <f t="shared" si="26"/>
        <v xml:space="preserve">$0.00          </v>
      </c>
      <c r="AC248" s="4" t="e">
        <f t="shared" si="27"/>
        <v>#REF!</v>
      </c>
      <c r="AD248" s="4" t="e">
        <f t="shared" si="28"/>
        <v>#REF!</v>
      </c>
      <c r="AE248" s="4" t="e">
        <f t="shared" si="29"/>
        <v>#REF!</v>
      </c>
      <c r="AF248" s="4" t="e">
        <f t="shared" si="30"/>
        <v>#REF!</v>
      </c>
      <c r="AG248" s="4" t="e">
        <f t="shared" si="31"/>
        <v>#REF!</v>
      </c>
      <c r="AH248" s="4" t="e">
        <f t="shared" si="32"/>
        <v>#REF!</v>
      </c>
      <c r="AI248" s="4" t="e">
        <f t="shared" si="33"/>
        <v>#REF!</v>
      </c>
      <c r="AJ248" s="4" t="e">
        <f t="shared" si="34"/>
        <v>#REF!</v>
      </c>
      <c r="AK248" s="4" t="e">
        <f t="shared" si="35"/>
        <v>#REF!</v>
      </c>
      <c r="AL248" s="4" t="e">
        <f t="shared" si="36"/>
        <v>#REF!</v>
      </c>
      <c r="AM248" s="4" t="e">
        <f t="shared" si="37"/>
        <v>#REF!</v>
      </c>
      <c r="AN248" s="4" t="str">
        <f t="shared" si="38"/>
        <v xml:space="preserve">0.664          </v>
      </c>
      <c r="AO248" s="4" t="str">
        <f t="shared" si="39"/>
        <v xml:space="preserve">1.163          </v>
      </c>
      <c r="AP248" s="4" t="str">
        <f t="shared" si="40"/>
        <v xml:space="preserve">0.514          </v>
      </c>
    </row>
    <row r="249" spans="2:42" outlineLevel="1" x14ac:dyDescent="0.3">
      <c r="B249" s="4" t="str">
        <f t="shared" si="0"/>
        <v xml:space="preserve">0.656          </v>
      </c>
      <c r="C249" s="4" t="str">
        <f t="shared" si="1"/>
        <v xml:space="preserve">118.40%          </v>
      </c>
      <c r="D249" s="4" t="str">
        <f t="shared" si="2"/>
        <v xml:space="preserve">$73,265.99          </v>
      </c>
      <c r="E249" s="4" t="str">
        <f t="shared" si="3"/>
        <v xml:space="preserve">87.318          </v>
      </c>
      <c r="F249" s="4" t="str">
        <f t="shared" si="4"/>
        <v xml:space="preserve">1.238          </v>
      </c>
      <c r="G249" s="4" t="str">
        <f t="shared" si="5"/>
        <v xml:space="preserve">129591.351          </v>
      </c>
      <c r="H249" s="4" t="str">
        <f t="shared" si="6"/>
        <v xml:space="preserve">58.1          </v>
      </c>
      <c r="I249" s="4" t="str">
        <f t="shared" si="7"/>
        <v xml:space="preserve">40.6          </v>
      </c>
      <c r="J249" s="4" t="str">
        <f t="shared" si="8"/>
        <v xml:space="preserve">1025.5          </v>
      </c>
      <c r="K249" s="4" t="str">
        <f t="shared" si="9"/>
        <v xml:space="preserve">995.1          </v>
      </c>
      <c r="L249" s="4" t="str">
        <f t="shared" si="10"/>
        <v xml:space="preserve">0.531          </v>
      </c>
      <c r="M249" s="4" t="str">
        <f t="shared" si="11"/>
        <v xml:space="preserve">35137.242          </v>
      </c>
      <c r="N249" s="4" t="str">
        <f t="shared" si="12"/>
        <v xml:space="preserve">67668.829          </v>
      </c>
      <c r="O249" s="4" t="str">
        <f t="shared" si="13"/>
        <v xml:space="preserve">79.236          </v>
      </c>
      <c r="P249" s="4" t="str">
        <f t="shared" si="14"/>
        <v xml:space="preserve">4070961.508          </v>
      </c>
      <c r="Q249" s="4" t="str">
        <f t="shared" si="15"/>
        <v xml:space="preserve">115251.104          </v>
      </c>
      <c r="R249" s="4" t="str">
        <f t="shared" si="16"/>
        <v xml:space="preserve">0.00          </v>
      </c>
      <c r="S249" s="4" t="str">
        <f t="shared" si="17"/>
        <v xml:space="preserve">0.00          </v>
      </c>
      <c r="T249" s="4" t="str">
        <f t="shared" si="18"/>
        <v xml:space="preserve">1.44          </v>
      </c>
      <c r="U249" s="4" t="str">
        <f t="shared" si="19"/>
        <v xml:space="preserve">20.808          </v>
      </c>
      <c r="V249" s="4" t="str">
        <f t="shared" si="20"/>
        <v xml:space="preserve">13.908          </v>
      </c>
      <c r="W249" s="4" t="str">
        <f t="shared" si="21"/>
        <v xml:space="preserve">$0.00          </v>
      </c>
      <c r="X249" s="4" t="str">
        <f t="shared" si="22"/>
        <v xml:space="preserve">$0.00          </v>
      </c>
      <c r="Y249" s="4" t="str">
        <f t="shared" si="23"/>
        <v xml:space="preserve">$0.00          </v>
      </c>
      <c r="Z249" s="4" t="str">
        <f t="shared" si="24"/>
        <v xml:space="preserve">$0.00          </v>
      </c>
      <c r="AA249" s="4" t="str">
        <f t="shared" si="25"/>
        <v xml:space="preserve">$0.00          </v>
      </c>
      <c r="AB249" s="4" t="str">
        <f t="shared" si="26"/>
        <v xml:space="preserve">$0.00          </v>
      </c>
      <c r="AC249" s="4" t="e">
        <f t="shared" si="27"/>
        <v>#REF!</v>
      </c>
      <c r="AD249" s="4" t="e">
        <f t="shared" si="28"/>
        <v>#REF!</v>
      </c>
      <c r="AE249" s="4" t="e">
        <f t="shared" si="29"/>
        <v>#REF!</v>
      </c>
      <c r="AF249" s="4" t="e">
        <f t="shared" si="30"/>
        <v>#REF!</v>
      </c>
      <c r="AG249" s="4" t="e">
        <f t="shared" si="31"/>
        <v>#REF!</v>
      </c>
      <c r="AH249" s="4" t="e">
        <f t="shared" si="32"/>
        <v>#REF!</v>
      </c>
      <c r="AI249" s="4" t="e">
        <f t="shared" si="33"/>
        <v>#REF!</v>
      </c>
      <c r="AJ249" s="4" t="e">
        <f t="shared" si="34"/>
        <v>#REF!</v>
      </c>
      <c r="AK249" s="4" t="e">
        <f t="shared" si="35"/>
        <v>#REF!</v>
      </c>
      <c r="AL249" s="4" t="e">
        <f t="shared" si="36"/>
        <v>#REF!</v>
      </c>
      <c r="AM249" s="4" t="e">
        <f t="shared" si="37"/>
        <v>#REF!</v>
      </c>
      <c r="AN249" s="4" t="str">
        <f t="shared" si="38"/>
        <v xml:space="preserve">0.684          </v>
      </c>
      <c r="AO249" s="4" t="str">
        <f t="shared" si="39"/>
        <v xml:space="preserve">1.183          </v>
      </c>
      <c r="AP249" s="4" t="str">
        <f t="shared" si="40"/>
        <v xml:space="preserve">0.53          </v>
      </c>
    </row>
    <row r="250" spans="2:42" outlineLevel="1" x14ac:dyDescent="0.3">
      <c r="B250" s="4" t="str">
        <f t="shared" si="0"/>
        <v xml:space="preserve">0.675          </v>
      </c>
      <c r="C250" s="4" t="str">
        <f t="shared" si="1"/>
        <v xml:space="preserve">120.40%          </v>
      </c>
      <c r="D250" s="4" t="str">
        <f t="shared" si="2"/>
        <v xml:space="preserve">$74,235.43          </v>
      </c>
      <c r="E250" s="4" t="str">
        <f t="shared" si="3"/>
        <v xml:space="preserve">90.123          </v>
      </c>
      <c r="F250" s="4" t="str">
        <f t="shared" si="4"/>
        <v xml:space="preserve">1.253          </v>
      </c>
      <c r="G250" s="4" t="str">
        <f t="shared" si="5"/>
        <v xml:space="preserve">133964.518          </v>
      </c>
      <c r="H250" s="4" t="str">
        <f t="shared" si="6"/>
        <v xml:space="preserve">60          </v>
      </c>
      <c r="I250" s="4" t="str">
        <f t="shared" si="7"/>
        <v xml:space="preserve">42          </v>
      </c>
      <c r="J250" s="4" t="str">
        <f t="shared" si="8"/>
        <v xml:space="preserve">1033          </v>
      </c>
      <c r="K250" s="4" t="str">
        <f t="shared" si="9"/>
        <v xml:space="preserve">1003          </v>
      </c>
      <c r="L250" s="4" t="str">
        <f t="shared" si="10"/>
        <v xml:space="preserve">0.547          </v>
      </c>
      <c r="M250" s="4" t="str">
        <f t="shared" si="11"/>
        <v xml:space="preserve">36166.73          </v>
      </c>
      <c r="N250" s="4" t="str">
        <f t="shared" si="12"/>
        <v xml:space="preserve">69020.769          </v>
      </c>
      <c r="O250" s="4" t="str">
        <f t="shared" si="13"/>
        <v xml:space="preserve">81.783          </v>
      </c>
      <c r="P250" s="4" t="str">
        <f t="shared" si="14"/>
        <v xml:space="preserve">4210032.695          </v>
      </c>
      <c r="Q250" s="4" t="str">
        <f t="shared" si="15"/>
        <v xml:space="preserve">119142.899          </v>
      </c>
      <c r="R250" s="4" t="str">
        <f t="shared" si="16"/>
        <v xml:space="preserve">0.00          </v>
      </c>
      <c r="S250" s="4" t="str">
        <f t="shared" si="17"/>
        <v xml:space="preserve">0.00          </v>
      </c>
      <c r="T250" s="4" t="str">
        <f t="shared" si="18"/>
        <v xml:space="preserve">1.48          </v>
      </c>
      <c r="U250" s="4" t="str">
        <f t="shared" si="19"/>
        <v xml:space="preserve">21.487          </v>
      </c>
      <c r="V250" s="4" t="str">
        <f t="shared" si="20"/>
        <v xml:space="preserve">14.376          </v>
      </c>
      <c r="W250" s="4" t="str">
        <f t="shared" si="21"/>
        <v xml:space="preserve">$0.00          </v>
      </c>
      <c r="X250" s="4" t="str">
        <f t="shared" si="22"/>
        <v xml:space="preserve">$0.00          </v>
      </c>
      <c r="Y250" s="4" t="str">
        <f t="shared" si="23"/>
        <v xml:space="preserve">$0.00          </v>
      </c>
      <c r="Z250" s="4" t="str">
        <f t="shared" si="24"/>
        <v xml:space="preserve">$0.00          </v>
      </c>
      <c r="AA250" s="4" t="str">
        <f t="shared" si="25"/>
        <v xml:space="preserve">$0.00          </v>
      </c>
      <c r="AB250" s="4" t="str">
        <f t="shared" si="26"/>
        <v xml:space="preserve">$0.00          </v>
      </c>
      <c r="AC250" s="4" t="e">
        <f t="shared" si="27"/>
        <v>#REF!</v>
      </c>
      <c r="AD250" s="4" t="e">
        <f t="shared" si="28"/>
        <v>#REF!</v>
      </c>
      <c r="AE250" s="4" t="e">
        <f t="shared" si="29"/>
        <v>#REF!</v>
      </c>
      <c r="AF250" s="4" t="e">
        <f t="shared" si="30"/>
        <v>#REF!</v>
      </c>
      <c r="AG250" s="4" t="e">
        <f t="shared" si="31"/>
        <v>#REF!</v>
      </c>
      <c r="AH250" s="4" t="e">
        <f t="shared" si="32"/>
        <v>#REF!</v>
      </c>
      <c r="AI250" s="4" t="e">
        <f t="shared" si="33"/>
        <v>#REF!</v>
      </c>
      <c r="AJ250" s="4" t="e">
        <f t="shared" si="34"/>
        <v>#REF!</v>
      </c>
      <c r="AK250" s="4" t="e">
        <f t="shared" si="35"/>
        <v>#REF!</v>
      </c>
      <c r="AL250" s="4" t="e">
        <f t="shared" si="36"/>
        <v>#REF!</v>
      </c>
      <c r="AM250" s="4" t="e">
        <f t="shared" si="37"/>
        <v>#REF!</v>
      </c>
      <c r="AN250" s="4" t="str">
        <f t="shared" si="38"/>
        <v xml:space="preserve">0.704          </v>
      </c>
      <c r="AO250" s="4" t="str">
        <f t="shared" si="39"/>
        <v xml:space="preserve">1.203          </v>
      </c>
      <c r="AP250" s="4" t="str">
        <f t="shared" si="40"/>
        <v xml:space="preserve">0.546          </v>
      </c>
    </row>
    <row r="251" spans="2:42" outlineLevel="1" x14ac:dyDescent="0.3">
      <c r="B251" s="4" t="str">
        <f t="shared" si="0"/>
        <v xml:space="preserve">0.694          </v>
      </c>
      <c r="C251" s="4" t="str">
        <f t="shared" si="1"/>
        <v xml:space="preserve">122.40%          </v>
      </c>
      <c r="D251" s="4" t="str">
        <f t="shared" si="2"/>
        <v xml:space="preserve">$75,204.87          </v>
      </c>
      <c r="E251" s="4" t="str">
        <f t="shared" si="3"/>
        <v xml:space="preserve">92.928          </v>
      </c>
      <c r="F251" s="4" t="str">
        <f t="shared" si="4"/>
        <v xml:space="preserve">1.268          </v>
      </c>
      <c r="G251" s="4" t="str">
        <f t="shared" si="5"/>
        <v xml:space="preserve">138337.685          </v>
      </c>
      <c r="H251" s="4" t="str">
        <f t="shared" si="6"/>
        <v xml:space="preserve">61.9          </v>
      </c>
      <c r="I251" s="4" t="str">
        <f t="shared" si="7"/>
        <v xml:space="preserve">43.4          </v>
      </c>
      <c r="J251" s="4" t="str">
        <f t="shared" si="8"/>
        <v xml:space="preserve">1040.5          </v>
      </c>
      <c r="K251" s="4" t="str">
        <f t="shared" si="9"/>
        <v xml:space="preserve">1010.9          </v>
      </c>
      <c r="L251" s="4" t="str">
        <f t="shared" si="10"/>
        <v xml:space="preserve">0.563          </v>
      </c>
      <c r="M251" s="4" t="str">
        <f t="shared" si="11"/>
        <v xml:space="preserve">37196.218          </v>
      </c>
      <c r="N251" s="4" t="str">
        <f t="shared" si="12"/>
        <v xml:space="preserve">70372.709          </v>
      </c>
      <c r="O251" s="4" t="str">
        <f t="shared" si="13"/>
        <v xml:space="preserve">84.33          </v>
      </c>
      <c r="P251" s="4" t="str">
        <f t="shared" si="14"/>
        <v xml:space="preserve">4349103.882          </v>
      </c>
      <c r="Q251" s="4" t="str">
        <f t="shared" si="15"/>
        <v xml:space="preserve">123034.694          </v>
      </c>
      <c r="R251" s="4" t="str">
        <f t="shared" si="16"/>
        <v xml:space="preserve">0.00          </v>
      </c>
      <c r="S251" s="4" t="str">
        <f t="shared" si="17"/>
        <v xml:space="preserve">0.00          </v>
      </c>
      <c r="T251" s="4" t="str">
        <f t="shared" si="18"/>
        <v xml:space="preserve">1.52          </v>
      </c>
      <c r="U251" s="4" t="str">
        <f t="shared" si="19"/>
        <v xml:space="preserve">22.166          </v>
      </c>
      <c r="V251" s="4" t="str">
        <f t="shared" si="20"/>
        <v xml:space="preserve">14.844          </v>
      </c>
      <c r="W251" s="4" t="str">
        <f t="shared" si="21"/>
        <v xml:space="preserve">$0.00          </v>
      </c>
      <c r="X251" s="4" t="str">
        <f t="shared" si="22"/>
        <v xml:space="preserve">$0.00          </v>
      </c>
      <c r="Y251" s="4" t="str">
        <f t="shared" si="23"/>
        <v xml:space="preserve">$0.00          </v>
      </c>
      <c r="Z251" s="4" t="str">
        <f t="shared" si="24"/>
        <v xml:space="preserve">$0.00          </v>
      </c>
      <c r="AA251" s="4" t="str">
        <f t="shared" si="25"/>
        <v xml:space="preserve">$0.00          </v>
      </c>
      <c r="AB251" s="4" t="str">
        <f t="shared" si="26"/>
        <v xml:space="preserve">$0.00          </v>
      </c>
      <c r="AC251" s="4" t="e">
        <f t="shared" si="27"/>
        <v>#REF!</v>
      </c>
      <c r="AD251" s="4" t="e">
        <f t="shared" si="28"/>
        <v>#REF!</v>
      </c>
      <c r="AE251" s="4" t="e">
        <f t="shared" si="29"/>
        <v>#REF!</v>
      </c>
      <c r="AF251" s="4" t="e">
        <f t="shared" si="30"/>
        <v>#REF!</v>
      </c>
      <c r="AG251" s="4" t="e">
        <f t="shared" si="31"/>
        <v>#REF!</v>
      </c>
      <c r="AH251" s="4" t="e">
        <f t="shared" si="32"/>
        <v>#REF!</v>
      </c>
      <c r="AI251" s="4" t="e">
        <f t="shared" si="33"/>
        <v>#REF!</v>
      </c>
      <c r="AJ251" s="4" t="e">
        <f t="shared" si="34"/>
        <v>#REF!</v>
      </c>
      <c r="AK251" s="4" t="e">
        <f t="shared" si="35"/>
        <v>#REF!</v>
      </c>
      <c r="AL251" s="4" t="e">
        <f t="shared" si="36"/>
        <v>#REF!</v>
      </c>
      <c r="AM251" s="4" t="e">
        <f t="shared" si="37"/>
        <v>#REF!</v>
      </c>
      <c r="AN251" s="4" t="str">
        <f t="shared" si="38"/>
        <v xml:space="preserve">0.724          </v>
      </c>
      <c r="AO251" s="4" t="str">
        <f t="shared" si="39"/>
        <v xml:space="preserve">1.223          </v>
      </c>
      <c r="AP251" s="4" t="str">
        <f t="shared" si="40"/>
        <v xml:space="preserve">0.562          </v>
      </c>
    </row>
    <row r="252" spans="2:42" outlineLevel="1" x14ac:dyDescent="0.3">
      <c r="B252" s="4" t="str">
        <f t="shared" ref="B252:B283" si="41">IF($B$4, $B47, IFERROR( TEXT( $B46 / $B$10, INDEX( $A$23:$A$34, MATCH( $B$11, $A$37:$A$48, 0 )) ), $B46 / $B$10 ) &amp; REPT( " ", $B$7 ))</f>
        <v xml:space="preserve">0.713          </v>
      </c>
      <c r="C252" s="4" t="str">
        <f t="shared" ref="C252:C283" si="42">IF($C$4, $C47, IFERROR( TEXT( $C46 / $C$10, INDEX( $A$23:$A$34, MATCH( $C$11, $A$37:$A$48, 0 )) ), $C46 / $C$10 ) &amp; REPT( " ", $C$7 ))</f>
        <v xml:space="preserve">124.40%          </v>
      </c>
      <c r="D252" s="4" t="str">
        <f t="shared" ref="D252:D283" si="43">IF($D$4, $D47, IFERROR( TEXT( $D46 / $D$10, INDEX( $A$23:$A$34, MATCH( $D$11, $A$37:$A$48, 0 )) ), $D46 / $D$10 ) &amp; REPT( " ", $D$7 ))</f>
        <v xml:space="preserve">$76,174.31          </v>
      </c>
      <c r="E252" s="4" t="str">
        <f t="shared" ref="E252:E283" si="44">IF($E$4, $E47, IFERROR( TEXT( $E46 / $E$10, INDEX( $A$23:$A$34, MATCH( $E$11, $A$37:$A$48, 0 )) ), $E46 / $E$10 ) &amp; REPT( " ", $E$7 ))</f>
        <v xml:space="preserve">95.733          </v>
      </c>
      <c r="F252" s="4" t="str">
        <f t="shared" ref="F252:F283" si="45">IF($F$4, $F47, IFERROR( TEXT( $F46 / $F$10, INDEX( $A$23:$A$34, MATCH( $F$11, $A$37:$A$48, 0 )) ), $F46 / $F$10 ) &amp; REPT( " ", $F$7 ))</f>
        <v xml:space="preserve">1.283          </v>
      </c>
      <c r="G252" s="4" t="str">
        <f t="shared" ref="G252:G283" si="46">IF($G$4, $G47, IFERROR( TEXT( $G46 / $G$10, INDEX( $A$23:$A$34, MATCH( $G$11, $A$37:$A$48, 0 )) ), $G46 / $G$10 ) &amp; REPT( " ", $G$7 ))</f>
        <v xml:space="preserve">142710.852          </v>
      </c>
      <c r="H252" s="4" t="str">
        <f t="shared" ref="H252:H283" si="47">IF($H$4, $H47, IFERROR( TEXT( $H46 / $H$10, INDEX( $A$23:$A$34, MATCH( $H$11, $A$37:$A$48, 0 )) ), $H46 / $H$10 ) &amp; REPT( " ", $H$7 ))</f>
        <v xml:space="preserve">63.8          </v>
      </c>
      <c r="I252" s="4" t="str">
        <f t="shared" ref="I252:I283" si="48">IF($I$4, $I47, IFERROR( TEXT( $I46 / $I$10, INDEX( $A$23:$A$34, MATCH( $I$11, $A$37:$A$48, 0 )) ), $I46 / $I$10 ) &amp; REPT( " ", $I$7 ))</f>
        <v xml:space="preserve">44.8          </v>
      </c>
      <c r="J252" s="4" t="str">
        <f t="shared" ref="J252:J283" si="49">IF($J$4, $J47, IFERROR( TEXT( $J46 / $J$10, INDEX( $A$23:$A$34, MATCH( $J$11, $A$37:$A$48, 0 )) ), $J46 / $J$10 ) &amp; REPT( " ", $J$7 ))</f>
        <v xml:space="preserve">1048          </v>
      </c>
      <c r="K252" s="4" t="str">
        <f t="shared" ref="K252:K283" si="50">IF($K$4, $K47, IFERROR( TEXT( $K46 / $K$10, INDEX( $A$23:$A$34, MATCH( $K$11, $A$37:$A$48, 0 )) ), $K46 / $K$10 ) &amp; REPT( " ", $K$7 ))</f>
        <v xml:space="preserve">1018.8          </v>
      </c>
      <c r="L252" s="4" t="str">
        <f t="shared" ref="L252:L283" si="51">IF($L$4, $L47, IFERROR( TEXT( $L46 / $L$10, INDEX( $A$23:$A$34, MATCH( $L$11, $A$37:$A$48, 0 )) ), $L46 / $L$10 ) &amp; REPT( " ", $L$7 ))</f>
        <v xml:space="preserve">0.579          </v>
      </c>
      <c r="M252" s="4" t="str">
        <f t="shared" ref="M252:M283" si="52">IF($M$4, $M47, IFERROR( TEXT( $M46 / $M$10, INDEX( $A$23:$A$34, MATCH( $M$11, $A$37:$A$48, 0 )) ), $M46 / $M$10 ) &amp; REPT( " ", $M$7 ))</f>
        <v xml:space="preserve">38225.706          </v>
      </c>
      <c r="N252" s="4" t="str">
        <f t="shared" ref="N252:N283" si="53">IF($N$4, $N47, IFERROR( TEXT( $N46 / $N$10, INDEX( $A$23:$A$34, MATCH( $N$11, $A$37:$A$48, 0 )) ), $N46 / $N$10 ) &amp; REPT( " ", $N$7 ))</f>
        <v xml:space="preserve">71724.649          </v>
      </c>
      <c r="O252" s="4" t="str">
        <f t="shared" ref="O252:O283" si="54">IF($O$4, $O47, IFERROR( TEXT( $O46 / $O$10, INDEX( $A$23:$A$34, MATCH( $O$11, $A$37:$A$48, 0 )) ), $O46 / $O$10 ) &amp; REPT( " ", $O$7 ))</f>
        <v xml:space="preserve">86.877          </v>
      </c>
      <c r="P252" s="4" t="str">
        <f t="shared" ref="P252:P283" si="55">IF($P$4, $P47, IFERROR( TEXT( $P46 / $P$10, INDEX( $A$23:$A$34, MATCH( $P$11, $A$37:$A$48, 0 )) ), $P46 / $P$10 ) &amp; REPT( " ", $P$7 ))</f>
        <v xml:space="preserve">4488175.069          </v>
      </c>
      <c r="Q252" s="4" t="str">
        <f t="shared" ref="Q252:Q283" si="56">IF($Q$4, $Q47, IFERROR( TEXT( $Q46 / $Q$10, INDEX( $A$23:$A$34, MATCH( $Q$11, $A$37:$A$48, 0 )) ), $Q46 / $Q$10 ) &amp; REPT( " ", $Q$7 ))</f>
        <v xml:space="preserve">126926.489          </v>
      </c>
      <c r="R252" s="4" t="str">
        <f t="shared" ref="R252:R283" si="57">IF($R$4, $R47, IFERROR( TEXT( $R46 / $R$10, INDEX( $A$23:$A$34, MATCH( $R$11, $A$37:$A$48, 0 )) ), $R46 / $R$10 ) &amp; REPT( " ", $R$7 ))</f>
        <v xml:space="preserve">0.00          </v>
      </c>
      <c r="S252" s="4" t="str">
        <f t="shared" ref="S252:S283" si="58">IF($S$4, $S47, IFERROR( TEXT( $S46 / $S$10, INDEX( $A$23:$A$34, MATCH( $S$11, $A$37:$A$48, 0 )) ), $S46 / $S$10 ) &amp; REPT( " ", $S$7 ))</f>
        <v xml:space="preserve">0.00          </v>
      </c>
      <c r="T252" s="4" t="str">
        <f t="shared" ref="T252:T283" si="59">IF($T$4, $T47, IFERROR( TEXT( $T46 / $T$10, INDEX( $A$23:$A$34, MATCH( $T$11, $A$37:$A$48, 0 )) ), $T46 / $T$10 ) &amp; REPT( " ", $T$7 ))</f>
        <v xml:space="preserve">1.56          </v>
      </c>
      <c r="U252" s="4" t="str">
        <f t="shared" ref="U252:U283" si="60">IF($U$4, $U47, IFERROR( TEXT( $U46 / $U$10, INDEX( $A$23:$A$34, MATCH( $U$11, $A$37:$A$48, 0 )) ), $U46 / $U$10 ) &amp; REPT( " ", $U$7 ))</f>
        <v xml:space="preserve">22.845          </v>
      </c>
      <c r="V252" s="4" t="str">
        <f t="shared" ref="V252:V283" si="61">IF($V$4, $V47, IFERROR( TEXT( $V46 / $V$10, INDEX( $A$23:$A$34, MATCH( $V$11, $A$37:$A$48, 0 )) ), $V46 / $V$10 ) &amp; REPT( " ", $V$7 ))</f>
        <v xml:space="preserve">15.312          </v>
      </c>
      <c r="W252" s="4" t="str">
        <f t="shared" ref="W252:W283" si="62">IF($W$4, $W47, IFERROR( TEXT( $W46 / $W$10, INDEX( $A$23:$A$34, MATCH( $W$11, $A$37:$A$48, 0 )) ), $W46 / $W$10 ) &amp; REPT( " ", $W$7 ))</f>
        <v xml:space="preserve">$0.00          </v>
      </c>
      <c r="X252" s="4" t="str">
        <f t="shared" ref="X252:X283" si="63">IF($X$4, $X47, IFERROR( TEXT( $X46 / $X$10, INDEX( $A$23:$A$34, MATCH( $X$11, $A$37:$A$48, 0 )) ), $X46 / $X$10 ) &amp; REPT( " ", $X$7 ))</f>
        <v xml:space="preserve">$0.00          </v>
      </c>
      <c r="Y252" s="4" t="str">
        <f t="shared" ref="Y252:Y283" si="64">IF($Y$4, $Y47, IFERROR( TEXT( $Y46 / $Y$10, INDEX( $A$23:$A$34, MATCH( $Y$11, $A$37:$A$48, 0 )) ), $Y46 / $Y$10 ) &amp; REPT( " ", $Y$7 ))</f>
        <v xml:space="preserve">$0.00          </v>
      </c>
      <c r="Z252" s="4" t="str">
        <f t="shared" ref="Z252:Z283" si="65">IF($Z$4, $Z47, IFERROR( TEXT( $Z46 / $Z$10, INDEX( $A$23:$A$34, MATCH( $Z$11, $A$37:$A$48, 0 )) ), $Z46 / $Z$10 ) &amp; REPT( " ", $Z$7 ))</f>
        <v xml:space="preserve">$0.00          </v>
      </c>
      <c r="AA252" s="4" t="str">
        <f t="shared" ref="AA252:AA283" si="66">IF($AA$4, $AA47, IFERROR( TEXT( $AA46 / $AA$10, INDEX( $A$23:$A$34, MATCH( $AA$11, $A$37:$A$48, 0 )) ), $AA46 / $AA$10 ) &amp; REPT( " ", $AA$7 ))</f>
        <v xml:space="preserve">$0.00          </v>
      </c>
      <c r="AB252" s="4" t="str">
        <f t="shared" ref="AB252:AB283" si="67">IF($AB$4, $AB47, IFERROR( TEXT( $AB46 / $AB$10, INDEX( $A$23:$A$34, MATCH( $AB$11, $A$37:$A$48, 0 )) ), $AB46 / $AB$10 ) &amp; REPT( " ", $AB$7 ))</f>
        <v xml:space="preserve">$0.00          </v>
      </c>
      <c r="AC252" s="4" t="e">
        <f t="shared" ref="AC252:AC283" si="68">IF($AC$4, $AC47, IFERROR( TEXT( $AC46 / $AC$10, INDEX( $A$23:$A$34, MATCH( $AC$11, $A$37:$A$48, 0 )) ), $AC46 / $AC$10 ) &amp; REPT( " ", $AC$7 ))</f>
        <v>#REF!</v>
      </c>
      <c r="AD252" s="4" t="e">
        <f t="shared" ref="AD252:AD283" si="69">IF($AD$4, $AD47, IFERROR( TEXT( $AD46 / $AD$10, INDEX( $A$23:$A$34, MATCH( $AD$11, $A$37:$A$48, 0 )) ), $AD46 / $AD$10 ) &amp; REPT( " ", $AD$7 ))</f>
        <v>#REF!</v>
      </c>
      <c r="AE252" s="4" t="e">
        <f t="shared" ref="AE252:AE283" si="70">IF($AE$4, $AE47, IFERROR( TEXT( $AE46 / $AE$10, INDEX( $A$23:$A$34, MATCH( $AE$11, $A$37:$A$48, 0 )) ), $AE46 / $AE$10 ) &amp; REPT( " ", $AE$7 ))</f>
        <v>#REF!</v>
      </c>
      <c r="AF252" s="4" t="e">
        <f t="shared" ref="AF252:AF283" si="71">IF($AF$4, $AF47, IFERROR( TEXT( $AF46 / $AF$10, INDEX( $A$23:$A$34, MATCH( $AF$11, $A$37:$A$48, 0 )) ), $AF46 / $AF$10 ) &amp; REPT( " ", $AF$7 ))</f>
        <v>#REF!</v>
      </c>
      <c r="AG252" s="4" t="e">
        <f t="shared" ref="AG252:AG283" si="72">IF($AG$4, $AG47, IFERROR( TEXT( $AG46 / $AG$10, INDEX( $A$23:$A$34, MATCH( $AG$11, $A$37:$A$48, 0 )) ), $AG46 / $AG$10 ) &amp; REPT( " ", $AG$7 ))</f>
        <v>#REF!</v>
      </c>
      <c r="AH252" s="4" t="e">
        <f t="shared" ref="AH252:AH283" si="73">IF($AH$4, $AH47, IFERROR( TEXT( $AH46 / $AH$10, INDEX( $A$23:$A$34, MATCH( $AH$11, $A$37:$A$48, 0 )) ), $AH46 / $AH$10 ) &amp; REPT( " ", $AH$7 ))</f>
        <v>#REF!</v>
      </c>
      <c r="AI252" s="4" t="e">
        <f t="shared" ref="AI252:AI283" si="74">IF($AI$4, $AI47, IFERROR( TEXT( $AI46 / $AI$10, INDEX( $A$23:$A$34, MATCH( $AI$11, $A$37:$A$48, 0 )) ), $AI46 / $AI$10 ) &amp; REPT( " ", $AI$7 ))</f>
        <v>#REF!</v>
      </c>
      <c r="AJ252" s="4" t="e">
        <f t="shared" ref="AJ252:AJ283" si="75">IF($AJ$4, $AJ47, IFERROR( TEXT( $AJ46 / $AJ$10, INDEX( $A$23:$A$34, MATCH( $AJ$11, $A$37:$A$48, 0 )) ), $AJ46 / $AJ$10 ) &amp; REPT( " ", $AJ$7 ))</f>
        <v>#REF!</v>
      </c>
      <c r="AK252" s="4" t="e">
        <f t="shared" ref="AK252:AK283" si="76">IF($AK$4, $AK47, IFERROR( TEXT( $AK46 / $AK$10, INDEX( $A$23:$A$34, MATCH( $AK$11, $A$37:$A$48, 0 )) ), $AK46 / $AK$10 ) &amp; REPT( " ", $AK$7 ))</f>
        <v>#REF!</v>
      </c>
      <c r="AL252" s="4" t="e">
        <f t="shared" ref="AL252:AL283" si="77">IF($AL$4, $AL47, IFERROR( TEXT( $AL46 / $AL$10, INDEX( $A$23:$A$34, MATCH( $AL$11, $A$37:$A$48, 0 )) ), $AL46 / $AL$10 ) &amp; REPT( " ", $AL$7 ))</f>
        <v>#REF!</v>
      </c>
      <c r="AM252" s="4" t="e">
        <f t="shared" ref="AM252:AM283" si="78">IF($AM$4, $AM47, IFERROR( TEXT( $AM46 / $AM$10, INDEX( $A$23:$A$34, MATCH( $AM$11, $A$37:$A$48, 0 )) ), $AM46 / $AM$10 ) &amp; REPT( " ", $AM$7 ))</f>
        <v>#REF!</v>
      </c>
      <c r="AN252" s="4" t="str">
        <f t="shared" ref="AN252:AN283" si="79">IF($AN$4, $AN47, IFERROR( TEXT( $AN46 / $AN$10, INDEX( $A$23:$A$34, MATCH( $AN$11, $A$37:$A$48, 0 )) ), $AN46 / $AN$10 ) &amp; REPT( " ", $AN$7 ))</f>
        <v xml:space="preserve">0.744          </v>
      </c>
      <c r="AO252" s="4" t="str">
        <f t="shared" ref="AO252:AO283" si="80">IF($AO$4, $AO47, IFERROR( TEXT( $AO46 / $AO$10, INDEX( $A$23:$A$34, MATCH( $AO$11, $A$37:$A$48, 0 )) ), $AO46 / $AO$10 ) &amp; REPT( " ", $AO$7 ))</f>
        <v xml:space="preserve">1.243          </v>
      </c>
      <c r="AP252" s="4" t="str">
        <f t="shared" ref="AP252:AP283" si="81">IF($AP$4, $AP47, IFERROR( TEXT( $AP46 / $AP$10, INDEX( $A$23:$A$34, MATCH( $AP$11, $A$37:$A$48, 0 )) ), $AP46 / $AP$10 ) &amp; REPT( " ", $AP$7 ))</f>
        <v xml:space="preserve">0.578          </v>
      </c>
    </row>
    <row r="253" spans="2:42" outlineLevel="1" x14ac:dyDescent="0.3">
      <c r="B253" s="4" t="str">
        <f t="shared" si="41"/>
        <v xml:space="preserve">0.732          </v>
      </c>
      <c r="C253" s="4" t="str">
        <f t="shared" si="42"/>
        <v xml:space="preserve">126.40%          </v>
      </c>
      <c r="D253" s="4" t="str">
        <f t="shared" si="43"/>
        <v xml:space="preserve">$77,143.75          </v>
      </c>
      <c r="E253" s="4" t="str">
        <f t="shared" si="44"/>
        <v xml:space="preserve">98.538          </v>
      </c>
      <c r="F253" s="4" t="str">
        <f t="shared" si="45"/>
        <v xml:space="preserve">1.298          </v>
      </c>
      <c r="G253" s="4" t="str">
        <f t="shared" si="46"/>
        <v xml:space="preserve">147084.019          </v>
      </c>
      <c r="H253" s="4" t="str">
        <f t="shared" si="47"/>
        <v xml:space="preserve">65.7          </v>
      </c>
      <c r="I253" s="4" t="str">
        <f t="shared" si="48"/>
        <v xml:space="preserve">46.2          </v>
      </c>
      <c r="J253" s="4" t="str">
        <f t="shared" si="49"/>
        <v xml:space="preserve">1055.5          </v>
      </c>
      <c r="K253" s="4" t="str">
        <f t="shared" si="50"/>
        <v xml:space="preserve">1026.7          </v>
      </c>
      <c r="L253" s="4" t="str">
        <f t="shared" si="51"/>
        <v xml:space="preserve">0.595          </v>
      </c>
      <c r="M253" s="4" t="str">
        <f t="shared" si="52"/>
        <v xml:space="preserve">39255.194          </v>
      </c>
      <c r="N253" s="4" t="str">
        <f t="shared" si="53"/>
        <v xml:space="preserve">73076.589          </v>
      </c>
      <c r="O253" s="4" t="str">
        <f t="shared" si="54"/>
        <v xml:space="preserve">89.424          </v>
      </c>
      <c r="P253" s="4" t="str">
        <f t="shared" si="55"/>
        <v xml:space="preserve">4627246.256          </v>
      </c>
      <c r="Q253" s="4" t="str">
        <f t="shared" si="56"/>
        <v xml:space="preserve">130818.284          </v>
      </c>
      <c r="R253" s="4" t="str">
        <f t="shared" si="57"/>
        <v xml:space="preserve">0.00          </v>
      </c>
      <c r="S253" s="4" t="str">
        <f t="shared" si="58"/>
        <v xml:space="preserve">0.00          </v>
      </c>
      <c r="T253" s="4" t="str">
        <f t="shared" si="59"/>
        <v xml:space="preserve">1.61          </v>
      </c>
      <c r="U253" s="4" t="str">
        <f t="shared" si="60"/>
        <v xml:space="preserve">23.524          </v>
      </c>
      <c r="V253" s="4" t="str">
        <f t="shared" si="61"/>
        <v xml:space="preserve">15.78          </v>
      </c>
      <c r="W253" s="4" t="str">
        <f t="shared" si="62"/>
        <v xml:space="preserve">$0.00          </v>
      </c>
      <c r="X253" s="4" t="str">
        <f t="shared" si="63"/>
        <v xml:space="preserve">$0.00          </v>
      </c>
      <c r="Y253" s="4" t="str">
        <f t="shared" si="64"/>
        <v xml:space="preserve">$0.00          </v>
      </c>
      <c r="Z253" s="4" t="str">
        <f t="shared" si="65"/>
        <v xml:space="preserve">$0.00          </v>
      </c>
      <c r="AA253" s="4" t="str">
        <f t="shared" si="66"/>
        <v xml:space="preserve">$0.00          </v>
      </c>
      <c r="AB253" s="4" t="str">
        <f t="shared" si="67"/>
        <v xml:space="preserve">$0.00          </v>
      </c>
      <c r="AC253" s="4" t="e">
        <f t="shared" si="68"/>
        <v>#REF!</v>
      </c>
      <c r="AD253" s="4" t="e">
        <f t="shared" si="69"/>
        <v>#REF!</v>
      </c>
      <c r="AE253" s="4" t="e">
        <f t="shared" si="70"/>
        <v>#REF!</v>
      </c>
      <c r="AF253" s="4" t="e">
        <f t="shared" si="71"/>
        <v>#REF!</v>
      </c>
      <c r="AG253" s="4" t="e">
        <f t="shared" si="72"/>
        <v>#REF!</v>
      </c>
      <c r="AH253" s="4" t="e">
        <f t="shared" si="73"/>
        <v>#REF!</v>
      </c>
      <c r="AI253" s="4" t="e">
        <f t="shared" si="74"/>
        <v>#REF!</v>
      </c>
      <c r="AJ253" s="4" t="e">
        <f t="shared" si="75"/>
        <v>#REF!</v>
      </c>
      <c r="AK253" s="4" t="e">
        <f t="shared" si="76"/>
        <v>#REF!</v>
      </c>
      <c r="AL253" s="4" t="e">
        <f t="shared" si="77"/>
        <v>#REF!</v>
      </c>
      <c r="AM253" s="4" t="e">
        <f t="shared" si="78"/>
        <v>#REF!</v>
      </c>
      <c r="AN253" s="4" t="str">
        <f t="shared" si="79"/>
        <v xml:space="preserve">0.764          </v>
      </c>
      <c r="AO253" s="4" t="str">
        <f t="shared" si="80"/>
        <v xml:space="preserve">1.263          </v>
      </c>
      <c r="AP253" s="4" t="str">
        <f t="shared" si="81"/>
        <v xml:space="preserve">0.594          </v>
      </c>
    </row>
    <row r="254" spans="2:42" outlineLevel="1" x14ac:dyDescent="0.3">
      <c r="B254" s="4" t="str">
        <f t="shared" si="41"/>
        <v xml:space="preserve">0.751          </v>
      </c>
      <c r="C254" s="4" t="str">
        <f t="shared" si="42"/>
        <v xml:space="preserve">128.40%          </v>
      </c>
      <c r="D254" s="4" t="str">
        <f t="shared" si="43"/>
        <v xml:space="preserve">$78,113.19          </v>
      </c>
      <c r="E254" s="4" t="str">
        <f t="shared" si="44"/>
        <v xml:space="preserve">101.343          </v>
      </c>
      <c r="F254" s="4" t="str">
        <f t="shared" si="45"/>
        <v xml:space="preserve">1.313          </v>
      </c>
      <c r="G254" s="4" t="str">
        <f t="shared" si="46"/>
        <v xml:space="preserve">151457.186          </v>
      </c>
      <c r="H254" s="4" t="str">
        <f t="shared" si="47"/>
        <v xml:space="preserve">67.6          </v>
      </c>
      <c r="I254" s="4" t="str">
        <f t="shared" si="48"/>
        <v xml:space="preserve">47.6          </v>
      </c>
      <c r="J254" s="4" t="str">
        <f t="shared" si="49"/>
        <v xml:space="preserve">1063          </v>
      </c>
      <c r="K254" s="4" t="str">
        <f t="shared" si="50"/>
        <v xml:space="preserve">1034.6          </v>
      </c>
      <c r="L254" s="4" t="str">
        <f t="shared" si="51"/>
        <v xml:space="preserve">0.611          </v>
      </c>
      <c r="M254" s="4" t="str">
        <f t="shared" si="52"/>
        <v xml:space="preserve">40284.682          </v>
      </c>
      <c r="N254" s="4" t="str">
        <f t="shared" si="53"/>
        <v xml:space="preserve">74428.529          </v>
      </c>
      <c r="O254" s="4" t="str">
        <f t="shared" si="54"/>
        <v xml:space="preserve">91.971          </v>
      </c>
      <c r="P254" s="4" t="str">
        <f t="shared" si="55"/>
        <v xml:space="preserve">4766317.443          </v>
      </c>
      <c r="Q254" s="4" t="str">
        <f t="shared" si="56"/>
        <v xml:space="preserve">134710.079          </v>
      </c>
      <c r="R254" s="4" t="str">
        <f t="shared" si="57"/>
        <v xml:space="preserve">0.00          </v>
      </c>
      <c r="S254" s="4" t="str">
        <f t="shared" si="58"/>
        <v xml:space="preserve">0.00          </v>
      </c>
      <c r="T254" s="4" t="str">
        <f t="shared" si="59"/>
        <v xml:space="preserve">1.65          </v>
      </c>
      <c r="U254" s="4" t="str">
        <f t="shared" si="60"/>
        <v xml:space="preserve">24.203          </v>
      </c>
      <c r="V254" s="4" t="str">
        <f t="shared" si="61"/>
        <v xml:space="preserve">16.248          </v>
      </c>
      <c r="W254" s="4" t="str">
        <f t="shared" si="62"/>
        <v xml:space="preserve">$0.00          </v>
      </c>
      <c r="X254" s="4" t="str">
        <f t="shared" si="63"/>
        <v xml:space="preserve">$0.00          </v>
      </c>
      <c r="Y254" s="4" t="str">
        <f t="shared" si="64"/>
        <v xml:space="preserve">$0.00          </v>
      </c>
      <c r="Z254" s="4" t="str">
        <f t="shared" si="65"/>
        <v xml:space="preserve">$0.00          </v>
      </c>
      <c r="AA254" s="4" t="str">
        <f t="shared" si="66"/>
        <v xml:space="preserve">$0.00          </v>
      </c>
      <c r="AB254" s="4" t="str">
        <f t="shared" si="67"/>
        <v xml:space="preserve">$0.00          </v>
      </c>
      <c r="AC254" s="4" t="e">
        <f t="shared" si="68"/>
        <v>#REF!</v>
      </c>
      <c r="AD254" s="4" t="e">
        <f t="shared" si="69"/>
        <v>#REF!</v>
      </c>
      <c r="AE254" s="4" t="e">
        <f t="shared" si="70"/>
        <v>#REF!</v>
      </c>
      <c r="AF254" s="4" t="e">
        <f t="shared" si="71"/>
        <v>#REF!</v>
      </c>
      <c r="AG254" s="4" t="e">
        <f t="shared" si="72"/>
        <v>#REF!</v>
      </c>
      <c r="AH254" s="4" t="e">
        <f t="shared" si="73"/>
        <v>#REF!</v>
      </c>
      <c r="AI254" s="4" t="e">
        <f t="shared" si="74"/>
        <v>#REF!</v>
      </c>
      <c r="AJ254" s="4" t="e">
        <f t="shared" si="75"/>
        <v>#REF!</v>
      </c>
      <c r="AK254" s="4" t="e">
        <f t="shared" si="76"/>
        <v>#REF!</v>
      </c>
      <c r="AL254" s="4" t="e">
        <f t="shared" si="77"/>
        <v>#REF!</v>
      </c>
      <c r="AM254" s="4" t="e">
        <f t="shared" si="78"/>
        <v>#REF!</v>
      </c>
      <c r="AN254" s="4" t="str">
        <f t="shared" si="79"/>
        <v xml:space="preserve">0.784          </v>
      </c>
      <c r="AO254" s="4" t="str">
        <f t="shared" si="80"/>
        <v xml:space="preserve">1.283          </v>
      </c>
      <c r="AP254" s="4" t="str">
        <f t="shared" si="81"/>
        <v xml:space="preserve">0.61          </v>
      </c>
    </row>
    <row r="255" spans="2:42" outlineLevel="1" x14ac:dyDescent="0.3">
      <c r="B255" s="4" t="str">
        <f t="shared" si="41"/>
        <v xml:space="preserve">0.77          </v>
      </c>
      <c r="C255" s="4" t="str">
        <f t="shared" si="42"/>
        <v xml:space="preserve">130.40%          </v>
      </c>
      <c r="D255" s="4" t="str">
        <f t="shared" si="43"/>
        <v xml:space="preserve">$79,082.62          </v>
      </c>
      <c r="E255" s="4" t="str">
        <f t="shared" si="44"/>
        <v xml:space="preserve">104.148          </v>
      </c>
      <c r="F255" s="4" t="str">
        <f t="shared" si="45"/>
        <v xml:space="preserve">1.328          </v>
      </c>
      <c r="G255" s="4" t="str">
        <f t="shared" si="46"/>
        <v xml:space="preserve">155830.353          </v>
      </c>
      <c r="H255" s="4" t="str">
        <f t="shared" si="47"/>
        <v xml:space="preserve">69.5          </v>
      </c>
      <c r="I255" s="4" t="str">
        <f t="shared" si="48"/>
        <v xml:space="preserve">49          </v>
      </c>
      <c r="J255" s="4" t="str">
        <f t="shared" si="49"/>
        <v xml:space="preserve">1070.5          </v>
      </c>
      <c r="K255" s="4" t="str">
        <f t="shared" si="50"/>
        <v xml:space="preserve">1042.5          </v>
      </c>
      <c r="L255" s="4" t="str">
        <f t="shared" si="51"/>
        <v xml:space="preserve">0.627          </v>
      </c>
      <c r="M255" s="4" t="str">
        <f t="shared" si="52"/>
        <v xml:space="preserve">41314.17          </v>
      </c>
      <c r="N255" s="4" t="str">
        <f t="shared" si="53"/>
        <v xml:space="preserve">75780.469          </v>
      </c>
      <c r="O255" s="4" t="str">
        <f t="shared" si="54"/>
        <v xml:space="preserve">94.518          </v>
      </c>
      <c r="P255" s="4" t="str">
        <f t="shared" si="55"/>
        <v xml:space="preserve">4905388.63          </v>
      </c>
      <c r="Q255" s="4" t="str">
        <f t="shared" si="56"/>
        <v xml:space="preserve">138601.874          </v>
      </c>
      <c r="R255" s="4" t="str">
        <f t="shared" si="57"/>
        <v xml:space="preserve">0.00          </v>
      </c>
      <c r="S255" s="4" t="str">
        <f t="shared" si="58"/>
        <v xml:space="preserve">0.00          </v>
      </c>
      <c r="T255" s="4" t="str">
        <f t="shared" si="59"/>
        <v xml:space="preserve">1.69          </v>
      </c>
      <c r="U255" s="4" t="str">
        <f t="shared" si="60"/>
        <v xml:space="preserve">24.882          </v>
      </c>
      <c r="V255" s="4" t="str">
        <f t="shared" si="61"/>
        <v xml:space="preserve">16.716          </v>
      </c>
      <c r="W255" s="4" t="str">
        <f t="shared" si="62"/>
        <v xml:space="preserve">$0.00          </v>
      </c>
      <c r="X255" s="4" t="str">
        <f t="shared" si="63"/>
        <v xml:space="preserve">$0.00          </v>
      </c>
      <c r="Y255" s="4" t="str">
        <f t="shared" si="64"/>
        <v xml:space="preserve">$0.00          </v>
      </c>
      <c r="Z255" s="4" t="str">
        <f t="shared" si="65"/>
        <v xml:space="preserve">$0.00          </v>
      </c>
      <c r="AA255" s="4" t="str">
        <f t="shared" si="66"/>
        <v xml:space="preserve">$0.00          </v>
      </c>
      <c r="AB255" s="4" t="str">
        <f t="shared" si="67"/>
        <v xml:space="preserve">$0.00          </v>
      </c>
      <c r="AC255" s="4" t="e">
        <f t="shared" si="68"/>
        <v>#REF!</v>
      </c>
      <c r="AD255" s="4" t="e">
        <f t="shared" si="69"/>
        <v>#REF!</v>
      </c>
      <c r="AE255" s="4" t="e">
        <f t="shared" si="70"/>
        <v>#REF!</v>
      </c>
      <c r="AF255" s="4" t="e">
        <f t="shared" si="71"/>
        <v>#REF!</v>
      </c>
      <c r="AG255" s="4" t="e">
        <f t="shared" si="72"/>
        <v>#REF!</v>
      </c>
      <c r="AH255" s="4" t="e">
        <f t="shared" si="73"/>
        <v>#REF!</v>
      </c>
      <c r="AI255" s="4" t="e">
        <f t="shared" si="74"/>
        <v>#REF!</v>
      </c>
      <c r="AJ255" s="4" t="e">
        <f t="shared" si="75"/>
        <v>#REF!</v>
      </c>
      <c r="AK255" s="4" t="e">
        <f t="shared" si="76"/>
        <v>#REF!</v>
      </c>
      <c r="AL255" s="4" t="e">
        <f t="shared" si="77"/>
        <v>#REF!</v>
      </c>
      <c r="AM255" s="4" t="e">
        <f t="shared" si="78"/>
        <v>#REF!</v>
      </c>
      <c r="AN255" s="4" t="str">
        <f t="shared" si="79"/>
        <v xml:space="preserve">0.804          </v>
      </c>
      <c r="AO255" s="4" t="str">
        <f t="shared" si="80"/>
        <v xml:space="preserve">1.303          </v>
      </c>
      <c r="AP255" s="4" t="str">
        <f t="shared" si="81"/>
        <v xml:space="preserve">0.626          </v>
      </c>
    </row>
    <row r="256" spans="2:42" outlineLevel="1" x14ac:dyDescent="0.3">
      <c r="B256" s="4" t="str">
        <f t="shared" si="41"/>
        <v xml:space="preserve">0.789          </v>
      </c>
      <c r="C256" s="4" t="str">
        <f t="shared" si="42"/>
        <v xml:space="preserve">132.40%          </v>
      </c>
      <c r="D256" s="4" t="str">
        <f t="shared" si="43"/>
        <v xml:space="preserve">$80,052.06          </v>
      </c>
      <c r="E256" s="4" t="str">
        <f t="shared" si="44"/>
        <v xml:space="preserve">106.953          </v>
      </c>
      <c r="F256" s="4" t="str">
        <f t="shared" si="45"/>
        <v xml:space="preserve">1.343          </v>
      </c>
      <c r="G256" s="4" t="str">
        <f t="shared" si="46"/>
        <v xml:space="preserve">160203.52          </v>
      </c>
      <c r="H256" s="4" t="str">
        <f t="shared" si="47"/>
        <v xml:space="preserve">71.4          </v>
      </c>
      <c r="I256" s="4" t="str">
        <f t="shared" si="48"/>
        <v xml:space="preserve">50.4          </v>
      </c>
      <c r="J256" s="4" t="str">
        <f t="shared" si="49"/>
        <v xml:space="preserve">1078          </v>
      </c>
      <c r="K256" s="4" t="str">
        <f t="shared" si="50"/>
        <v xml:space="preserve">1050.4          </v>
      </c>
      <c r="L256" s="4" t="str">
        <f t="shared" si="51"/>
        <v xml:space="preserve">0.643          </v>
      </c>
      <c r="M256" s="4" t="str">
        <f t="shared" si="52"/>
        <v xml:space="preserve">42343.658          </v>
      </c>
      <c r="N256" s="4" t="str">
        <f t="shared" si="53"/>
        <v xml:space="preserve">77132.409          </v>
      </c>
      <c r="O256" s="4" t="str">
        <f t="shared" si="54"/>
        <v xml:space="preserve">97.065          </v>
      </c>
      <c r="P256" s="4" t="str">
        <f t="shared" si="55"/>
        <v xml:space="preserve">5044459.817          </v>
      </c>
      <c r="Q256" s="4" t="str">
        <f t="shared" si="56"/>
        <v xml:space="preserve">142493.669          </v>
      </c>
      <c r="R256" s="4" t="str">
        <f t="shared" si="57"/>
        <v xml:space="preserve">0.00          </v>
      </c>
      <c r="S256" s="4" t="str">
        <f t="shared" si="58"/>
        <v xml:space="preserve">0.00          </v>
      </c>
      <c r="T256" s="4" t="str">
        <f t="shared" si="59"/>
        <v xml:space="preserve">1.73          </v>
      </c>
      <c r="U256" s="4" t="str">
        <f t="shared" si="60"/>
        <v xml:space="preserve">25.561          </v>
      </c>
      <c r="V256" s="4" t="str">
        <f t="shared" si="61"/>
        <v xml:space="preserve">17.184          </v>
      </c>
      <c r="W256" s="4" t="str">
        <f t="shared" si="62"/>
        <v xml:space="preserve">$0.00          </v>
      </c>
      <c r="X256" s="4" t="str">
        <f t="shared" si="63"/>
        <v xml:space="preserve">$0.00          </v>
      </c>
      <c r="Y256" s="4" t="str">
        <f t="shared" si="64"/>
        <v xml:space="preserve">$0.00          </v>
      </c>
      <c r="Z256" s="4" t="str">
        <f t="shared" si="65"/>
        <v xml:space="preserve">$0.00          </v>
      </c>
      <c r="AA256" s="4" t="str">
        <f t="shared" si="66"/>
        <v xml:space="preserve">$0.00          </v>
      </c>
      <c r="AB256" s="4" t="str">
        <f t="shared" si="67"/>
        <v xml:space="preserve">$0.00          </v>
      </c>
      <c r="AC256" s="4" t="e">
        <f t="shared" si="68"/>
        <v>#REF!</v>
      </c>
      <c r="AD256" s="4" t="e">
        <f t="shared" si="69"/>
        <v>#REF!</v>
      </c>
      <c r="AE256" s="4" t="e">
        <f t="shared" si="70"/>
        <v>#REF!</v>
      </c>
      <c r="AF256" s="4" t="e">
        <f t="shared" si="71"/>
        <v>#REF!</v>
      </c>
      <c r="AG256" s="4" t="e">
        <f t="shared" si="72"/>
        <v>#REF!</v>
      </c>
      <c r="AH256" s="4" t="e">
        <f t="shared" si="73"/>
        <v>#REF!</v>
      </c>
      <c r="AI256" s="4" t="e">
        <f t="shared" si="74"/>
        <v>#REF!</v>
      </c>
      <c r="AJ256" s="4" t="e">
        <f t="shared" si="75"/>
        <v>#REF!</v>
      </c>
      <c r="AK256" s="4" t="e">
        <f t="shared" si="76"/>
        <v>#REF!</v>
      </c>
      <c r="AL256" s="4" t="e">
        <f t="shared" si="77"/>
        <v>#REF!</v>
      </c>
      <c r="AM256" s="4" t="e">
        <f t="shared" si="78"/>
        <v>#REF!</v>
      </c>
      <c r="AN256" s="4" t="str">
        <f t="shared" si="79"/>
        <v xml:space="preserve">0.824          </v>
      </c>
      <c r="AO256" s="4" t="str">
        <f t="shared" si="80"/>
        <v xml:space="preserve">1.323          </v>
      </c>
      <c r="AP256" s="4" t="str">
        <f t="shared" si="81"/>
        <v xml:space="preserve">0.642          </v>
      </c>
    </row>
    <row r="257" spans="2:42" outlineLevel="1" x14ac:dyDescent="0.3">
      <c r="B257" s="4" t="str">
        <f t="shared" si="41"/>
        <v xml:space="preserve">0.808          </v>
      </c>
      <c r="C257" s="4" t="str">
        <f t="shared" si="42"/>
        <v xml:space="preserve">134.40%          </v>
      </c>
      <c r="D257" s="4" t="str">
        <f t="shared" si="43"/>
        <v xml:space="preserve">$81,021.50          </v>
      </c>
      <c r="E257" s="4" t="str">
        <f t="shared" si="44"/>
        <v xml:space="preserve">109.758          </v>
      </c>
      <c r="F257" s="4" t="str">
        <f t="shared" si="45"/>
        <v xml:space="preserve">1.358          </v>
      </c>
      <c r="G257" s="4" t="str">
        <f t="shared" si="46"/>
        <v xml:space="preserve">164576.687          </v>
      </c>
      <c r="H257" s="4" t="str">
        <f t="shared" si="47"/>
        <v xml:space="preserve">73.3          </v>
      </c>
      <c r="I257" s="4" t="str">
        <f t="shared" si="48"/>
        <v xml:space="preserve">51.8          </v>
      </c>
      <c r="J257" s="4" t="str">
        <f t="shared" si="49"/>
        <v xml:space="preserve">1085.5          </v>
      </c>
      <c r="K257" s="4" t="str">
        <f t="shared" si="50"/>
        <v xml:space="preserve">1058.3          </v>
      </c>
      <c r="L257" s="4" t="str">
        <f t="shared" si="51"/>
        <v xml:space="preserve">0.659          </v>
      </c>
      <c r="M257" s="4" t="str">
        <f t="shared" si="52"/>
        <v xml:space="preserve">43373.146          </v>
      </c>
      <c r="N257" s="4" t="str">
        <f t="shared" si="53"/>
        <v xml:space="preserve">78484.349          </v>
      </c>
      <c r="O257" s="4" t="str">
        <f t="shared" si="54"/>
        <v xml:space="preserve">99.612          </v>
      </c>
      <c r="P257" s="4" t="str">
        <f t="shared" si="55"/>
        <v xml:space="preserve">5183531.004          </v>
      </c>
      <c r="Q257" s="4" t="str">
        <f t="shared" si="56"/>
        <v xml:space="preserve">146385.464          </v>
      </c>
      <c r="R257" s="4" t="str">
        <f t="shared" si="57"/>
        <v xml:space="preserve">0.00          </v>
      </c>
      <c r="S257" s="4" t="str">
        <f t="shared" si="58"/>
        <v xml:space="preserve">0.00          </v>
      </c>
      <c r="T257" s="4" t="str">
        <f t="shared" si="59"/>
        <v xml:space="preserve">1.77          </v>
      </c>
      <c r="U257" s="4" t="str">
        <f t="shared" si="60"/>
        <v xml:space="preserve">26.24          </v>
      </c>
      <c r="V257" s="4" t="str">
        <f t="shared" si="61"/>
        <v xml:space="preserve">17.652          </v>
      </c>
      <c r="W257" s="4" t="str">
        <f t="shared" si="62"/>
        <v xml:space="preserve">$0.00          </v>
      </c>
      <c r="X257" s="4" t="str">
        <f t="shared" si="63"/>
        <v xml:space="preserve">$0.00          </v>
      </c>
      <c r="Y257" s="4" t="str">
        <f t="shared" si="64"/>
        <v xml:space="preserve">$0.00          </v>
      </c>
      <c r="Z257" s="4" t="str">
        <f t="shared" si="65"/>
        <v xml:space="preserve">$0.00          </v>
      </c>
      <c r="AA257" s="4" t="str">
        <f t="shared" si="66"/>
        <v xml:space="preserve">$0.00          </v>
      </c>
      <c r="AB257" s="4" t="str">
        <f t="shared" si="67"/>
        <v xml:space="preserve">$0.00          </v>
      </c>
      <c r="AC257" s="4" t="e">
        <f t="shared" si="68"/>
        <v>#REF!</v>
      </c>
      <c r="AD257" s="4" t="e">
        <f t="shared" si="69"/>
        <v>#REF!</v>
      </c>
      <c r="AE257" s="4" t="e">
        <f t="shared" si="70"/>
        <v>#REF!</v>
      </c>
      <c r="AF257" s="4" t="e">
        <f t="shared" si="71"/>
        <v>#REF!</v>
      </c>
      <c r="AG257" s="4" t="e">
        <f t="shared" si="72"/>
        <v>#REF!</v>
      </c>
      <c r="AH257" s="4" t="e">
        <f t="shared" si="73"/>
        <v>#REF!</v>
      </c>
      <c r="AI257" s="4" t="e">
        <f t="shared" si="74"/>
        <v>#REF!</v>
      </c>
      <c r="AJ257" s="4" t="e">
        <f t="shared" si="75"/>
        <v>#REF!</v>
      </c>
      <c r="AK257" s="4" t="e">
        <f t="shared" si="76"/>
        <v>#REF!</v>
      </c>
      <c r="AL257" s="4" t="e">
        <f t="shared" si="77"/>
        <v>#REF!</v>
      </c>
      <c r="AM257" s="4" t="e">
        <f t="shared" si="78"/>
        <v>#REF!</v>
      </c>
      <c r="AN257" s="4" t="str">
        <f t="shared" si="79"/>
        <v xml:space="preserve">0.844          </v>
      </c>
      <c r="AO257" s="4" t="str">
        <f t="shared" si="80"/>
        <v xml:space="preserve">1.343          </v>
      </c>
      <c r="AP257" s="4" t="str">
        <f t="shared" si="81"/>
        <v xml:space="preserve">0.658          </v>
      </c>
    </row>
    <row r="258" spans="2:42" outlineLevel="1" x14ac:dyDescent="0.3">
      <c r="B258" s="4" t="str">
        <f t="shared" si="41"/>
        <v xml:space="preserve">0.827          </v>
      </c>
      <c r="C258" s="4" t="str">
        <f t="shared" si="42"/>
        <v xml:space="preserve">136.40%          </v>
      </c>
      <c r="D258" s="4" t="str">
        <f t="shared" si="43"/>
        <v xml:space="preserve">$81,990.94          </v>
      </c>
      <c r="E258" s="4" t="str">
        <f t="shared" si="44"/>
        <v xml:space="preserve">112.563          </v>
      </c>
      <c r="F258" s="4" t="str">
        <f t="shared" si="45"/>
        <v xml:space="preserve">1.373          </v>
      </c>
      <c r="G258" s="4" t="str">
        <f t="shared" si="46"/>
        <v xml:space="preserve">168949.854          </v>
      </c>
      <c r="H258" s="4" t="str">
        <f t="shared" si="47"/>
        <v xml:space="preserve">75.2          </v>
      </c>
      <c r="I258" s="4" t="str">
        <f t="shared" si="48"/>
        <v xml:space="preserve">53.2          </v>
      </c>
      <c r="J258" s="4" t="str">
        <f t="shared" si="49"/>
        <v xml:space="preserve">1093          </v>
      </c>
      <c r="K258" s="4" t="str">
        <f t="shared" si="50"/>
        <v xml:space="preserve">1066.2          </v>
      </c>
      <c r="L258" s="4" t="str">
        <f t="shared" si="51"/>
        <v xml:space="preserve">0.675          </v>
      </c>
      <c r="M258" s="4" t="str">
        <f t="shared" si="52"/>
        <v xml:space="preserve">44402.634          </v>
      </c>
      <c r="N258" s="4" t="str">
        <f t="shared" si="53"/>
        <v xml:space="preserve">79836.289          </v>
      </c>
      <c r="O258" s="4" t="str">
        <f t="shared" si="54"/>
        <v xml:space="preserve">102.159          </v>
      </c>
      <c r="P258" s="4" t="str">
        <f t="shared" si="55"/>
        <v xml:space="preserve">5322602.191          </v>
      </c>
      <c r="Q258" s="4" t="str">
        <f t="shared" si="56"/>
        <v xml:space="preserve">150277.259          </v>
      </c>
      <c r="R258" s="4" t="str">
        <f t="shared" si="57"/>
        <v xml:space="preserve">0.00          </v>
      </c>
      <c r="S258" s="4" t="str">
        <f t="shared" si="58"/>
        <v xml:space="preserve">0.00          </v>
      </c>
      <c r="T258" s="4" t="str">
        <f t="shared" si="59"/>
        <v xml:space="preserve">1.82          </v>
      </c>
      <c r="U258" s="4" t="str">
        <f t="shared" si="60"/>
        <v xml:space="preserve">26.919          </v>
      </c>
      <c r="V258" s="4" t="str">
        <f t="shared" si="61"/>
        <v xml:space="preserve">18.12          </v>
      </c>
      <c r="W258" s="4" t="str">
        <f t="shared" si="62"/>
        <v xml:space="preserve">$0.00          </v>
      </c>
      <c r="X258" s="4" t="str">
        <f t="shared" si="63"/>
        <v xml:space="preserve">$0.00          </v>
      </c>
      <c r="Y258" s="4" t="str">
        <f t="shared" si="64"/>
        <v xml:space="preserve">$0.00          </v>
      </c>
      <c r="Z258" s="4" t="str">
        <f t="shared" si="65"/>
        <v xml:space="preserve">$0.00          </v>
      </c>
      <c r="AA258" s="4" t="str">
        <f t="shared" si="66"/>
        <v xml:space="preserve">$0.00          </v>
      </c>
      <c r="AB258" s="4" t="str">
        <f t="shared" si="67"/>
        <v xml:space="preserve">$0.00          </v>
      </c>
      <c r="AC258" s="4" t="e">
        <f t="shared" si="68"/>
        <v>#REF!</v>
      </c>
      <c r="AD258" s="4" t="e">
        <f t="shared" si="69"/>
        <v>#REF!</v>
      </c>
      <c r="AE258" s="4" t="e">
        <f t="shared" si="70"/>
        <v>#REF!</v>
      </c>
      <c r="AF258" s="4" t="e">
        <f t="shared" si="71"/>
        <v>#REF!</v>
      </c>
      <c r="AG258" s="4" t="e">
        <f t="shared" si="72"/>
        <v>#REF!</v>
      </c>
      <c r="AH258" s="4" t="e">
        <f t="shared" si="73"/>
        <v>#REF!</v>
      </c>
      <c r="AI258" s="4" t="e">
        <f t="shared" si="74"/>
        <v>#REF!</v>
      </c>
      <c r="AJ258" s="4" t="e">
        <f t="shared" si="75"/>
        <v>#REF!</v>
      </c>
      <c r="AK258" s="4" t="e">
        <f t="shared" si="76"/>
        <v>#REF!</v>
      </c>
      <c r="AL258" s="4" t="e">
        <f t="shared" si="77"/>
        <v>#REF!</v>
      </c>
      <c r="AM258" s="4" t="e">
        <f t="shared" si="78"/>
        <v>#REF!</v>
      </c>
      <c r="AN258" s="4" t="str">
        <f t="shared" si="79"/>
        <v xml:space="preserve">0.864          </v>
      </c>
      <c r="AO258" s="4" t="str">
        <f t="shared" si="80"/>
        <v xml:space="preserve">1.363          </v>
      </c>
      <c r="AP258" s="4" t="str">
        <f t="shared" si="81"/>
        <v xml:space="preserve">0.674          </v>
      </c>
    </row>
    <row r="259" spans="2:42" outlineLevel="1" x14ac:dyDescent="0.3">
      <c r="B259" s="4" t="str">
        <f t="shared" si="41"/>
        <v xml:space="preserve">0.846          </v>
      </c>
      <c r="C259" s="4" t="str">
        <f t="shared" si="42"/>
        <v xml:space="preserve">138.40%          </v>
      </c>
      <c r="D259" s="4" t="str">
        <f t="shared" si="43"/>
        <v xml:space="preserve">$82,960.38          </v>
      </c>
      <c r="E259" s="4" t="str">
        <f t="shared" si="44"/>
        <v xml:space="preserve">115.368          </v>
      </c>
      <c r="F259" s="4" t="str">
        <f t="shared" si="45"/>
        <v xml:space="preserve">1.388          </v>
      </c>
      <c r="G259" s="4" t="str">
        <f t="shared" si="46"/>
        <v xml:space="preserve">173323.021          </v>
      </c>
      <c r="H259" s="4" t="str">
        <f t="shared" si="47"/>
        <v xml:space="preserve">77.1          </v>
      </c>
      <c r="I259" s="4" t="str">
        <f t="shared" si="48"/>
        <v xml:space="preserve">54.6          </v>
      </c>
      <c r="J259" s="4" t="str">
        <f t="shared" si="49"/>
        <v xml:space="preserve">1100.5          </v>
      </c>
      <c r="K259" s="4" t="str">
        <f t="shared" si="50"/>
        <v xml:space="preserve">1074.1          </v>
      </c>
      <c r="L259" s="4" t="str">
        <f t="shared" si="51"/>
        <v xml:space="preserve">0.691          </v>
      </c>
      <c r="M259" s="4" t="str">
        <f t="shared" si="52"/>
        <v xml:space="preserve">45432.122          </v>
      </c>
      <c r="N259" s="4" t="str">
        <f t="shared" si="53"/>
        <v xml:space="preserve">81188.229          </v>
      </c>
      <c r="O259" s="4" t="str">
        <f t="shared" si="54"/>
        <v xml:space="preserve">104.706          </v>
      </c>
      <c r="P259" s="4" t="str">
        <f t="shared" si="55"/>
        <v xml:space="preserve">5461673.378          </v>
      </c>
      <c r="Q259" s="4" t="str">
        <f t="shared" si="56"/>
        <v xml:space="preserve">154169.054          </v>
      </c>
      <c r="R259" s="4" t="str">
        <f t="shared" si="57"/>
        <v xml:space="preserve">0.00          </v>
      </c>
      <c r="S259" s="4" t="str">
        <f t="shared" si="58"/>
        <v xml:space="preserve">0.00          </v>
      </c>
      <c r="T259" s="4" t="str">
        <f t="shared" si="59"/>
        <v xml:space="preserve">1.86          </v>
      </c>
      <c r="U259" s="4" t="str">
        <f t="shared" si="60"/>
        <v xml:space="preserve">27.598          </v>
      </c>
      <c r="V259" s="4" t="str">
        <f t="shared" si="61"/>
        <v xml:space="preserve">18.588          </v>
      </c>
      <c r="W259" s="4" t="str">
        <f t="shared" si="62"/>
        <v xml:space="preserve">$0.00          </v>
      </c>
      <c r="X259" s="4" t="str">
        <f t="shared" si="63"/>
        <v xml:space="preserve">$0.00          </v>
      </c>
      <c r="Y259" s="4" t="str">
        <f t="shared" si="64"/>
        <v xml:space="preserve">$0.00          </v>
      </c>
      <c r="Z259" s="4" t="str">
        <f t="shared" si="65"/>
        <v xml:space="preserve">$0.00          </v>
      </c>
      <c r="AA259" s="4" t="str">
        <f t="shared" si="66"/>
        <v xml:space="preserve">$0.00          </v>
      </c>
      <c r="AB259" s="4" t="str">
        <f t="shared" si="67"/>
        <v xml:space="preserve">$0.00          </v>
      </c>
      <c r="AC259" s="4" t="e">
        <f t="shared" si="68"/>
        <v>#REF!</v>
      </c>
      <c r="AD259" s="4" t="e">
        <f t="shared" si="69"/>
        <v>#REF!</v>
      </c>
      <c r="AE259" s="4" t="e">
        <f t="shared" si="70"/>
        <v>#REF!</v>
      </c>
      <c r="AF259" s="4" t="e">
        <f t="shared" si="71"/>
        <v>#REF!</v>
      </c>
      <c r="AG259" s="4" t="e">
        <f t="shared" si="72"/>
        <v>#REF!</v>
      </c>
      <c r="AH259" s="4" t="e">
        <f t="shared" si="73"/>
        <v>#REF!</v>
      </c>
      <c r="AI259" s="4" t="e">
        <f t="shared" si="74"/>
        <v>#REF!</v>
      </c>
      <c r="AJ259" s="4" t="e">
        <f t="shared" si="75"/>
        <v>#REF!</v>
      </c>
      <c r="AK259" s="4" t="e">
        <f t="shared" si="76"/>
        <v>#REF!</v>
      </c>
      <c r="AL259" s="4" t="e">
        <f t="shared" si="77"/>
        <v>#REF!</v>
      </c>
      <c r="AM259" s="4" t="e">
        <f t="shared" si="78"/>
        <v>#REF!</v>
      </c>
      <c r="AN259" s="4" t="str">
        <f t="shared" si="79"/>
        <v xml:space="preserve">0.884          </v>
      </c>
      <c r="AO259" s="4" t="str">
        <f t="shared" si="80"/>
        <v xml:space="preserve">1.383          </v>
      </c>
      <c r="AP259" s="4" t="str">
        <f t="shared" si="81"/>
        <v xml:space="preserve">0.69          </v>
      </c>
    </row>
    <row r="260" spans="2:42" outlineLevel="1" x14ac:dyDescent="0.3">
      <c r="B260" s="4" t="str">
        <f t="shared" si="41"/>
        <v xml:space="preserve">0.865          </v>
      </c>
      <c r="C260" s="4" t="str">
        <f t="shared" si="42"/>
        <v xml:space="preserve">140.40%          </v>
      </c>
      <c r="D260" s="4" t="str">
        <f t="shared" si="43"/>
        <v xml:space="preserve">$83,929.82          </v>
      </c>
      <c r="E260" s="4" t="str">
        <f t="shared" si="44"/>
        <v xml:space="preserve">118.173          </v>
      </c>
      <c r="F260" s="4" t="str">
        <f t="shared" si="45"/>
        <v xml:space="preserve">1.403          </v>
      </c>
      <c r="G260" s="4" t="str">
        <f t="shared" si="46"/>
        <v xml:space="preserve">177696.188          </v>
      </c>
      <c r="H260" s="4" t="str">
        <f t="shared" si="47"/>
        <v xml:space="preserve">79          </v>
      </c>
      <c r="I260" s="4" t="str">
        <f t="shared" si="48"/>
        <v xml:space="preserve">56          </v>
      </c>
      <c r="J260" s="4" t="str">
        <f t="shared" si="49"/>
        <v xml:space="preserve">1108          </v>
      </c>
      <c r="K260" s="4" t="str">
        <f t="shared" si="50"/>
        <v xml:space="preserve">1082          </v>
      </c>
      <c r="L260" s="4" t="str">
        <f t="shared" si="51"/>
        <v xml:space="preserve">0.707          </v>
      </c>
      <c r="M260" s="4" t="str">
        <f t="shared" si="52"/>
        <v xml:space="preserve">46461.61          </v>
      </c>
      <c r="N260" s="4" t="str">
        <f t="shared" si="53"/>
        <v xml:space="preserve">82540.169          </v>
      </c>
      <c r="O260" s="4" t="str">
        <f t="shared" si="54"/>
        <v xml:space="preserve">107.253          </v>
      </c>
      <c r="P260" s="4" t="str">
        <f t="shared" si="55"/>
        <v xml:space="preserve">5600744.565          </v>
      </c>
      <c r="Q260" s="4" t="str">
        <f t="shared" si="56"/>
        <v xml:space="preserve">158060.849          </v>
      </c>
      <c r="R260" s="4" t="str">
        <f t="shared" si="57"/>
        <v xml:space="preserve">0.00          </v>
      </c>
      <c r="S260" s="4" t="str">
        <f t="shared" si="58"/>
        <v xml:space="preserve">0.00          </v>
      </c>
      <c r="T260" s="4" t="str">
        <f t="shared" si="59"/>
        <v xml:space="preserve">1.90          </v>
      </c>
      <c r="U260" s="4" t="str">
        <f t="shared" si="60"/>
        <v xml:space="preserve">28.277          </v>
      </c>
      <c r="V260" s="4" t="str">
        <f t="shared" si="61"/>
        <v xml:space="preserve">19.056          </v>
      </c>
      <c r="W260" s="4" t="str">
        <f t="shared" si="62"/>
        <v xml:space="preserve">$0.00          </v>
      </c>
      <c r="X260" s="4" t="str">
        <f t="shared" si="63"/>
        <v xml:space="preserve">$0.00          </v>
      </c>
      <c r="Y260" s="4" t="str">
        <f t="shared" si="64"/>
        <v xml:space="preserve">$0.00          </v>
      </c>
      <c r="Z260" s="4" t="str">
        <f t="shared" si="65"/>
        <v xml:space="preserve">$0.00          </v>
      </c>
      <c r="AA260" s="4" t="str">
        <f t="shared" si="66"/>
        <v xml:space="preserve">$0.00          </v>
      </c>
      <c r="AB260" s="4" t="str">
        <f t="shared" si="67"/>
        <v xml:space="preserve">$0.00          </v>
      </c>
      <c r="AC260" s="4" t="e">
        <f t="shared" si="68"/>
        <v>#REF!</v>
      </c>
      <c r="AD260" s="4" t="e">
        <f t="shared" si="69"/>
        <v>#REF!</v>
      </c>
      <c r="AE260" s="4" t="e">
        <f t="shared" si="70"/>
        <v>#REF!</v>
      </c>
      <c r="AF260" s="4" t="e">
        <f t="shared" si="71"/>
        <v>#REF!</v>
      </c>
      <c r="AG260" s="4" t="e">
        <f t="shared" si="72"/>
        <v>#REF!</v>
      </c>
      <c r="AH260" s="4" t="e">
        <f t="shared" si="73"/>
        <v>#REF!</v>
      </c>
      <c r="AI260" s="4" t="e">
        <f t="shared" si="74"/>
        <v>#REF!</v>
      </c>
      <c r="AJ260" s="4" t="e">
        <f t="shared" si="75"/>
        <v>#REF!</v>
      </c>
      <c r="AK260" s="4" t="e">
        <f t="shared" si="76"/>
        <v>#REF!</v>
      </c>
      <c r="AL260" s="4" t="e">
        <f t="shared" si="77"/>
        <v>#REF!</v>
      </c>
      <c r="AM260" s="4" t="e">
        <f t="shared" si="78"/>
        <v>#REF!</v>
      </c>
      <c r="AN260" s="4" t="str">
        <f t="shared" si="79"/>
        <v xml:space="preserve">0.904          </v>
      </c>
      <c r="AO260" s="4" t="str">
        <f t="shared" si="80"/>
        <v xml:space="preserve">1.403          </v>
      </c>
      <c r="AP260" s="4" t="str">
        <f t="shared" si="81"/>
        <v xml:space="preserve">0.706          </v>
      </c>
    </row>
    <row r="261" spans="2:42" outlineLevel="1" x14ac:dyDescent="0.3">
      <c r="B261" s="4" t="str">
        <f t="shared" si="41"/>
        <v xml:space="preserve">0.884          </v>
      </c>
      <c r="C261" s="4" t="str">
        <f t="shared" si="42"/>
        <v xml:space="preserve">142.40%          </v>
      </c>
      <c r="D261" s="4" t="str">
        <f t="shared" si="43"/>
        <v xml:space="preserve">$84,899.26          </v>
      </c>
      <c r="E261" s="4" t="str">
        <f t="shared" si="44"/>
        <v xml:space="preserve">120.978          </v>
      </c>
      <c r="F261" s="4" t="str">
        <f t="shared" si="45"/>
        <v xml:space="preserve">1.418          </v>
      </c>
      <c r="G261" s="4" t="str">
        <f t="shared" si="46"/>
        <v xml:space="preserve">182069.355          </v>
      </c>
      <c r="H261" s="4" t="str">
        <f t="shared" si="47"/>
        <v xml:space="preserve">80.9          </v>
      </c>
      <c r="I261" s="4" t="str">
        <f t="shared" si="48"/>
        <v xml:space="preserve">57.4          </v>
      </c>
      <c r="J261" s="4" t="str">
        <f t="shared" si="49"/>
        <v xml:space="preserve">1115.5          </v>
      </c>
      <c r="K261" s="4" t="str">
        <f t="shared" si="50"/>
        <v xml:space="preserve">1089.9          </v>
      </c>
      <c r="L261" s="4" t="str">
        <f t="shared" si="51"/>
        <v xml:space="preserve">0.723          </v>
      </c>
      <c r="M261" s="4" t="str">
        <f t="shared" si="52"/>
        <v xml:space="preserve">47491.098          </v>
      </c>
      <c r="N261" s="4" t="str">
        <f t="shared" si="53"/>
        <v xml:space="preserve">83892.109          </v>
      </c>
      <c r="O261" s="4" t="str">
        <f t="shared" si="54"/>
        <v xml:space="preserve">109.8          </v>
      </c>
      <c r="P261" s="4" t="str">
        <f t="shared" si="55"/>
        <v xml:space="preserve">5739815.752          </v>
      </c>
      <c r="Q261" s="4" t="str">
        <f t="shared" si="56"/>
        <v xml:space="preserve">161952.644          </v>
      </c>
      <c r="R261" s="4" t="str">
        <f t="shared" si="57"/>
        <v xml:space="preserve">0.00          </v>
      </c>
      <c r="S261" s="4" t="str">
        <f t="shared" si="58"/>
        <v xml:space="preserve">0.00          </v>
      </c>
      <c r="T261" s="4" t="str">
        <f t="shared" si="59"/>
        <v xml:space="preserve">1.94          </v>
      </c>
      <c r="U261" s="4" t="str">
        <f t="shared" si="60"/>
        <v xml:space="preserve">28.956          </v>
      </c>
      <c r="V261" s="4" t="str">
        <f t="shared" si="61"/>
        <v xml:space="preserve">19.524          </v>
      </c>
      <c r="W261" s="4" t="str">
        <f t="shared" si="62"/>
        <v xml:space="preserve">$0.00          </v>
      </c>
      <c r="X261" s="4" t="str">
        <f t="shared" si="63"/>
        <v xml:space="preserve">$0.00          </v>
      </c>
      <c r="Y261" s="4" t="str">
        <f t="shared" si="64"/>
        <v xml:space="preserve">$0.00          </v>
      </c>
      <c r="Z261" s="4" t="str">
        <f t="shared" si="65"/>
        <v xml:space="preserve">$0.00          </v>
      </c>
      <c r="AA261" s="4" t="str">
        <f t="shared" si="66"/>
        <v xml:space="preserve">$0.00          </v>
      </c>
      <c r="AB261" s="4" t="str">
        <f t="shared" si="67"/>
        <v xml:space="preserve">$0.00          </v>
      </c>
      <c r="AC261" s="4" t="e">
        <f t="shared" si="68"/>
        <v>#REF!</v>
      </c>
      <c r="AD261" s="4" t="e">
        <f t="shared" si="69"/>
        <v>#REF!</v>
      </c>
      <c r="AE261" s="4" t="e">
        <f t="shared" si="70"/>
        <v>#REF!</v>
      </c>
      <c r="AF261" s="4" t="e">
        <f t="shared" si="71"/>
        <v>#REF!</v>
      </c>
      <c r="AG261" s="4" t="e">
        <f t="shared" si="72"/>
        <v>#REF!</v>
      </c>
      <c r="AH261" s="4" t="e">
        <f t="shared" si="73"/>
        <v>#REF!</v>
      </c>
      <c r="AI261" s="4" t="e">
        <f t="shared" si="74"/>
        <v>#REF!</v>
      </c>
      <c r="AJ261" s="4" t="e">
        <f t="shared" si="75"/>
        <v>#REF!</v>
      </c>
      <c r="AK261" s="4" t="e">
        <f t="shared" si="76"/>
        <v>#REF!</v>
      </c>
      <c r="AL261" s="4" t="e">
        <f t="shared" si="77"/>
        <v>#REF!</v>
      </c>
      <c r="AM261" s="4" t="e">
        <f t="shared" si="78"/>
        <v>#REF!</v>
      </c>
      <c r="AN261" s="4" t="str">
        <f t="shared" si="79"/>
        <v xml:space="preserve">0.924          </v>
      </c>
      <c r="AO261" s="4" t="str">
        <f t="shared" si="80"/>
        <v xml:space="preserve">1.423          </v>
      </c>
      <c r="AP261" s="4" t="str">
        <f t="shared" si="81"/>
        <v xml:space="preserve">0.722          </v>
      </c>
    </row>
    <row r="262" spans="2:42" outlineLevel="1" x14ac:dyDescent="0.3">
      <c r="B262" s="4" t="str">
        <f t="shared" si="41"/>
        <v xml:space="preserve">0.903          </v>
      </c>
      <c r="C262" s="4" t="str">
        <f t="shared" si="42"/>
        <v xml:space="preserve">144.40%          </v>
      </c>
      <c r="D262" s="4" t="str">
        <f t="shared" si="43"/>
        <v xml:space="preserve">$85,868.70          </v>
      </c>
      <c r="E262" s="4" t="str">
        <f t="shared" si="44"/>
        <v xml:space="preserve">123.783          </v>
      </c>
      <c r="F262" s="4" t="str">
        <f t="shared" si="45"/>
        <v xml:space="preserve">1.433          </v>
      </c>
      <c r="G262" s="4" t="str">
        <f t="shared" si="46"/>
        <v xml:space="preserve">186442.522          </v>
      </c>
      <c r="H262" s="4" t="str">
        <f t="shared" si="47"/>
        <v xml:space="preserve">82.8          </v>
      </c>
      <c r="I262" s="4" t="str">
        <f t="shared" si="48"/>
        <v xml:space="preserve">58.8          </v>
      </c>
      <c r="J262" s="4" t="str">
        <f t="shared" si="49"/>
        <v xml:space="preserve">1123          </v>
      </c>
      <c r="K262" s="4" t="str">
        <f t="shared" si="50"/>
        <v xml:space="preserve">1097.8          </v>
      </c>
      <c r="L262" s="4" t="str">
        <f t="shared" si="51"/>
        <v xml:space="preserve">0.739          </v>
      </c>
      <c r="M262" s="4" t="str">
        <f t="shared" si="52"/>
        <v xml:space="preserve">48520.586          </v>
      </c>
      <c r="N262" s="4" t="str">
        <f t="shared" si="53"/>
        <v xml:space="preserve">85244.049          </v>
      </c>
      <c r="O262" s="4" t="str">
        <f t="shared" si="54"/>
        <v xml:space="preserve">112.347          </v>
      </c>
      <c r="P262" s="4" t="str">
        <f t="shared" si="55"/>
        <v xml:space="preserve">5878886.939          </v>
      </c>
      <c r="Q262" s="4" t="str">
        <f t="shared" si="56"/>
        <v xml:space="preserve">165844.439          </v>
      </c>
      <c r="R262" s="4" t="str">
        <f t="shared" si="57"/>
        <v xml:space="preserve">0.00          </v>
      </c>
      <c r="S262" s="4" t="str">
        <f t="shared" si="58"/>
        <v xml:space="preserve">0.00          </v>
      </c>
      <c r="T262" s="4" t="str">
        <f t="shared" si="59"/>
        <v xml:space="preserve">1.98          </v>
      </c>
      <c r="U262" s="4" t="str">
        <f t="shared" si="60"/>
        <v xml:space="preserve">29.635          </v>
      </c>
      <c r="V262" s="4" t="str">
        <f t="shared" si="61"/>
        <v xml:space="preserve">19.992          </v>
      </c>
      <c r="W262" s="4" t="str">
        <f t="shared" si="62"/>
        <v xml:space="preserve">$0.00          </v>
      </c>
      <c r="X262" s="4" t="str">
        <f t="shared" si="63"/>
        <v xml:space="preserve">$0.00          </v>
      </c>
      <c r="Y262" s="4" t="str">
        <f t="shared" si="64"/>
        <v xml:space="preserve">$0.00          </v>
      </c>
      <c r="Z262" s="4" t="str">
        <f t="shared" si="65"/>
        <v xml:space="preserve">$0.00          </v>
      </c>
      <c r="AA262" s="4" t="str">
        <f t="shared" si="66"/>
        <v xml:space="preserve">$0.00          </v>
      </c>
      <c r="AB262" s="4" t="str">
        <f t="shared" si="67"/>
        <v xml:space="preserve">$0.00          </v>
      </c>
      <c r="AC262" s="4" t="e">
        <f t="shared" si="68"/>
        <v>#REF!</v>
      </c>
      <c r="AD262" s="4" t="e">
        <f t="shared" si="69"/>
        <v>#REF!</v>
      </c>
      <c r="AE262" s="4" t="e">
        <f t="shared" si="70"/>
        <v>#REF!</v>
      </c>
      <c r="AF262" s="4" t="e">
        <f t="shared" si="71"/>
        <v>#REF!</v>
      </c>
      <c r="AG262" s="4" t="e">
        <f t="shared" si="72"/>
        <v>#REF!</v>
      </c>
      <c r="AH262" s="4" t="e">
        <f t="shared" si="73"/>
        <v>#REF!</v>
      </c>
      <c r="AI262" s="4" t="e">
        <f t="shared" si="74"/>
        <v>#REF!</v>
      </c>
      <c r="AJ262" s="4" t="e">
        <f t="shared" si="75"/>
        <v>#REF!</v>
      </c>
      <c r="AK262" s="4" t="e">
        <f t="shared" si="76"/>
        <v>#REF!</v>
      </c>
      <c r="AL262" s="4" t="e">
        <f t="shared" si="77"/>
        <v>#REF!</v>
      </c>
      <c r="AM262" s="4" t="e">
        <f t="shared" si="78"/>
        <v>#REF!</v>
      </c>
      <c r="AN262" s="4" t="str">
        <f t="shared" si="79"/>
        <v xml:space="preserve">0.944          </v>
      </c>
      <c r="AO262" s="4" t="str">
        <f t="shared" si="80"/>
        <v xml:space="preserve">1.443          </v>
      </c>
      <c r="AP262" s="4" t="str">
        <f t="shared" si="81"/>
        <v xml:space="preserve">0.738          </v>
      </c>
    </row>
    <row r="263" spans="2:42" outlineLevel="1" x14ac:dyDescent="0.3">
      <c r="B263" s="4" t="str">
        <f t="shared" si="41"/>
        <v xml:space="preserve">0.922          </v>
      </c>
      <c r="C263" s="4" t="str">
        <f t="shared" si="42"/>
        <v xml:space="preserve">146.40%          </v>
      </c>
      <c r="D263" s="4" t="str">
        <f t="shared" si="43"/>
        <v xml:space="preserve">$86,838.14          </v>
      </c>
      <c r="E263" s="4" t="str">
        <f t="shared" si="44"/>
        <v xml:space="preserve">126.588          </v>
      </c>
      <c r="F263" s="4" t="str">
        <f t="shared" si="45"/>
        <v xml:space="preserve">1.448          </v>
      </c>
      <c r="G263" s="4" t="str">
        <f t="shared" si="46"/>
        <v xml:space="preserve">190815.689          </v>
      </c>
      <c r="H263" s="4" t="str">
        <f t="shared" si="47"/>
        <v xml:space="preserve">84.7          </v>
      </c>
      <c r="I263" s="4" t="str">
        <f t="shared" si="48"/>
        <v xml:space="preserve">60.2          </v>
      </c>
      <c r="J263" s="4" t="str">
        <f t="shared" si="49"/>
        <v xml:space="preserve">1130.5          </v>
      </c>
      <c r="K263" s="4" t="str">
        <f t="shared" si="50"/>
        <v xml:space="preserve">1105.7          </v>
      </c>
      <c r="L263" s="4" t="str">
        <f t="shared" si="51"/>
        <v xml:space="preserve">0.755          </v>
      </c>
      <c r="M263" s="4" t="str">
        <f t="shared" si="52"/>
        <v xml:space="preserve">49550.074          </v>
      </c>
      <c r="N263" s="4" t="str">
        <f t="shared" si="53"/>
        <v xml:space="preserve">86595.989          </v>
      </c>
      <c r="O263" s="4" t="str">
        <f t="shared" si="54"/>
        <v xml:space="preserve">114.894          </v>
      </c>
      <c r="P263" s="4" t="str">
        <f t="shared" si="55"/>
        <v xml:space="preserve">6017958.126          </v>
      </c>
      <c r="Q263" s="4" t="str">
        <f t="shared" si="56"/>
        <v xml:space="preserve">169736.234          </v>
      </c>
      <c r="R263" s="4" t="str">
        <f t="shared" si="57"/>
        <v xml:space="preserve">0.00          </v>
      </c>
      <c r="S263" s="4" t="str">
        <f t="shared" si="58"/>
        <v xml:space="preserve">0.00          </v>
      </c>
      <c r="T263" s="4" t="str">
        <f t="shared" si="59"/>
        <v xml:space="preserve">2.03          </v>
      </c>
      <c r="U263" s="4" t="str">
        <f t="shared" si="60"/>
        <v xml:space="preserve">30.314          </v>
      </c>
      <c r="V263" s="4" t="str">
        <f t="shared" si="61"/>
        <v xml:space="preserve">20.46          </v>
      </c>
      <c r="W263" s="4" t="str">
        <f t="shared" si="62"/>
        <v xml:space="preserve">$0.00          </v>
      </c>
      <c r="X263" s="4" t="str">
        <f t="shared" si="63"/>
        <v xml:space="preserve">$0.00          </v>
      </c>
      <c r="Y263" s="4" t="str">
        <f t="shared" si="64"/>
        <v xml:space="preserve">$0.00          </v>
      </c>
      <c r="Z263" s="4" t="str">
        <f t="shared" si="65"/>
        <v xml:space="preserve">$0.00          </v>
      </c>
      <c r="AA263" s="4" t="str">
        <f t="shared" si="66"/>
        <v xml:space="preserve">$0.00          </v>
      </c>
      <c r="AB263" s="4" t="str">
        <f t="shared" si="67"/>
        <v xml:space="preserve">$0.00          </v>
      </c>
      <c r="AC263" s="4" t="e">
        <f t="shared" si="68"/>
        <v>#REF!</v>
      </c>
      <c r="AD263" s="4" t="e">
        <f t="shared" si="69"/>
        <v>#REF!</v>
      </c>
      <c r="AE263" s="4" t="e">
        <f t="shared" si="70"/>
        <v>#REF!</v>
      </c>
      <c r="AF263" s="4" t="e">
        <f t="shared" si="71"/>
        <v>#REF!</v>
      </c>
      <c r="AG263" s="4" t="e">
        <f t="shared" si="72"/>
        <v>#REF!</v>
      </c>
      <c r="AH263" s="4" t="e">
        <f t="shared" si="73"/>
        <v>#REF!</v>
      </c>
      <c r="AI263" s="4" t="e">
        <f t="shared" si="74"/>
        <v>#REF!</v>
      </c>
      <c r="AJ263" s="4" t="e">
        <f t="shared" si="75"/>
        <v>#REF!</v>
      </c>
      <c r="AK263" s="4" t="e">
        <f t="shared" si="76"/>
        <v>#REF!</v>
      </c>
      <c r="AL263" s="4" t="e">
        <f t="shared" si="77"/>
        <v>#REF!</v>
      </c>
      <c r="AM263" s="4" t="e">
        <f t="shared" si="78"/>
        <v>#REF!</v>
      </c>
      <c r="AN263" s="4" t="str">
        <f t="shared" si="79"/>
        <v xml:space="preserve">0.964          </v>
      </c>
      <c r="AO263" s="4" t="str">
        <f t="shared" si="80"/>
        <v xml:space="preserve">1.463          </v>
      </c>
      <c r="AP263" s="4" t="str">
        <f t="shared" si="81"/>
        <v xml:space="preserve">0.754          </v>
      </c>
    </row>
    <row r="264" spans="2:42" outlineLevel="1" x14ac:dyDescent="0.3">
      <c r="B264" s="4" t="str">
        <f t="shared" si="41"/>
        <v xml:space="preserve">0.941          </v>
      </c>
      <c r="C264" s="4" t="str">
        <f t="shared" si="42"/>
        <v xml:space="preserve">148.40%          </v>
      </c>
      <c r="D264" s="4" t="str">
        <f t="shared" si="43"/>
        <v xml:space="preserve">$87,807.58          </v>
      </c>
      <c r="E264" s="4" t="str">
        <f t="shared" si="44"/>
        <v xml:space="preserve">129.393          </v>
      </c>
      <c r="F264" s="4" t="str">
        <f t="shared" si="45"/>
        <v xml:space="preserve">1.463          </v>
      </c>
      <c r="G264" s="4" t="str">
        <f t="shared" si="46"/>
        <v xml:space="preserve">195188.856          </v>
      </c>
      <c r="H264" s="4" t="str">
        <f t="shared" si="47"/>
        <v xml:space="preserve">86.6          </v>
      </c>
      <c r="I264" s="4" t="str">
        <f t="shared" si="48"/>
        <v xml:space="preserve">61.6          </v>
      </c>
      <c r="J264" s="4" t="str">
        <f t="shared" si="49"/>
        <v xml:space="preserve">1138          </v>
      </c>
      <c r="K264" s="4" t="str">
        <f t="shared" si="50"/>
        <v xml:space="preserve">1113.6          </v>
      </c>
      <c r="L264" s="4" t="str">
        <f t="shared" si="51"/>
        <v xml:space="preserve">0.771          </v>
      </c>
      <c r="M264" s="4" t="str">
        <f t="shared" si="52"/>
        <v xml:space="preserve">50579.562          </v>
      </c>
      <c r="N264" s="4" t="str">
        <f t="shared" si="53"/>
        <v xml:space="preserve">87947.929          </v>
      </c>
      <c r="O264" s="4" t="str">
        <f t="shared" si="54"/>
        <v xml:space="preserve">117.441          </v>
      </c>
      <c r="P264" s="4" t="str">
        <f t="shared" si="55"/>
        <v xml:space="preserve">6157029.313          </v>
      </c>
      <c r="Q264" s="4" t="str">
        <f t="shared" si="56"/>
        <v xml:space="preserve">173628.029          </v>
      </c>
      <c r="R264" s="4" t="str">
        <f t="shared" si="57"/>
        <v xml:space="preserve">0.00          </v>
      </c>
      <c r="S264" s="4" t="str">
        <f t="shared" si="58"/>
        <v xml:space="preserve">0.00          </v>
      </c>
      <c r="T264" s="4" t="str">
        <f t="shared" si="59"/>
        <v xml:space="preserve">2.07          </v>
      </c>
      <c r="U264" s="4" t="str">
        <f t="shared" si="60"/>
        <v xml:space="preserve">30.993          </v>
      </c>
      <c r="V264" s="4" t="str">
        <f t="shared" si="61"/>
        <v xml:space="preserve">20.928          </v>
      </c>
      <c r="W264" s="4" t="str">
        <f t="shared" si="62"/>
        <v xml:space="preserve">$0.00          </v>
      </c>
      <c r="X264" s="4" t="str">
        <f t="shared" si="63"/>
        <v xml:space="preserve">$0.00          </v>
      </c>
      <c r="Y264" s="4" t="str">
        <f t="shared" si="64"/>
        <v xml:space="preserve">$0.00          </v>
      </c>
      <c r="Z264" s="4" t="str">
        <f t="shared" si="65"/>
        <v xml:space="preserve">$0.00          </v>
      </c>
      <c r="AA264" s="4" t="str">
        <f t="shared" si="66"/>
        <v xml:space="preserve">$0.00          </v>
      </c>
      <c r="AB264" s="4" t="str">
        <f t="shared" si="67"/>
        <v xml:space="preserve">$0.00          </v>
      </c>
      <c r="AC264" s="4" t="e">
        <f t="shared" si="68"/>
        <v>#REF!</v>
      </c>
      <c r="AD264" s="4" t="e">
        <f t="shared" si="69"/>
        <v>#REF!</v>
      </c>
      <c r="AE264" s="4" t="e">
        <f t="shared" si="70"/>
        <v>#REF!</v>
      </c>
      <c r="AF264" s="4" t="e">
        <f t="shared" si="71"/>
        <v>#REF!</v>
      </c>
      <c r="AG264" s="4" t="e">
        <f t="shared" si="72"/>
        <v>#REF!</v>
      </c>
      <c r="AH264" s="4" t="e">
        <f t="shared" si="73"/>
        <v>#REF!</v>
      </c>
      <c r="AI264" s="4" t="e">
        <f t="shared" si="74"/>
        <v>#REF!</v>
      </c>
      <c r="AJ264" s="4" t="e">
        <f t="shared" si="75"/>
        <v>#REF!</v>
      </c>
      <c r="AK264" s="4" t="e">
        <f t="shared" si="76"/>
        <v>#REF!</v>
      </c>
      <c r="AL264" s="4" t="e">
        <f t="shared" si="77"/>
        <v>#REF!</v>
      </c>
      <c r="AM264" s="4" t="e">
        <f t="shared" si="78"/>
        <v>#REF!</v>
      </c>
      <c r="AN264" s="4" t="str">
        <f t="shared" si="79"/>
        <v xml:space="preserve">0.984          </v>
      </c>
      <c r="AO264" s="4" t="str">
        <f t="shared" si="80"/>
        <v xml:space="preserve">1.483          </v>
      </c>
      <c r="AP264" s="4" t="str">
        <f t="shared" si="81"/>
        <v xml:space="preserve">0.77          </v>
      </c>
    </row>
    <row r="265" spans="2:42" outlineLevel="1" x14ac:dyDescent="0.3">
      <c r="B265" s="4" t="str">
        <f t="shared" si="41"/>
        <v xml:space="preserve">0.96          </v>
      </c>
      <c r="C265" s="4" t="str">
        <f t="shared" si="42"/>
        <v xml:space="preserve">150.40%          </v>
      </c>
      <c r="D265" s="4" t="str">
        <f t="shared" si="43"/>
        <v xml:space="preserve">$88,777.01          </v>
      </c>
      <c r="E265" s="4" t="str">
        <f t="shared" si="44"/>
        <v xml:space="preserve">132.198          </v>
      </c>
      <c r="F265" s="4" t="str">
        <f t="shared" si="45"/>
        <v xml:space="preserve">1.478          </v>
      </c>
      <c r="G265" s="4" t="str">
        <f t="shared" si="46"/>
        <v xml:space="preserve">199562.023          </v>
      </c>
      <c r="H265" s="4" t="str">
        <f t="shared" si="47"/>
        <v xml:space="preserve">88.5          </v>
      </c>
      <c r="I265" s="4" t="str">
        <f t="shared" si="48"/>
        <v xml:space="preserve">63          </v>
      </c>
      <c r="J265" s="4" t="str">
        <f t="shared" si="49"/>
        <v xml:space="preserve">1145.5          </v>
      </c>
      <c r="K265" s="4" t="str">
        <f t="shared" si="50"/>
        <v xml:space="preserve">1121.5          </v>
      </c>
      <c r="L265" s="4" t="str">
        <f t="shared" si="51"/>
        <v xml:space="preserve">0.787          </v>
      </c>
      <c r="M265" s="4" t="str">
        <f t="shared" si="52"/>
        <v xml:space="preserve">51609.05          </v>
      </c>
      <c r="N265" s="4" t="str">
        <f t="shared" si="53"/>
        <v xml:space="preserve">89299.869          </v>
      </c>
      <c r="O265" s="4" t="str">
        <f t="shared" si="54"/>
        <v xml:space="preserve">119.988          </v>
      </c>
      <c r="P265" s="4" t="str">
        <f t="shared" si="55"/>
        <v xml:space="preserve">6296100.5          </v>
      </c>
      <c r="Q265" s="4" t="str">
        <f t="shared" si="56"/>
        <v xml:space="preserve">177519.824          </v>
      </c>
      <c r="R265" s="4" t="str">
        <f t="shared" si="57"/>
        <v xml:space="preserve">0.00          </v>
      </c>
      <c r="S265" s="4" t="str">
        <f t="shared" si="58"/>
        <v xml:space="preserve">0.00          </v>
      </c>
      <c r="T265" s="4" t="str">
        <f t="shared" si="59"/>
        <v xml:space="preserve">2.11          </v>
      </c>
      <c r="U265" s="4" t="str">
        <f t="shared" si="60"/>
        <v xml:space="preserve">31.672          </v>
      </c>
      <c r="V265" s="4" t="str">
        <f t="shared" si="61"/>
        <v xml:space="preserve">21.396          </v>
      </c>
      <c r="W265" s="4" t="str">
        <f t="shared" si="62"/>
        <v xml:space="preserve">$0.00          </v>
      </c>
      <c r="X265" s="4" t="str">
        <f t="shared" si="63"/>
        <v xml:space="preserve">$0.00          </v>
      </c>
      <c r="Y265" s="4" t="str">
        <f t="shared" si="64"/>
        <v xml:space="preserve">$0.00          </v>
      </c>
      <c r="Z265" s="4" t="str">
        <f t="shared" si="65"/>
        <v xml:space="preserve">$0.00          </v>
      </c>
      <c r="AA265" s="4" t="str">
        <f t="shared" si="66"/>
        <v xml:space="preserve">$0.00          </v>
      </c>
      <c r="AB265" s="4" t="str">
        <f t="shared" si="67"/>
        <v xml:space="preserve">$0.00          </v>
      </c>
      <c r="AC265" s="4" t="e">
        <f t="shared" si="68"/>
        <v>#REF!</v>
      </c>
      <c r="AD265" s="4" t="e">
        <f t="shared" si="69"/>
        <v>#REF!</v>
      </c>
      <c r="AE265" s="4" t="e">
        <f t="shared" si="70"/>
        <v>#REF!</v>
      </c>
      <c r="AF265" s="4" t="e">
        <f t="shared" si="71"/>
        <v>#REF!</v>
      </c>
      <c r="AG265" s="4" t="e">
        <f t="shared" si="72"/>
        <v>#REF!</v>
      </c>
      <c r="AH265" s="4" t="e">
        <f t="shared" si="73"/>
        <v>#REF!</v>
      </c>
      <c r="AI265" s="4" t="e">
        <f t="shared" si="74"/>
        <v>#REF!</v>
      </c>
      <c r="AJ265" s="4" t="e">
        <f t="shared" si="75"/>
        <v>#REF!</v>
      </c>
      <c r="AK265" s="4" t="e">
        <f t="shared" si="76"/>
        <v>#REF!</v>
      </c>
      <c r="AL265" s="4" t="e">
        <f t="shared" si="77"/>
        <v>#REF!</v>
      </c>
      <c r="AM265" s="4" t="e">
        <f t="shared" si="78"/>
        <v>#REF!</v>
      </c>
      <c r="AN265" s="4" t="str">
        <f t="shared" si="79"/>
        <v xml:space="preserve">1.004          </v>
      </c>
      <c r="AO265" s="4" t="str">
        <f t="shared" si="80"/>
        <v xml:space="preserve">1.503          </v>
      </c>
      <c r="AP265" s="4" t="str">
        <f t="shared" si="81"/>
        <v xml:space="preserve">0.786          </v>
      </c>
    </row>
    <row r="266" spans="2:42" outlineLevel="1" x14ac:dyDescent="0.3">
      <c r="B266" s="4" t="str">
        <f t="shared" si="41"/>
        <v xml:space="preserve">0.979          </v>
      </c>
      <c r="C266" s="4" t="str">
        <f t="shared" si="42"/>
        <v xml:space="preserve">152.40%          </v>
      </c>
      <c r="D266" s="4" t="str">
        <f t="shared" si="43"/>
        <v xml:space="preserve">$89,746.45          </v>
      </c>
      <c r="E266" s="4" t="str">
        <f t="shared" si="44"/>
        <v xml:space="preserve">135.003          </v>
      </c>
      <c r="F266" s="4" t="str">
        <f t="shared" si="45"/>
        <v xml:space="preserve">1.493          </v>
      </c>
      <c r="G266" s="4" t="str">
        <f t="shared" si="46"/>
        <v xml:space="preserve">203935.19          </v>
      </c>
      <c r="H266" s="4" t="str">
        <f t="shared" si="47"/>
        <v xml:space="preserve">90.4          </v>
      </c>
      <c r="I266" s="4" t="str">
        <f t="shared" si="48"/>
        <v xml:space="preserve">64.4          </v>
      </c>
      <c r="J266" s="4" t="str">
        <f t="shared" si="49"/>
        <v xml:space="preserve">1153          </v>
      </c>
      <c r="K266" s="4" t="str">
        <f t="shared" si="50"/>
        <v xml:space="preserve">1129.4          </v>
      </c>
      <c r="L266" s="4" t="str">
        <f t="shared" si="51"/>
        <v xml:space="preserve">0.803          </v>
      </c>
      <c r="M266" s="4" t="str">
        <f t="shared" si="52"/>
        <v xml:space="preserve">52638.538          </v>
      </c>
      <c r="N266" s="4" t="str">
        <f t="shared" si="53"/>
        <v xml:space="preserve">90651.809          </v>
      </c>
      <c r="O266" s="4" t="str">
        <f t="shared" si="54"/>
        <v xml:space="preserve">122.535          </v>
      </c>
      <c r="P266" s="4" t="str">
        <f t="shared" si="55"/>
        <v xml:space="preserve">6435171.687          </v>
      </c>
      <c r="Q266" s="4" t="str">
        <f t="shared" si="56"/>
        <v xml:space="preserve">181411.619          </v>
      </c>
      <c r="R266" s="4" t="str">
        <f t="shared" si="57"/>
        <v xml:space="preserve">0.00          </v>
      </c>
      <c r="S266" s="4" t="str">
        <f t="shared" si="58"/>
        <v xml:space="preserve">0.00          </v>
      </c>
      <c r="T266" s="4" t="str">
        <f t="shared" si="59"/>
        <v xml:space="preserve">2.15          </v>
      </c>
      <c r="U266" s="4" t="str">
        <f t="shared" si="60"/>
        <v xml:space="preserve">32.351          </v>
      </c>
      <c r="V266" s="4" t="str">
        <f t="shared" si="61"/>
        <v xml:space="preserve">21.864          </v>
      </c>
      <c r="W266" s="4" t="str">
        <f t="shared" si="62"/>
        <v xml:space="preserve">$0.00          </v>
      </c>
      <c r="X266" s="4" t="str">
        <f t="shared" si="63"/>
        <v xml:space="preserve">$0.00          </v>
      </c>
      <c r="Y266" s="4" t="str">
        <f t="shared" si="64"/>
        <v xml:space="preserve">$0.00          </v>
      </c>
      <c r="Z266" s="4" t="str">
        <f t="shared" si="65"/>
        <v xml:space="preserve">$0.00          </v>
      </c>
      <c r="AA266" s="4" t="str">
        <f t="shared" si="66"/>
        <v xml:space="preserve">$0.00          </v>
      </c>
      <c r="AB266" s="4" t="str">
        <f t="shared" si="67"/>
        <v xml:space="preserve">$0.00          </v>
      </c>
      <c r="AC266" s="4" t="e">
        <f t="shared" si="68"/>
        <v>#REF!</v>
      </c>
      <c r="AD266" s="4" t="e">
        <f t="shared" si="69"/>
        <v>#REF!</v>
      </c>
      <c r="AE266" s="4" t="e">
        <f t="shared" si="70"/>
        <v>#REF!</v>
      </c>
      <c r="AF266" s="4" t="e">
        <f t="shared" si="71"/>
        <v>#REF!</v>
      </c>
      <c r="AG266" s="4" t="e">
        <f t="shared" si="72"/>
        <v>#REF!</v>
      </c>
      <c r="AH266" s="4" t="e">
        <f t="shared" si="73"/>
        <v>#REF!</v>
      </c>
      <c r="AI266" s="4" t="e">
        <f t="shared" si="74"/>
        <v>#REF!</v>
      </c>
      <c r="AJ266" s="4" t="e">
        <f t="shared" si="75"/>
        <v>#REF!</v>
      </c>
      <c r="AK266" s="4" t="e">
        <f t="shared" si="76"/>
        <v>#REF!</v>
      </c>
      <c r="AL266" s="4" t="e">
        <f t="shared" si="77"/>
        <v>#REF!</v>
      </c>
      <c r="AM266" s="4" t="e">
        <f t="shared" si="78"/>
        <v>#REF!</v>
      </c>
      <c r="AN266" s="4" t="str">
        <f t="shared" si="79"/>
        <v xml:space="preserve">1.024          </v>
      </c>
      <c r="AO266" s="4" t="str">
        <f t="shared" si="80"/>
        <v xml:space="preserve">1.523          </v>
      </c>
      <c r="AP266" s="4" t="str">
        <f t="shared" si="81"/>
        <v xml:space="preserve">0.802          </v>
      </c>
    </row>
    <row r="267" spans="2:42" outlineLevel="1" x14ac:dyDescent="0.3">
      <c r="B267" s="4" t="str">
        <f t="shared" si="41"/>
        <v xml:space="preserve">0.998          </v>
      </c>
      <c r="C267" s="4" t="str">
        <f t="shared" si="42"/>
        <v xml:space="preserve">154.40%          </v>
      </c>
      <c r="D267" s="4" t="str">
        <f t="shared" si="43"/>
        <v xml:space="preserve">$90,715.89          </v>
      </c>
      <c r="E267" s="4" t="str">
        <f t="shared" si="44"/>
        <v xml:space="preserve">137.808          </v>
      </c>
      <c r="F267" s="4" t="str">
        <f t="shared" si="45"/>
        <v xml:space="preserve">1.508          </v>
      </c>
      <c r="G267" s="4" t="str">
        <f t="shared" si="46"/>
        <v xml:space="preserve">208308.357          </v>
      </c>
      <c r="H267" s="4" t="str">
        <f t="shared" si="47"/>
        <v xml:space="preserve">92.3          </v>
      </c>
      <c r="I267" s="4" t="str">
        <f t="shared" si="48"/>
        <v xml:space="preserve">65.8          </v>
      </c>
      <c r="J267" s="4" t="str">
        <f t="shared" si="49"/>
        <v xml:space="preserve">1160.5          </v>
      </c>
      <c r="K267" s="4" t="str">
        <f t="shared" si="50"/>
        <v xml:space="preserve">1137.3          </v>
      </c>
      <c r="L267" s="4" t="str">
        <f t="shared" si="51"/>
        <v xml:space="preserve">0.819          </v>
      </c>
      <c r="M267" s="4" t="str">
        <f t="shared" si="52"/>
        <v xml:space="preserve">53668.026          </v>
      </c>
      <c r="N267" s="4" t="str">
        <f t="shared" si="53"/>
        <v xml:space="preserve">92003.749          </v>
      </c>
      <c r="O267" s="4" t="str">
        <f t="shared" si="54"/>
        <v xml:space="preserve">125.082          </v>
      </c>
      <c r="P267" s="4" t="str">
        <f t="shared" si="55"/>
        <v xml:space="preserve">6574242.874          </v>
      </c>
      <c r="Q267" s="4" t="str">
        <f t="shared" si="56"/>
        <v xml:space="preserve">185303.414          </v>
      </c>
      <c r="R267" s="4" t="str">
        <f t="shared" si="57"/>
        <v xml:space="preserve">0.00          </v>
      </c>
      <c r="S267" s="4" t="str">
        <f t="shared" si="58"/>
        <v xml:space="preserve">0.00          </v>
      </c>
      <c r="T267" s="4" t="str">
        <f t="shared" si="59"/>
        <v xml:space="preserve">2.19          </v>
      </c>
      <c r="U267" s="4" t="str">
        <f t="shared" si="60"/>
        <v xml:space="preserve">33.03          </v>
      </c>
      <c r="V267" s="4" t="str">
        <f t="shared" si="61"/>
        <v xml:space="preserve">22.332          </v>
      </c>
      <c r="W267" s="4" t="str">
        <f t="shared" si="62"/>
        <v xml:space="preserve">$0.00          </v>
      </c>
      <c r="X267" s="4" t="str">
        <f t="shared" si="63"/>
        <v xml:space="preserve">$0.00          </v>
      </c>
      <c r="Y267" s="4" t="str">
        <f t="shared" si="64"/>
        <v xml:space="preserve">$0.00          </v>
      </c>
      <c r="Z267" s="4" t="str">
        <f t="shared" si="65"/>
        <v xml:space="preserve">$0.00          </v>
      </c>
      <c r="AA267" s="4" t="str">
        <f t="shared" si="66"/>
        <v xml:space="preserve">$0.00          </v>
      </c>
      <c r="AB267" s="4" t="str">
        <f t="shared" si="67"/>
        <v xml:space="preserve">$0.00          </v>
      </c>
      <c r="AC267" s="4" t="e">
        <f t="shared" si="68"/>
        <v>#REF!</v>
      </c>
      <c r="AD267" s="4" t="e">
        <f t="shared" si="69"/>
        <v>#REF!</v>
      </c>
      <c r="AE267" s="4" t="e">
        <f t="shared" si="70"/>
        <v>#REF!</v>
      </c>
      <c r="AF267" s="4" t="e">
        <f t="shared" si="71"/>
        <v>#REF!</v>
      </c>
      <c r="AG267" s="4" t="e">
        <f t="shared" si="72"/>
        <v>#REF!</v>
      </c>
      <c r="AH267" s="4" t="e">
        <f t="shared" si="73"/>
        <v>#REF!</v>
      </c>
      <c r="AI267" s="4" t="e">
        <f t="shared" si="74"/>
        <v>#REF!</v>
      </c>
      <c r="AJ267" s="4" t="e">
        <f t="shared" si="75"/>
        <v>#REF!</v>
      </c>
      <c r="AK267" s="4" t="e">
        <f t="shared" si="76"/>
        <v>#REF!</v>
      </c>
      <c r="AL267" s="4" t="e">
        <f t="shared" si="77"/>
        <v>#REF!</v>
      </c>
      <c r="AM267" s="4" t="e">
        <f t="shared" si="78"/>
        <v>#REF!</v>
      </c>
      <c r="AN267" s="4" t="str">
        <f t="shared" si="79"/>
        <v xml:space="preserve">1.044          </v>
      </c>
      <c r="AO267" s="4" t="str">
        <f t="shared" si="80"/>
        <v xml:space="preserve">1.543          </v>
      </c>
      <c r="AP267" s="4" t="str">
        <f t="shared" si="81"/>
        <v xml:space="preserve">0.818          </v>
      </c>
    </row>
    <row r="268" spans="2:42" outlineLevel="1" x14ac:dyDescent="0.3">
      <c r="B268" s="4" t="str">
        <f t="shared" si="41"/>
        <v xml:space="preserve">1.017          </v>
      </c>
      <c r="C268" s="4" t="str">
        <f t="shared" si="42"/>
        <v xml:space="preserve">156.40%          </v>
      </c>
      <c r="D268" s="4" t="str">
        <f t="shared" si="43"/>
        <v xml:space="preserve">$91,685.33          </v>
      </c>
      <c r="E268" s="4" t="str">
        <f t="shared" si="44"/>
        <v xml:space="preserve">140.613          </v>
      </c>
      <c r="F268" s="4" t="str">
        <f t="shared" si="45"/>
        <v xml:space="preserve">1.523          </v>
      </c>
      <c r="G268" s="4" t="str">
        <f t="shared" si="46"/>
        <v xml:space="preserve">212681.524          </v>
      </c>
      <c r="H268" s="4" t="str">
        <f t="shared" si="47"/>
        <v xml:space="preserve">94.2          </v>
      </c>
      <c r="I268" s="4" t="str">
        <f t="shared" si="48"/>
        <v xml:space="preserve">67.2          </v>
      </c>
      <c r="J268" s="4" t="str">
        <f t="shared" si="49"/>
        <v xml:space="preserve">1168          </v>
      </c>
      <c r="K268" s="4" t="str">
        <f t="shared" si="50"/>
        <v xml:space="preserve">1145.2          </v>
      </c>
      <c r="L268" s="4" t="str">
        <f t="shared" si="51"/>
        <v xml:space="preserve">0.835          </v>
      </c>
      <c r="M268" s="4" t="str">
        <f t="shared" si="52"/>
        <v xml:space="preserve">54697.514          </v>
      </c>
      <c r="N268" s="4" t="str">
        <f t="shared" si="53"/>
        <v xml:space="preserve">93355.689          </v>
      </c>
      <c r="O268" s="4" t="str">
        <f t="shared" si="54"/>
        <v xml:space="preserve">127.629          </v>
      </c>
      <c r="P268" s="4" t="str">
        <f t="shared" si="55"/>
        <v xml:space="preserve">6713314.061          </v>
      </c>
      <c r="Q268" s="4" t="str">
        <f t="shared" si="56"/>
        <v xml:space="preserve">189195.209          </v>
      </c>
      <c r="R268" s="4" t="str">
        <f t="shared" si="57"/>
        <v xml:space="preserve">0.00          </v>
      </c>
      <c r="S268" s="4" t="str">
        <f t="shared" si="58"/>
        <v xml:space="preserve">0.00          </v>
      </c>
      <c r="T268" s="4" t="str">
        <f t="shared" si="59"/>
        <v xml:space="preserve">2.24          </v>
      </c>
      <c r="U268" s="4" t="str">
        <f t="shared" si="60"/>
        <v xml:space="preserve">33.709          </v>
      </c>
      <c r="V268" s="4" t="str">
        <f t="shared" si="61"/>
        <v xml:space="preserve">22.8          </v>
      </c>
      <c r="W268" s="4" t="str">
        <f t="shared" si="62"/>
        <v xml:space="preserve">$0.00          </v>
      </c>
      <c r="X268" s="4" t="str">
        <f t="shared" si="63"/>
        <v xml:space="preserve">$0.00          </v>
      </c>
      <c r="Y268" s="4" t="str">
        <f t="shared" si="64"/>
        <v xml:space="preserve">$0.00          </v>
      </c>
      <c r="Z268" s="4" t="str">
        <f t="shared" si="65"/>
        <v xml:space="preserve">$0.00          </v>
      </c>
      <c r="AA268" s="4" t="str">
        <f t="shared" si="66"/>
        <v xml:space="preserve">$0.00          </v>
      </c>
      <c r="AB268" s="4" t="str">
        <f t="shared" si="67"/>
        <v xml:space="preserve">$0.00          </v>
      </c>
      <c r="AC268" s="4" t="e">
        <f t="shared" si="68"/>
        <v>#REF!</v>
      </c>
      <c r="AD268" s="4" t="e">
        <f t="shared" si="69"/>
        <v>#REF!</v>
      </c>
      <c r="AE268" s="4" t="e">
        <f t="shared" si="70"/>
        <v>#REF!</v>
      </c>
      <c r="AF268" s="4" t="e">
        <f t="shared" si="71"/>
        <v>#REF!</v>
      </c>
      <c r="AG268" s="4" t="e">
        <f t="shared" si="72"/>
        <v>#REF!</v>
      </c>
      <c r="AH268" s="4" t="e">
        <f t="shared" si="73"/>
        <v>#REF!</v>
      </c>
      <c r="AI268" s="4" t="e">
        <f t="shared" si="74"/>
        <v>#REF!</v>
      </c>
      <c r="AJ268" s="4" t="e">
        <f t="shared" si="75"/>
        <v>#REF!</v>
      </c>
      <c r="AK268" s="4" t="e">
        <f t="shared" si="76"/>
        <v>#REF!</v>
      </c>
      <c r="AL268" s="4" t="e">
        <f t="shared" si="77"/>
        <v>#REF!</v>
      </c>
      <c r="AM268" s="4" t="e">
        <f t="shared" si="78"/>
        <v>#REF!</v>
      </c>
      <c r="AN268" s="4" t="str">
        <f t="shared" si="79"/>
        <v xml:space="preserve">1.064          </v>
      </c>
      <c r="AO268" s="4" t="str">
        <f t="shared" si="80"/>
        <v xml:space="preserve">1.563          </v>
      </c>
      <c r="AP268" s="4" t="str">
        <f t="shared" si="81"/>
        <v xml:space="preserve">0.834          </v>
      </c>
    </row>
    <row r="269" spans="2:42" outlineLevel="1" x14ac:dyDescent="0.3">
      <c r="B269" s="4" t="str">
        <f t="shared" si="41"/>
        <v xml:space="preserve">1.036          </v>
      </c>
      <c r="C269" s="4" t="str">
        <f t="shared" si="42"/>
        <v xml:space="preserve">158.40%          </v>
      </c>
      <c r="D269" s="4" t="str">
        <f t="shared" si="43"/>
        <v xml:space="preserve">$92,654.77          </v>
      </c>
      <c r="E269" s="4" t="str">
        <f t="shared" si="44"/>
        <v xml:space="preserve">143.418          </v>
      </c>
      <c r="F269" s="4" t="str">
        <f t="shared" si="45"/>
        <v xml:space="preserve">1.538          </v>
      </c>
      <c r="G269" s="4" t="str">
        <f t="shared" si="46"/>
        <v xml:space="preserve">217054.691          </v>
      </c>
      <c r="H269" s="4" t="str">
        <f t="shared" si="47"/>
        <v xml:space="preserve">96.1          </v>
      </c>
      <c r="I269" s="4" t="str">
        <f t="shared" si="48"/>
        <v xml:space="preserve">68.6          </v>
      </c>
      <c r="J269" s="4" t="str">
        <f t="shared" si="49"/>
        <v xml:space="preserve">1175.5          </v>
      </c>
      <c r="K269" s="4" t="str">
        <f t="shared" si="50"/>
        <v xml:space="preserve">1153.1          </v>
      </c>
      <c r="L269" s="4" t="str">
        <f t="shared" si="51"/>
        <v xml:space="preserve">0.851          </v>
      </c>
      <c r="M269" s="4" t="str">
        <f t="shared" si="52"/>
        <v xml:space="preserve">55727.002          </v>
      </c>
      <c r="N269" s="4" t="str">
        <f t="shared" si="53"/>
        <v xml:space="preserve">94707.629          </v>
      </c>
      <c r="O269" s="4" t="str">
        <f t="shared" si="54"/>
        <v xml:space="preserve">130.176          </v>
      </c>
      <c r="P269" s="4" t="str">
        <f t="shared" si="55"/>
        <v xml:space="preserve">6852385.248          </v>
      </c>
      <c r="Q269" s="4" t="str">
        <f t="shared" si="56"/>
        <v xml:space="preserve">193087.004          </v>
      </c>
      <c r="R269" s="4" t="str">
        <f t="shared" si="57"/>
        <v xml:space="preserve">0.00          </v>
      </c>
      <c r="S269" s="4" t="str">
        <f t="shared" si="58"/>
        <v xml:space="preserve">0.00          </v>
      </c>
      <c r="T269" s="4" t="str">
        <f t="shared" si="59"/>
        <v xml:space="preserve">2.28          </v>
      </c>
      <c r="U269" s="4" t="str">
        <f t="shared" si="60"/>
        <v xml:space="preserve">34.388          </v>
      </c>
      <c r="V269" s="4" t="str">
        <f t="shared" si="61"/>
        <v xml:space="preserve">23.268          </v>
      </c>
      <c r="W269" s="4" t="str">
        <f t="shared" si="62"/>
        <v xml:space="preserve">$0.00          </v>
      </c>
      <c r="X269" s="4" t="str">
        <f t="shared" si="63"/>
        <v xml:space="preserve">$0.00          </v>
      </c>
      <c r="Y269" s="4" t="str">
        <f t="shared" si="64"/>
        <v xml:space="preserve">$0.00          </v>
      </c>
      <c r="Z269" s="4" t="str">
        <f t="shared" si="65"/>
        <v xml:space="preserve">$0.00          </v>
      </c>
      <c r="AA269" s="4" t="str">
        <f t="shared" si="66"/>
        <v xml:space="preserve">$0.00          </v>
      </c>
      <c r="AB269" s="4" t="str">
        <f t="shared" si="67"/>
        <v xml:space="preserve">$0.00          </v>
      </c>
      <c r="AC269" s="4" t="e">
        <f t="shared" si="68"/>
        <v>#REF!</v>
      </c>
      <c r="AD269" s="4" t="e">
        <f t="shared" si="69"/>
        <v>#REF!</v>
      </c>
      <c r="AE269" s="4" t="e">
        <f t="shared" si="70"/>
        <v>#REF!</v>
      </c>
      <c r="AF269" s="4" t="e">
        <f t="shared" si="71"/>
        <v>#REF!</v>
      </c>
      <c r="AG269" s="4" t="e">
        <f t="shared" si="72"/>
        <v>#REF!</v>
      </c>
      <c r="AH269" s="4" t="e">
        <f t="shared" si="73"/>
        <v>#REF!</v>
      </c>
      <c r="AI269" s="4" t="e">
        <f t="shared" si="74"/>
        <v>#REF!</v>
      </c>
      <c r="AJ269" s="4" t="e">
        <f t="shared" si="75"/>
        <v>#REF!</v>
      </c>
      <c r="AK269" s="4" t="e">
        <f t="shared" si="76"/>
        <v>#REF!</v>
      </c>
      <c r="AL269" s="4" t="e">
        <f t="shared" si="77"/>
        <v>#REF!</v>
      </c>
      <c r="AM269" s="4" t="e">
        <f t="shared" si="78"/>
        <v>#REF!</v>
      </c>
      <c r="AN269" s="4" t="str">
        <f t="shared" si="79"/>
        <v xml:space="preserve">1.084          </v>
      </c>
      <c r="AO269" s="4" t="str">
        <f t="shared" si="80"/>
        <v xml:space="preserve">1.583          </v>
      </c>
      <c r="AP269" s="4" t="str">
        <f t="shared" si="81"/>
        <v xml:space="preserve">0.85          </v>
      </c>
    </row>
    <row r="270" spans="2:42" outlineLevel="1" x14ac:dyDescent="0.3">
      <c r="B270" s="4" t="str">
        <f t="shared" si="41"/>
        <v xml:space="preserve">1.055          </v>
      </c>
      <c r="C270" s="4" t="str">
        <f t="shared" si="42"/>
        <v xml:space="preserve">160.40%          </v>
      </c>
      <c r="D270" s="4" t="str">
        <f t="shared" si="43"/>
        <v xml:space="preserve">$93,624.21          </v>
      </c>
      <c r="E270" s="4" t="str">
        <f t="shared" si="44"/>
        <v xml:space="preserve">146.223          </v>
      </c>
      <c r="F270" s="4" t="str">
        <f t="shared" si="45"/>
        <v xml:space="preserve">1.553          </v>
      </c>
      <c r="G270" s="4" t="str">
        <f t="shared" si="46"/>
        <v xml:space="preserve">221427.858          </v>
      </c>
      <c r="H270" s="4" t="str">
        <f t="shared" si="47"/>
        <v xml:space="preserve">98          </v>
      </c>
      <c r="I270" s="4" t="str">
        <f t="shared" si="48"/>
        <v xml:space="preserve">70          </v>
      </c>
      <c r="J270" s="4" t="str">
        <f t="shared" si="49"/>
        <v xml:space="preserve">1183          </v>
      </c>
      <c r="K270" s="4" t="str">
        <f t="shared" si="50"/>
        <v xml:space="preserve">1161          </v>
      </c>
      <c r="L270" s="4" t="str">
        <f t="shared" si="51"/>
        <v xml:space="preserve">0.867          </v>
      </c>
      <c r="M270" s="4" t="str">
        <f t="shared" si="52"/>
        <v xml:space="preserve">56756.49          </v>
      </c>
      <c r="N270" s="4" t="str">
        <f t="shared" si="53"/>
        <v xml:space="preserve">96059.569          </v>
      </c>
      <c r="O270" s="4" t="str">
        <f t="shared" si="54"/>
        <v xml:space="preserve">132.723          </v>
      </c>
      <c r="P270" s="4" t="str">
        <f t="shared" si="55"/>
        <v xml:space="preserve">6991456.435          </v>
      </c>
      <c r="Q270" s="4" t="str">
        <f t="shared" si="56"/>
        <v xml:space="preserve">196978.799          </v>
      </c>
      <c r="R270" s="4" t="str">
        <f t="shared" si="57"/>
        <v xml:space="preserve">0.00          </v>
      </c>
      <c r="S270" s="4" t="str">
        <f t="shared" si="58"/>
        <v xml:space="preserve">0.00          </v>
      </c>
      <c r="T270" s="4" t="str">
        <f t="shared" si="59"/>
        <v xml:space="preserve">2.32          </v>
      </c>
      <c r="U270" s="4" t="str">
        <f t="shared" si="60"/>
        <v xml:space="preserve">35.067          </v>
      </c>
      <c r="V270" s="4" t="str">
        <f t="shared" si="61"/>
        <v xml:space="preserve">23.736          </v>
      </c>
      <c r="W270" s="4" t="str">
        <f t="shared" si="62"/>
        <v xml:space="preserve">$0.00          </v>
      </c>
      <c r="X270" s="4" t="str">
        <f t="shared" si="63"/>
        <v xml:space="preserve">$0.00          </v>
      </c>
      <c r="Y270" s="4" t="str">
        <f t="shared" si="64"/>
        <v xml:space="preserve">$0.00          </v>
      </c>
      <c r="Z270" s="4" t="str">
        <f t="shared" si="65"/>
        <v xml:space="preserve">$0.00          </v>
      </c>
      <c r="AA270" s="4" t="str">
        <f t="shared" si="66"/>
        <v xml:space="preserve">$0.00          </v>
      </c>
      <c r="AB270" s="4" t="str">
        <f t="shared" si="67"/>
        <v xml:space="preserve">$0.00          </v>
      </c>
      <c r="AC270" s="4" t="e">
        <f t="shared" si="68"/>
        <v>#REF!</v>
      </c>
      <c r="AD270" s="4" t="e">
        <f t="shared" si="69"/>
        <v>#REF!</v>
      </c>
      <c r="AE270" s="4" t="e">
        <f t="shared" si="70"/>
        <v>#REF!</v>
      </c>
      <c r="AF270" s="4" t="e">
        <f t="shared" si="71"/>
        <v>#REF!</v>
      </c>
      <c r="AG270" s="4" t="e">
        <f t="shared" si="72"/>
        <v>#REF!</v>
      </c>
      <c r="AH270" s="4" t="e">
        <f t="shared" si="73"/>
        <v>#REF!</v>
      </c>
      <c r="AI270" s="4" t="e">
        <f t="shared" si="74"/>
        <v>#REF!</v>
      </c>
      <c r="AJ270" s="4" t="e">
        <f t="shared" si="75"/>
        <v>#REF!</v>
      </c>
      <c r="AK270" s="4" t="e">
        <f t="shared" si="76"/>
        <v>#REF!</v>
      </c>
      <c r="AL270" s="4" t="e">
        <f t="shared" si="77"/>
        <v>#REF!</v>
      </c>
      <c r="AM270" s="4" t="e">
        <f t="shared" si="78"/>
        <v>#REF!</v>
      </c>
      <c r="AN270" s="4" t="str">
        <f t="shared" si="79"/>
        <v xml:space="preserve">1.104          </v>
      </c>
      <c r="AO270" s="4" t="str">
        <f t="shared" si="80"/>
        <v xml:space="preserve">1.603          </v>
      </c>
      <c r="AP270" s="4" t="str">
        <f t="shared" si="81"/>
        <v xml:space="preserve">0.866          </v>
      </c>
    </row>
    <row r="271" spans="2:42" outlineLevel="1" x14ac:dyDescent="0.3">
      <c r="B271" s="4" t="str">
        <f t="shared" si="41"/>
        <v xml:space="preserve">1.074          </v>
      </c>
      <c r="C271" s="4" t="str">
        <f t="shared" si="42"/>
        <v xml:space="preserve">162.40%          </v>
      </c>
      <c r="D271" s="4" t="str">
        <f t="shared" si="43"/>
        <v xml:space="preserve">$94,593.65          </v>
      </c>
      <c r="E271" s="4" t="str">
        <f t="shared" si="44"/>
        <v xml:space="preserve">149.028          </v>
      </c>
      <c r="F271" s="4" t="str">
        <f t="shared" si="45"/>
        <v xml:space="preserve">1.568          </v>
      </c>
      <c r="G271" s="4" t="str">
        <f t="shared" si="46"/>
        <v xml:space="preserve">225801.025          </v>
      </c>
      <c r="H271" s="4" t="str">
        <f t="shared" si="47"/>
        <v xml:space="preserve">99.9          </v>
      </c>
      <c r="I271" s="4" t="str">
        <f t="shared" si="48"/>
        <v xml:space="preserve">71.4          </v>
      </c>
      <c r="J271" s="4" t="str">
        <f t="shared" si="49"/>
        <v xml:space="preserve">1190.5          </v>
      </c>
      <c r="K271" s="4" t="str">
        <f t="shared" si="50"/>
        <v xml:space="preserve">1168.9          </v>
      </c>
      <c r="L271" s="4" t="str">
        <f t="shared" si="51"/>
        <v xml:space="preserve">0.883          </v>
      </c>
      <c r="M271" s="4" t="str">
        <f t="shared" si="52"/>
        <v xml:space="preserve">57785.978          </v>
      </c>
      <c r="N271" s="4" t="str">
        <f t="shared" si="53"/>
        <v xml:space="preserve">97411.509          </v>
      </c>
      <c r="O271" s="4" t="str">
        <f t="shared" si="54"/>
        <v xml:space="preserve">135.27          </v>
      </c>
      <c r="P271" s="4" t="str">
        <f t="shared" si="55"/>
        <v xml:space="preserve">7130527.622          </v>
      </c>
      <c r="Q271" s="4" t="str">
        <f t="shared" si="56"/>
        <v xml:space="preserve">200870.594          </v>
      </c>
      <c r="R271" s="4" t="str">
        <f t="shared" si="57"/>
        <v xml:space="preserve">0.00          </v>
      </c>
      <c r="S271" s="4" t="str">
        <f t="shared" si="58"/>
        <v xml:space="preserve">0.00          </v>
      </c>
      <c r="T271" s="4" t="str">
        <f t="shared" si="59"/>
        <v xml:space="preserve">2.36          </v>
      </c>
      <c r="U271" s="4" t="str">
        <f t="shared" si="60"/>
        <v xml:space="preserve">35.746          </v>
      </c>
      <c r="V271" s="4" t="str">
        <f t="shared" si="61"/>
        <v xml:space="preserve">24.204          </v>
      </c>
      <c r="W271" s="4" t="str">
        <f t="shared" si="62"/>
        <v xml:space="preserve">$0.00          </v>
      </c>
      <c r="X271" s="4" t="str">
        <f t="shared" si="63"/>
        <v xml:space="preserve">$0.00          </v>
      </c>
      <c r="Y271" s="4" t="str">
        <f t="shared" si="64"/>
        <v xml:space="preserve">$0.00          </v>
      </c>
      <c r="Z271" s="4" t="str">
        <f t="shared" si="65"/>
        <v xml:space="preserve">$0.00          </v>
      </c>
      <c r="AA271" s="4" t="str">
        <f t="shared" si="66"/>
        <v xml:space="preserve">$0.00          </v>
      </c>
      <c r="AB271" s="4" t="str">
        <f t="shared" si="67"/>
        <v xml:space="preserve">$0.00          </v>
      </c>
      <c r="AC271" s="4" t="e">
        <f t="shared" si="68"/>
        <v>#REF!</v>
      </c>
      <c r="AD271" s="4" t="e">
        <f t="shared" si="69"/>
        <v>#REF!</v>
      </c>
      <c r="AE271" s="4" t="e">
        <f t="shared" si="70"/>
        <v>#REF!</v>
      </c>
      <c r="AF271" s="4" t="e">
        <f t="shared" si="71"/>
        <v>#REF!</v>
      </c>
      <c r="AG271" s="4" t="e">
        <f t="shared" si="72"/>
        <v>#REF!</v>
      </c>
      <c r="AH271" s="4" t="e">
        <f t="shared" si="73"/>
        <v>#REF!</v>
      </c>
      <c r="AI271" s="4" t="e">
        <f t="shared" si="74"/>
        <v>#REF!</v>
      </c>
      <c r="AJ271" s="4" t="e">
        <f t="shared" si="75"/>
        <v>#REF!</v>
      </c>
      <c r="AK271" s="4" t="e">
        <f t="shared" si="76"/>
        <v>#REF!</v>
      </c>
      <c r="AL271" s="4" t="e">
        <f t="shared" si="77"/>
        <v>#REF!</v>
      </c>
      <c r="AM271" s="4" t="e">
        <f t="shared" si="78"/>
        <v>#REF!</v>
      </c>
      <c r="AN271" s="4" t="str">
        <f t="shared" si="79"/>
        <v xml:space="preserve">1.124          </v>
      </c>
      <c r="AO271" s="4" t="str">
        <f t="shared" si="80"/>
        <v xml:space="preserve">1.623          </v>
      </c>
      <c r="AP271" s="4" t="str">
        <f t="shared" si="81"/>
        <v xml:space="preserve">0.882          </v>
      </c>
    </row>
    <row r="272" spans="2:42" outlineLevel="1" x14ac:dyDescent="0.3">
      <c r="B272" s="4" t="str">
        <f t="shared" si="41"/>
        <v xml:space="preserve">1.093          </v>
      </c>
      <c r="C272" s="4" t="str">
        <f t="shared" si="42"/>
        <v xml:space="preserve">164.40%          </v>
      </c>
      <c r="D272" s="4" t="str">
        <f t="shared" si="43"/>
        <v xml:space="preserve">$95,563.09          </v>
      </c>
      <c r="E272" s="4" t="str">
        <f t="shared" si="44"/>
        <v xml:space="preserve">151.833          </v>
      </c>
      <c r="F272" s="4" t="str">
        <f t="shared" si="45"/>
        <v xml:space="preserve">1.583          </v>
      </c>
      <c r="G272" s="4" t="str">
        <f t="shared" si="46"/>
        <v xml:space="preserve">230174.192          </v>
      </c>
      <c r="H272" s="4" t="str">
        <f t="shared" si="47"/>
        <v xml:space="preserve">101.8          </v>
      </c>
      <c r="I272" s="4" t="str">
        <f t="shared" si="48"/>
        <v xml:space="preserve">72.8          </v>
      </c>
      <c r="J272" s="4" t="str">
        <f t="shared" si="49"/>
        <v xml:space="preserve">1198          </v>
      </c>
      <c r="K272" s="4" t="str">
        <f t="shared" si="50"/>
        <v xml:space="preserve">1176.8          </v>
      </c>
      <c r="L272" s="4" t="str">
        <f t="shared" si="51"/>
        <v xml:space="preserve">0.899          </v>
      </c>
      <c r="M272" s="4" t="str">
        <f t="shared" si="52"/>
        <v xml:space="preserve">58815.466          </v>
      </c>
      <c r="N272" s="4" t="str">
        <f t="shared" si="53"/>
        <v xml:space="preserve">98763.449          </v>
      </c>
      <c r="O272" s="4" t="str">
        <f t="shared" si="54"/>
        <v xml:space="preserve">137.817          </v>
      </c>
      <c r="P272" s="4" t="str">
        <f t="shared" si="55"/>
        <v xml:space="preserve">7269598.809          </v>
      </c>
      <c r="Q272" s="4" t="str">
        <f t="shared" si="56"/>
        <v xml:space="preserve">204762.389          </v>
      </c>
      <c r="R272" s="4" t="str">
        <f t="shared" si="57"/>
        <v xml:space="preserve">0.00          </v>
      </c>
      <c r="S272" s="4" t="str">
        <f t="shared" si="58"/>
        <v xml:space="preserve">0.00          </v>
      </c>
      <c r="T272" s="4" t="str">
        <f t="shared" si="59"/>
        <v xml:space="preserve">2.40          </v>
      </c>
      <c r="U272" s="4" t="str">
        <f t="shared" si="60"/>
        <v xml:space="preserve">36.425          </v>
      </c>
      <c r="V272" s="4" t="str">
        <f t="shared" si="61"/>
        <v xml:space="preserve">24.672          </v>
      </c>
      <c r="W272" s="4" t="str">
        <f t="shared" si="62"/>
        <v xml:space="preserve">$0.00          </v>
      </c>
      <c r="X272" s="4" t="str">
        <f t="shared" si="63"/>
        <v xml:space="preserve">$0.00          </v>
      </c>
      <c r="Y272" s="4" t="str">
        <f t="shared" si="64"/>
        <v xml:space="preserve">$0.00          </v>
      </c>
      <c r="Z272" s="4" t="str">
        <f t="shared" si="65"/>
        <v xml:space="preserve">$0.00          </v>
      </c>
      <c r="AA272" s="4" t="str">
        <f t="shared" si="66"/>
        <v xml:space="preserve">$0.00          </v>
      </c>
      <c r="AB272" s="4" t="str">
        <f t="shared" si="67"/>
        <v xml:space="preserve">$0.00          </v>
      </c>
      <c r="AC272" s="4" t="e">
        <f t="shared" si="68"/>
        <v>#REF!</v>
      </c>
      <c r="AD272" s="4" t="e">
        <f t="shared" si="69"/>
        <v>#REF!</v>
      </c>
      <c r="AE272" s="4" t="e">
        <f t="shared" si="70"/>
        <v>#REF!</v>
      </c>
      <c r="AF272" s="4" t="e">
        <f t="shared" si="71"/>
        <v>#REF!</v>
      </c>
      <c r="AG272" s="4" t="e">
        <f t="shared" si="72"/>
        <v>#REF!</v>
      </c>
      <c r="AH272" s="4" t="e">
        <f t="shared" si="73"/>
        <v>#REF!</v>
      </c>
      <c r="AI272" s="4" t="e">
        <f t="shared" si="74"/>
        <v>#REF!</v>
      </c>
      <c r="AJ272" s="4" t="e">
        <f t="shared" si="75"/>
        <v>#REF!</v>
      </c>
      <c r="AK272" s="4" t="e">
        <f t="shared" si="76"/>
        <v>#REF!</v>
      </c>
      <c r="AL272" s="4" t="e">
        <f t="shared" si="77"/>
        <v>#REF!</v>
      </c>
      <c r="AM272" s="4" t="e">
        <f t="shared" si="78"/>
        <v>#REF!</v>
      </c>
      <c r="AN272" s="4" t="str">
        <f t="shared" si="79"/>
        <v xml:space="preserve">1.144          </v>
      </c>
      <c r="AO272" s="4" t="str">
        <f t="shared" si="80"/>
        <v xml:space="preserve">1.643          </v>
      </c>
      <c r="AP272" s="4" t="str">
        <f t="shared" si="81"/>
        <v xml:space="preserve">0.898          </v>
      </c>
    </row>
    <row r="273" spans="2:42" outlineLevel="1" x14ac:dyDescent="0.3">
      <c r="B273" s="4" t="str">
        <f t="shared" si="41"/>
        <v xml:space="preserve">1.112          </v>
      </c>
      <c r="C273" s="4" t="str">
        <f t="shared" si="42"/>
        <v xml:space="preserve">166.40%          </v>
      </c>
      <c r="D273" s="4" t="str">
        <f t="shared" si="43"/>
        <v xml:space="preserve">$96,532.53          </v>
      </c>
      <c r="E273" s="4" t="str">
        <f t="shared" si="44"/>
        <v xml:space="preserve">154.638          </v>
      </c>
      <c r="F273" s="4" t="str">
        <f t="shared" si="45"/>
        <v xml:space="preserve">1.598          </v>
      </c>
      <c r="G273" s="4" t="str">
        <f t="shared" si="46"/>
        <v xml:space="preserve">234547.359          </v>
      </c>
      <c r="H273" s="4" t="str">
        <f t="shared" si="47"/>
        <v xml:space="preserve">103.7          </v>
      </c>
      <c r="I273" s="4" t="str">
        <f t="shared" si="48"/>
        <v xml:space="preserve">74.2          </v>
      </c>
      <c r="J273" s="4" t="str">
        <f t="shared" si="49"/>
        <v xml:space="preserve">1205.5          </v>
      </c>
      <c r="K273" s="4" t="str">
        <f t="shared" si="50"/>
        <v xml:space="preserve">1184.7          </v>
      </c>
      <c r="L273" s="4" t="str">
        <f t="shared" si="51"/>
        <v xml:space="preserve">0.915          </v>
      </c>
      <c r="M273" s="4" t="str">
        <f t="shared" si="52"/>
        <v xml:space="preserve">59844.954          </v>
      </c>
      <c r="N273" s="4" t="str">
        <f t="shared" si="53"/>
        <v xml:space="preserve">100115.389          </v>
      </c>
      <c r="O273" s="4" t="str">
        <f t="shared" si="54"/>
        <v xml:space="preserve">140.364          </v>
      </c>
      <c r="P273" s="4" t="str">
        <f t="shared" si="55"/>
        <v xml:space="preserve">7408669.996          </v>
      </c>
      <c r="Q273" s="4" t="str">
        <f t="shared" si="56"/>
        <v xml:space="preserve">208654.184          </v>
      </c>
      <c r="R273" s="4" t="str">
        <f t="shared" si="57"/>
        <v xml:space="preserve">0.00          </v>
      </c>
      <c r="S273" s="4" t="str">
        <f t="shared" si="58"/>
        <v xml:space="preserve">0.00          </v>
      </c>
      <c r="T273" s="4" t="str">
        <f t="shared" si="59"/>
        <v xml:space="preserve">2.45          </v>
      </c>
      <c r="U273" s="4" t="str">
        <f t="shared" si="60"/>
        <v xml:space="preserve">37.104          </v>
      </c>
      <c r="V273" s="4" t="str">
        <f t="shared" si="61"/>
        <v xml:space="preserve">25.14          </v>
      </c>
      <c r="W273" s="4" t="str">
        <f t="shared" si="62"/>
        <v xml:space="preserve">$0.00          </v>
      </c>
      <c r="X273" s="4" t="str">
        <f t="shared" si="63"/>
        <v xml:space="preserve">$0.00          </v>
      </c>
      <c r="Y273" s="4" t="str">
        <f t="shared" si="64"/>
        <v xml:space="preserve">$0.00          </v>
      </c>
      <c r="Z273" s="4" t="str">
        <f t="shared" si="65"/>
        <v xml:space="preserve">$0.00          </v>
      </c>
      <c r="AA273" s="4" t="str">
        <f t="shared" si="66"/>
        <v xml:space="preserve">$0.00          </v>
      </c>
      <c r="AB273" s="4" t="str">
        <f t="shared" si="67"/>
        <v xml:space="preserve">$0.00          </v>
      </c>
      <c r="AC273" s="4" t="e">
        <f t="shared" si="68"/>
        <v>#REF!</v>
      </c>
      <c r="AD273" s="4" t="e">
        <f t="shared" si="69"/>
        <v>#REF!</v>
      </c>
      <c r="AE273" s="4" t="e">
        <f t="shared" si="70"/>
        <v>#REF!</v>
      </c>
      <c r="AF273" s="4" t="e">
        <f t="shared" si="71"/>
        <v>#REF!</v>
      </c>
      <c r="AG273" s="4" t="e">
        <f t="shared" si="72"/>
        <v>#REF!</v>
      </c>
      <c r="AH273" s="4" t="e">
        <f t="shared" si="73"/>
        <v>#REF!</v>
      </c>
      <c r="AI273" s="4" t="e">
        <f t="shared" si="74"/>
        <v>#REF!</v>
      </c>
      <c r="AJ273" s="4" t="e">
        <f t="shared" si="75"/>
        <v>#REF!</v>
      </c>
      <c r="AK273" s="4" t="e">
        <f t="shared" si="76"/>
        <v>#REF!</v>
      </c>
      <c r="AL273" s="4" t="e">
        <f t="shared" si="77"/>
        <v>#REF!</v>
      </c>
      <c r="AM273" s="4" t="e">
        <f t="shared" si="78"/>
        <v>#REF!</v>
      </c>
      <c r="AN273" s="4" t="str">
        <f t="shared" si="79"/>
        <v xml:space="preserve">1.164          </v>
      </c>
      <c r="AO273" s="4" t="str">
        <f t="shared" si="80"/>
        <v xml:space="preserve">1.663          </v>
      </c>
      <c r="AP273" s="4" t="str">
        <f t="shared" si="81"/>
        <v xml:space="preserve">0.914          </v>
      </c>
    </row>
    <row r="274" spans="2:42" outlineLevel="1" x14ac:dyDescent="0.3">
      <c r="B274" s="4" t="str">
        <f t="shared" si="41"/>
        <v xml:space="preserve">1.131          </v>
      </c>
      <c r="C274" s="4" t="str">
        <f t="shared" si="42"/>
        <v xml:space="preserve">168.40%          </v>
      </c>
      <c r="D274" s="4" t="str">
        <f t="shared" si="43"/>
        <v xml:space="preserve">$97,501.97          </v>
      </c>
      <c r="E274" s="4" t="str">
        <f t="shared" si="44"/>
        <v xml:space="preserve">157.443          </v>
      </c>
      <c r="F274" s="4" t="str">
        <f t="shared" si="45"/>
        <v xml:space="preserve">1.613          </v>
      </c>
      <c r="G274" s="4" t="str">
        <f t="shared" si="46"/>
        <v xml:space="preserve">238920.526          </v>
      </c>
      <c r="H274" s="4" t="str">
        <f t="shared" si="47"/>
        <v xml:space="preserve">105.6          </v>
      </c>
      <c r="I274" s="4" t="str">
        <f t="shared" si="48"/>
        <v xml:space="preserve">75.6          </v>
      </c>
      <c r="J274" s="4" t="str">
        <f t="shared" si="49"/>
        <v xml:space="preserve">1213          </v>
      </c>
      <c r="K274" s="4" t="str">
        <f t="shared" si="50"/>
        <v xml:space="preserve">1192.6          </v>
      </c>
      <c r="L274" s="4" t="str">
        <f t="shared" si="51"/>
        <v xml:space="preserve">0.931          </v>
      </c>
      <c r="M274" s="4" t="str">
        <f t="shared" si="52"/>
        <v xml:space="preserve">60874.442          </v>
      </c>
      <c r="N274" s="4" t="str">
        <f t="shared" si="53"/>
        <v xml:space="preserve">101467.329          </v>
      </c>
      <c r="O274" s="4" t="str">
        <f t="shared" si="54"/>
        <v xml:space="preserve">142.911          </v>
      </c>
      <c r="P274" s="4" t="str">
        <f t="shared" si="55"/>
        <v xml:space="preserve">7547741.183          </v>
      </c>
      <c r="Q274" s="4" t="str">
        <f t="shared" si="56"/>
        <v xml:space="preserve">212545.979          </v>
      </c>
      <c r="R274" s="4" t="str">
        <f t="shared" si="57"/>
        <v xml:space="preserve">0.00          </v>
      </c>
      <c r="S274" s="4" t="str">
        <f t="shared" si="58"/>
        <v xml:space="preserve">0.00          </v>
      </c>
      <c r="T274" s="4" t="str">
        <f t="shared" si="59"/>
        <v xml:space="preserve">2.49          </v>
      </c>
      <c r="U274" s="4" t="str">
        <f t="shared" si="60"/>
        <v xml:space="preserve">37.783          </v>
      </c>
      <c r="V274" s="4" t="str">
        <f t="shared" si="61"/>
        <v xml:space="preserve">25.608          </v>
      </c>
      <c r="W274" s="4" t="str">
        <f t="shared" si="62"/>
        <v xml:space="preserve">$0.00          </v>
      </c>
      <c r="X274" s="4" t="str">
        <f t="shared" si="63"/>
        <v xml:space="preserve">$0.00          </v>
      </c>
      <c r="Y274" s="4" t="str">
        <f t="shared" si="64"/>
        <v xml:space="preserve">$0.00          </v>
      </c>
      <c r="Z274" s="4" t="str">
        <f t="shared" si="65"/>
        <v xml:space="preserve">$0.00          </v>
      </c>
      <c r="AA274" s="4" t="str">
        <f t="shared" si="66"/>
        <v xml:space="preserve">$0.00          </v>
      </c>
      <c r="AB274" s="4" t="str">
        <f t="shared" si="67"/>
        <v xml:space="preserve">$0.00          </v>
      </c>
      <c r="AC274" s="4" t="e">
        <f t="shared" si="68"/>
        <v>#REF!</v>
      </c>
      <c r="AD274" s="4" t="e">
        <f t="shared" si="69"/>
        <v>#REF!</v>
      </c>
      <c r="AE274" s="4" t="e">
        <f t="shared" si="70"/>
        <v>#REF!</v>
      </c>
      <c r="AF274" s="4" t="e">
        <f t="shared" si="71"/>
        <v>#REF!</v>
      </c>
      <c r="AG274" s="4" t="e">
        <f t="shared" si="72"/>
        <v>#REF!</v>
      </c>
      <c r="AH274" s="4" t="e">
        <f t="shared" si="73"/>
        <v>#REF!</v>
      </c>
      <c r="AI274" s="4" t="e">
        <f t="shared" si="74"/>
        <v>#REF!</v>
      </c>
      <c r="AJ274" s="4" t="e">
        <f t="shared" si="75"/>
        <v>#REF!</v>
      </c>
      <c r="AK274" s="4" t="e">
        <f t="shared" si="76"/>
        <v>#REF!</v>
      </c>
      <c r="AL274" s="4" t="e">
        <f t="shared" si="77"/>
        <v>#REF!</v>
      </c>
      <c r="AM274" s="4" t="e">
        <f t="shared" si="78"/>
        <v>#REF!</v>
      </c>
      <c r="AN274" s="4" t="str">
        <f t="shared" si="79"/>
        <v xml:space="preserve">1.184          </v>
      </c>
      <c r="AO274" s="4" t="str">
        <f t="shared" si="80"/>
        <v xml:space="preserve">1.683          </v>
      </c>
      <c r="AP274" s="4" t="str">
        <f t="shared" si="81"/>
        <v xml:space="preserve">0.93          </v>
      </c>
    </row>
    <row r="275" spans="2:42" outlineLevel="1" x14ac:dyDescent="0.3">
      <c r="B275" s="4" t="str">
        <f t="shared" si="41"/>
        <v xml:space="preserve">1.15          </v>
      </c>
      <c r="C275" s="4" t="str">
        <f t="shared" si="42"/>
        <v xml:space="preserve">170.40%          </v>
      </c>
      <c r="D275" s="4" t="str">
        <f t="shared" si="43"/>
        <v xml:space="preserve">$98,471.40          </v>
      </c>
      <c r="E275" s="4" t="str">
        <f t="shared" si="44"/>
        <v xml:space="preserve">160.248          </v>
      </c>
      <c r="F275" s="4" t="str">
        <f t="shared" si="45"/>
        <v xml:space="preserve">1.628          </v>
      </c>
      <c r="G275" s="4" t="str">
        <f t="shared" si="46"/>
        <v xml:space="preserve">243293.693          </v>
      </c>
      <c r="H275" s="4" t="str">
        <f t="shared" si="47"/>
        <v xml:space="preserve">107.5          </v>
      </c>
      <c r="I275" s="4" t="str">
        <f t="shared" si="48"/>
        <v xml:space="preserve">77          </v>
      </c>
      <c r="J275" s="4" t="str">
        <f t="shared" si="49"/>
        <v xml:space="preserve">1220.5          </v>
      </c>
      <c r="K275" s="4" t="str">
        <f t="shared" si="50"/>
        <v xml:space="preserve">1200.5          </v>
      </c>
      <c r="L275" s="4" t="str">
        <f t="shared" si="51"/>
        <v xml:space="preserve">0.947          </v>
      </c>
      <c r="M275" s="4" t="str">
        <f t="shared" si="52"/>
        <v xml:space="preserve">61903.93          </v>
      </c>
      <c r="N275" s="4" t="str">
        <f t="shared" si="53"/>
        <v xml:space="preserve">102819.269          </v>
      </c>
      <c r="O275" s="4" t="str">
        <f t="shared" si="54"/>
        <v xml:space="preserve">145.458          </v>
      </c>
      <c r="P275" s="4" t="str">
        <f t="shared" si="55"/>
        <v xml:space="preserve">7686812.37          </v>
      </c>
      <c r="Q275" s="4" t="str">
        <f t="shared" si="56"/>
        <v xml:space="preserve">216437.774          </v>
      </c>
      <c r="R275" s="4" t="str">
        <f t="shared" si="57"/>
        <v xml:space="preserve">0.00          </v>
      </c>
      <c r="S275" s="4" t="str">
        <f t="shared" si="58"/>
        <v xml:space="preserve">0.00          </v>
      </c>
      <c r="T275" s="4" t="str">
        <f t="shared" si="59"/>
        <v xml:space="preserve">2.53          </v>
      </c>
      <c r="U275" s="4" t="str">
        <f t="shared" si="60"/>
        <v xml:space="preserve">38.462          </v>
      </c>
      <c r="V275" s="4" t="str">
        <f t="shared" si="61"/>
        <v xml:space="preserve">26.076          </v>
      </c>
      <c r="W275" s="4" t="str">
        <f t="shared" si="62"/>
        <v xml:space="preserve">$0.00          </v>
      </c>
      <c r="X275" s="4" t="str">
        <f t="shared" si="63"/>
        <v xml:space="preserve">$0.00          </v>
      </c>
      <c r="Y275" s="4" t="str">
        <f t="shared" si="64"/>
        <v xml:space="preserve">$0.00          </v>
      </c>
      <c r="Z275" s="4" t="str">
        <f t="shared" si="65"/>
        <v xml:space="preserve">$0.00          </v>
      </c>
      <c r="AA275" s="4" t="str">
        <f t="shared" si="66"/>
        <v xml:space="preserve">$0.00          </v>
      </c>
      <c r="AB275" s="4" t="str">
        <f t="shared" si="67"/>
        <v xml:space="preserve">$0.00          </v>
      </c>
      <c r="AC275" s="4" t="e">
        <f t="shared" si="68"/>
        <v>#REF!</v>
      </c>
      <c r="AD275" s="4" t="e">
        <f t="shared" si="69"/>
        <v>#REF!</v>
      </c>
      <c r="AE275" s="4" t="e">
        <f t="shared" si="70"/>
        <v>#REF!</v>
      </c>
      <c r="AF275" s="4" t="e">
        <f t="shared" si="71"/>
        <v>#REF!</v>
      </c>
      <c r="AG275" s="4" t="e">
        <f t="shared" si="72"/>
        <v>#REF!</v>
      </c>
      <c r="AH275" s="4" t="e">
        <f t="shared" si="73"/>
        <v>#REF!</v>
      </c>
      <c r="AI275" s="4" t="e">
        <f t="shared" si="74"/>
        <v>#REF!</v>
      </c>
      <c r="AJ275" s="4" t="e">
        <f t="shared" si="75"/>
        <v>#REF!</v>
      </c>
      <c r="AK275" s="4" t="e">
        <f t="shared" si="76"/>
        <v>#REF!</v>
      </c>
      <c r="AL275" s="4" t="e">
        <f t="shared" si="77"/>
        <v>#REF!</v>
      </c>
      <c r="AM275" s="4" t="e">
        <f t="shared" si="78"/>
        <v>#REF!</v>
      </c>
      <c r="AN275" s="4" t="str">
        <f t="shared" si="79"/>
        <v xml:space="preserve">1.204          </v>
      </c>
      <c r="AO275" s="4" t="str">
        <f t="shared" si="80"/>
        <v xml:space="preserve">1.703          </v>
      </c>
      <c r="AP275" s="4" t="str">
        <f t="shared" si="81"/>
        <v xml:space="preserve">0.946          </v>
      </c>
    </row>
    <row r="276" spans="2:42" outlineLevel="1" x14ac:dyDescent="0.3">
      <c r="B276" s="4" t="str">
        <f t="shared" si="41"/>
        <v xml:space="preserve">1.169          </v>
      </c>
      <c r="C276" s="4" t="str">
        <f t="shared" si="42"/>
        <v xml:space="preserve">172.40%          </v>
      </c>
      <c r="D276" s="4" t="str">
        <f t="shared" si="43"/>
        <v xml:space="preserve">$99,440.84          </v>
      </c>
      <c r="E276" s="4" t="str">
        <f t="shared" si="44"/>
        <v xml:space="preserve">163.053          </v>
      </c>
      <c r="F276" s="4" t="str">
        <f t="shared" si="45"/>
        <v xml:space="preserve">1.643          </v>
      </c>
      <c r="G276" s="4" t="str">
        <f t="shared" si="46"/>
        <v xml:space="preserve">247666.86          </v>
      </c>
      <c r="H276" s="4" t="str">
        <f t="shared" si="47"/>
        <v xml:space="preserve">109.4          </v>
      </c>
      <c r="I276" s="4" t="str">
        <f t="shared" si="48"/>
        <v xml:space="preserve">78.4          </v>
      </c>
      <c r="J276" s="4" t="str">
        <f t="shared" si="49"/>
        <v xml:space="preserve">1228          </v>
      </c>
      <c r="K276" s="4" t="str">
        <f t="shared" si="50"/>
        <v xml:space="preserve">1208.4          </v>
      </c>
      <c r="L276" s="4" t="str">
        <f t="shared" si="51"/>
        <v xml:space="preserve">0.963          </v>
      </c>
      <c r="M276" s="4" t="str">
        <f t="shared" si="52"/>
        <v xml:space="preserve">62933.418          </v>
      </c>
      <c r="N276" s="4" t="str">
        <f t="shared" si="53"/>
        <v xml:space="preserve">104171.209          </v>
      </c>
      <c r="O276" s="4" t="str">
        <f t="shared" si="54"/>
        <v xml:space="preserve">148.005          </v>
      </c>
      <c r="P276" s="4" t="str">
        <f t="shared" si="55"/>
        <v xml:space="preserve">7825883.557          </v>
      </c>
      <c r="Q276" s="4" t="str">
        <f t="shared" si="56"/>
        <v xml:space="preserve">220329.569          </v>
      </c>
      <c r="R276" s="4" t="str">
        <f t="shared" si="57"/>
        <v xml:space="preserve">0.00          </v>
      </c>
      <c r="S276" s="4" t="str">
        <f t="shared" si="58"/>
        <v xml:space="preserve">0.00          </v>
      </c>
      <c r="T276" s="4" t="str">
        <f t="shared" si="59"/>
        <v xml:space="preserve">2.57          </v>
      </c>
      <c r="U276" s="4" t="str">
        <f t="shared" si="60"/>
        <v xml:space="preserve">39.141          </v>
      </c>
      <c r="V276" s="4" t="str">
        <f t="shared" si="61"/>
        <v xml:space="preserve">26.544          </v>
      </c>
      <c r="W276" s="4" t="str">
        <f t="shared" si="62"/>
        <v xml:space="preserve">$0.00          </v>
      </c>
      <c r="X276" s="4" t="str">
        <f t="shared" si="63"/>
        <v xml:space="preserve">$0.00          </v>
      </c>
      <c r="Y276" s="4" t="str">
        <f t="shared" si="64"/>
        <v xml:space="preserve">$0.00          </v>
      </c>
      <c r="Z276" s="4" t="str">
        <f t="shared" si="65"/>
        <v xml:space="preserve">$0.00          </v>
      </c>
      <c r="AA276" s="4" t="str">
        <f t="shared" si="66"/>
        <v xml:space="preserve">$0.00          </v>
      </c>
      <c r="AB276" s="4" t="str">
        <f t="shared" si="67"/>
        <v xml:space="preserve">$0.00          </v>
      </c>
      <c r="AC276" s="4" t="e">
        <f t="shared" si="68"/>
        <v>#REF!</v>
      </c>
      <c r="AD276" s="4" t="e">
        <f t="shared" si="69"/>
        <v>#REF!</v>
      </c>
      <c r="AE276" s="4" t="e">
        <f t="shared" si="70"/>
        <v>#REF!</v>
      </c>
      <c r="AF276" s="4" t="e">
        <f t="shared" si="71"/>
        <v>#REF!</v>
      </c>
      <c r="AG276" s="4" t="e">
        <f t="shared" si="72"/>
        <v>#REF!</v>
      </c>
      <c r="AH276" s="4" t="e">
        <f t="shared" si="73"/>
        <v>#REF!</v>
      </c>
      <c r="AI276" s="4" t="e">
        <f t="shared" si="74"/>
        <v>#REF!</v>
      </c>
      <c r="AJ276" s="4" t="e">
        <f t="shared" si="75"/>
        <v>#REF!</v>
      </c>
      <c r="AK276" s="4" t="e">
        <f t="shared" si="76"/>
        <v>#REF!</v>
      </c>
      <c r="AL276" s="4" t="e">
        <f t="shared" si="77"/>
        <v>#REF!</v>
      </c>
      <c r="AM276" s="4" t="e">
        <f t="shared" si="78"/>
        <v>#REF!</v>
      </c>
      <c r="AN276" s="4" t="str">
        <f t="shared" si="79"/>
        <v xml:space="preserve">1.224          </v>
      </c>
      <c r="AO276" s="4" t="str">
        <f t="shared" si="80"/>
        <v xml:space="preserve">1.723          </v>
      </c>
      <c r="AP276" s="4" t="str">
        <f t="shared" si="81"/>
        <v xml:space="preserve">0.962          </v>
      </c>
    </row>
    <row r="277" spans="2:42" outlineLevel="1" x14ac:dyDescent="0.3">
      <c r="B277" s="4" t="str">
        <f t="shared" si="41"/>
        <v xml:space="preserve">1.188          </v>
      </c>
      <c r="C277" s="4" t="str">
        <f t="shared" si="42"/>
        <v xml:space="preserve">174.40%          </v>
      </c>
      <c r="D277" s="4" t="str">
        <f t="shared" si="43"/>
        <v xml:space="preserve">$100,410.28          </v>
      </c>
      <c r="E277" s="4" t="str">
        <f t="shared" si="44"/>
        <v xml:space="preserve">165.858          </v>
      </c>
      <c r="F277" s="4" t="str">
        <f t="shared" si="45"/>
        <v xml:space="preserve">1.658          </v>
      </c>
      <c r="G277" s="4" t="str">
        <f t="shared" si="46"/>
        <v xml:space="preserve">252040.027          </v>
      </c>
      <c r="H277" s="4" t="str">
        <f t="shared" si="47"/>
        <v xml:space="preserve">111.3          </v>
      </c>
      <c r="I277" s="4" t="str">
        <f t="shared" si="48"/>
        <v xml:space="preserve">79.8          </v>
      </c>
      <c r="J277" s="4" t="str">
        <f t="shared" si="49"/>
        <v xml:space="preserve">1235.5          </v>
      </c>
      <c r="K277" s="4" t="str">
        <f t="shared" si="50"/>
        <v xml:space="preserve">1216.3          </v>
      </c>
      <c r="L277" s="4" t="str">
        <f t="shared" si="51"/>
        <v xml:space="preserve">0.979          </v>
      </c>
      <c r="M277" s="4" t="str">
        <f t="shared" si="52"/>
        <v xml:space="preserve">63962.906          </v>
      </c>
      <c r="N277" s="4" t="str">
        <f t="shared" si="53"/>
        <v xml:space="preserve">105523.149          </v>
      </c>
      <c r="O277" s="4" t="str">
        <f t="shared" si="54"/>
        <v xml:space="preserve">150.552          </v>
      </c>
      <c r="P277" s="4" t="str">
        <f t="shared" si="55"/>
        <v xml:space="preserve">7964954.744          </v>
      </c>
      <c r="Q277" s="4" t="str">
        <f t="shared" si="56"/>
        <v xml:space="preserve">224221.364          </v>
      </c>
      <c r="R277" s="4" t="str">
        <f t="shared" si="57"/>
        <v xml:space="preserve">0.00          </v>
      </c>
      <c r="S277" s="4" t="str">
        <f t="shared" si="58"/>
        <v xml:space="preserve">0.00          </v>
      </c>
      <c r="T277" s="4" t="str">
        <f t="shared" si="59"/>
        <v xml:space="preserve">2.61          </v>
      </c>
      <c r="U277" s="4" t="str">
        <f t="shared" si="60"/>
        <v xml:space="preserve">39.82          </v>
      </c>
      <c r="V277" s="4" t="str">
        <f t="shared" si="61"/>
        <v xml:space="preserve">27.012          </v>
      </c>
      <c r="W277" s="4" t="str">
        <f t="shared" si="62"/>
        <v xml:space="preserve">$0.00          </v>
      </c>
      <c r="X277" s="4" t="str">
        <f t="shared" si="63"/>
        <v xml:space="preserve">$0.00          </v>
      </c>
      <c r="Y277" s="4" t="str">
        <f t="shared" si="64"/>
        <v xml:space="preserve">$0.00          </v>
      </c>
      <c r="Z277" s="4" t="str">
        <f t="shared" si="65"/>
        <v xml:space="preserve">$0.00          </v>
      </c>
      <c r="AA277" s="4" t="str">
        <f t="shared" si="66"/>
        <v xml:space="preserve">$0.00          </v>
      </c>
      <c r="AB277" s="4" t="str">
        <f t="shared" si="67"/>
        <v xml:space="preserve">$0.00          </v>
      </c>
      <c r="AC277" s="4" t="e">
        <f t="shared" si="68"/>
        <v>#REF!</v>
      </c>
      <c r="AD277" s="4" t="e">
        <f t="shared" si="69"/>
        <v>#REF!</v>
      </c>
      <c r="AE277" s="4" t="e">
        <f t="shared" si="70"/>
        <v>#REF!</v>
      </c>
      <c r="AF277" s="4" t="e">
        <f t="shared" si="71"/>
        <v>#REF!</v>
      </c>
      <c r="AG277" s="4" t="e">
        <f t="shared" si="72"/>
        <v>#REF!</v>
      </c>
      <c r="AH277" s="4" t="e">
        <f t="shared" si="73"/>
        <v>#REF!</v>
      </c>
      <c r="AI277" s="4" t="e">
        <f t="shared" si="74"/>
        <v>#REF!</v>
      </c>
      <c r="AJ277" s="4" t="e">
        <f t="shared" si="75"/>
        <v>#REF!</v>
      </c>
      <c r="AK277" s="4" t="e">
        <f t="shared" si="76"/>
        <v>#REF!</v>
      </c>
      <c r="AL277" s="4" t="e">
        <f t="shared" si="77"/>
        <v>#REF!</v>
      </c>
      <c r="AM277" s="4" t="e">
        <f t="shared" si="78"/>
        <v>#REF!</v>
      </c>
      <c r="AN277" s="4" t="str">
        <f t="shared" si="79"/>
        <v xml:space="preserve">1.244          </v>
      </c>
      <c r="AO277" s="4" t="str">
        <f t="shared" si="80"/>
        <v xml:space="preserve">1.743          </v>
      </c>
      <c r="AP277" s="4" t="str">
        <f t="shared" si="81"/>
        <v xml:space="preserve">0.978          </v>
      </c>
    </row>
    <row r="278" spans="2:42" outlineLevel="1" x14ac:dyDescent="0.3">
      <c r="B278" s="4" t="str">
        <f t="shared" si="41"/>
        <v xml:space="preserve">1.207          </v>
      </c>
      <c r="C278" s="4" t="str">
        <f t="shared" si="42"/>
        <v xml:space="preserve">176.40%          </v>
      </c>
      <c r="D278" s="4" t="str">
        <f t="shared" si="43"/>
        <v xml:space="preserve">$101,379.72          </v>
      </c>
      <c r="E278" s="4" t="str">
        <f t="shared" si="44"/>
        <v xml:space="preserve">168.663          </v>
      </c>
      <c r="F278" s="4" t="str">
        <f t="shared" si="45"/>
        <v xml:space="preserve">1.673          </v>
      </c>
      <c r="G278" s="4" t="str">
        <f t="shared" si="46"/>
        <v xml:space="preserve">256413.194          </v>
      </c>
      <c r="H278" s="4" t="str">
        <f t="shared" si="47"/>
        <v xml:space="preserve">113.2          </v>
      </c>
      <c r="I278" s="4" t="str">
        <f t="shared" si="48"/>
        <v xml:space="preserve">81.2          </v>
      </c>
      <c r="J278" s="4" t="str">
        <f t="shared" si="49"/>
        <v xml:space="preserve">1243          </v>
      </c>
      <c r="K278" s="4" t="str">
        <f t="shared" si="50"/>
        <v xml:space="preserve">1224.2          </v>
      </c>
      <c r="L278" s="4" t="str">
        <f t="shared" si="51"/>
        <v xml:space="preserve">0.995          </v>
      </c>
      <c r="M278" s="4" t="str">
        <f t="shared" si="52"/>
        <v xml:space="preserve">64992.394          </v>
      </c>
      <c r="N278" s="4" t="str">
        <f t="shared" si="53"/>
        <v xml:space="preserve">106875.089          </v>
      </c>
      <c r="O278" s="4" t="str">
        <f t="shared" si="54"/>
        <v xml:space="preserve">153.099          </v>
      </c>
      <c r="P278" s="4" t="str">
        <f t="shared" si="55"/>
        <v xml:space="preserve">8104025.931          </v>
      </c>
      <c r="Q278" s="4" t="str">
        <f t="shared" si="56"/>
        <v xml:space="preserve">228113.159          </v>
      </c>
      <c r="R278" s="4" t="str">
        <f t="shared" si="57"/>
        <v xml:space="preserve">0.00          </v>
      </c>
      <c r="S278" s="4" t="str">
        <f t="shared" si="58"/>
        <v xml:space="preserve">0.00          </v>
      </c>
      <c r="T278" s="4" t="str">
        <f t="shared" si="59"/>
        <v xml:space="preserve">2.66          </v>
      </c>
      <c r="U278" s="4" t="str">
        <f t="shared" si="60"/>
        <v xml:space="preserve">40.499          </v>
      </c>
      <c r="V278" s="4" t="str">
        <f t="shared" si="61"/>
        <v xml:space="preserve">27.48          </v>
      </c>
      <c r="W278" s="4" t="str">
        <f t="shared" si="62"/>
        <v xml:space="preserve">$0.00          </v>
      </c>
      <c r="X278" s="4" t="str">
        <f t="shared" si="63"/>
        <v xml:space="preserve">$0.00          </v>
      </c>
      <c r="Y278" s="4" t="str">
        <f t="shared" si="64"/>
        <v xml:space="preserve">$0.00          </v>
      </c>
      <c r="Z278" s="4" t="str">
        <f t="shared" si="65"/>
        <v xml:space="preserve">$0.00          </v>
      </c>
      <c r="AA278" s="4" t="str">
        <f t="shared" si="66"/>
        <v xml:space="preserve">$0.00          </v>
      </c>
      <c r="AB278" s="4" t="str">
        <f t="shared" si="67"/>
        <v xml:space="preserve">$0.00          </v>
      </c>
      <c r="AC278" s="4" t="e">
        <f t="shared" si="68"/>
        <v>#REF!</v>
      </c>
      <c r="AD278" s="4" t="e">
        <f t="shared" si="69"/>
        <v>#REF!</v>
      </c>
      <c r="AE278" s="4" t="e">
        <f t="shared" si="70"/>
        <v>#REF!</v>
      </c>
      <c r="AF278" s="4" t="e">
        <f t="shared" si="71"/>
        <v>#REF!</v>
      </c>
      <c r="AG278" s="4" t="e">
        <f t="shared" si="72"/>
        <v>#REF!</v>
      </c>
      <c r="AH278" s="4" t="e">
        <f t="shared" si="73"/>
        <v>#REF!</v>
      </c>
      <c r="AI278" s="4" t="e">
        <f t="shared" si="74"/>
        <v>#REF!</v>
      </c>
      <c r="AJ278" s="4" t="e">
        <f t="shared" si="75"/>
        <v>#REF!</v>
      </c>
      <c r="AK278" s="4" t="e">
        <f t="shared" si="76"/>
        <v>#REF!</v>
      </c>
      <c r="AL278" s="4" t="e">
        <f t="shared" si="77"/>
        <v>#REF!</v>
      </c>
      <c r="AM278" s="4" t="e">
        <f t="shared" si="78"/>
        <v>#REF!</v>
      </c>
      <c r="AN278" s="4" t="str">
        <f t="shared" si="79"/>
        <v xml:space="preserve">1.264          </v>
      </c>
      <c r="AO278" s="4" t="str">
        <f t="shared" si="80"/>
        <v xml:space="preserve">1.763          </v>
      </c>
      <c r="AP278" s="4" t="str">
        <f t="shared" si="81"/>
        <v xml:space="preserve">0.994          </v>
      </c>
    </row>
    <row r="279" spans="2:42" outlineLevel="1" x14ac:dyDescent="0.3">
      <c r="B279" s="4" t="str">
        <f t="shared" si="41"/>
        <v xml:space="preserve">1.226          </v>
      </c>
      <c r="C279" s="4" t="str">
        <f t="shared" si="42"/>
        <v xml:space="preserve">178.40%          </v>
      </c>
      <c r="D279" s="4" t="str">
        <f t="shared" si="43"/>
        <v xml:space="preserve">$102,349.16          </v>
      </c>
      <c r="E279" s="4" t="str">
        <f t="shared" si="44"/>
        <v xml:space="preserve">171.468          </v>
      </c>
      <c r="F279" s="4" t="str">
        <f t="shared" si="45"/>
        <v xml:space="preserve">1.688          </v>
      </c>
      <c r="G279" s="4" t="str">
        <f t="shared" si="46"/>
        <v xml:space="preserve">260786.361          </v>
      </c>
      <c r="H279" s="4" t="str">
        <f t="shared" si="47"/>
        <v xml:space="preserve">115.1          </v>
      </c>
      <c r="I279" s="4" t="str">
        <f t="shared" si="48"/>
        <v xml:space="preserve">82.6          </v>
      </c>
      <c r="J279" s="4" t="str">
        <f t="shared" si="49"/>
        <v xml:space="preserve">1250.5          </v>
      </c>
      <c r="K279" s="4" t="str">
        <f t="shared" si="50"/>
        <v xml:space="preserve">1232.1          </v>
      </c>
      <c r="L279" s="4" t="str">
        <f t="shared" si="51"/>
        <v xml:space="preserve">1.011          </v>
      </c>
      <c r="M279" s="4" t="str">
        <f t="shared" si="52"/>
        <v xml:space="preserve">66021.882          </v>
      </c>
      <c r="N279" s="4" t="str">
        <f t="shared" si="53"/>
        <v xml:space="preserve">108227.029          </v>
      </c>
      <c r="O279" s="4" t="str">
        <f t="shared" si="54"/>
        <v xml:space="preserve">155.646          </v>
      </c>
      <c r="P279" s="4" t="str">
        <f t="shared" si="55"/>
        <v xml:space="preserve">8243097.118          </v>
      </c>
      <c r="Q279" s="4" t="str">
        <f t="shared" si="56"/>
        <v xml:space="preserve">232004.954          </v>
      </c>
      <c r="R279" s="4" t="str">
        <f t="shared" si="57"/>
        <v xml:space="preserve">0.00          </v>
      </c>
      <c r="S279" s="4" t="str">
        <f t="shared" si="58"/>
        <v xml:space="preserve">0.00          </v>
      </c>
      <c r="T279" s="4" t="str">
        <f t="shared" si="59"/>
        <v xml:space="preserve">2.70          </v>
      </c>
      <c r="U279" s="4" t="str">
        <f t="shared" si="60"/>
        <v xml:space="preserve">41.178          </v>
      </c>
      <c r="V279" s="4" t="str">
        <f t="shared" si="61"/>
        <v xml:space="preserve">27.948          </v>
      </c>
      <c r="W279" s="4" t="str">
        <f t="shared" si="62"/>
        <v xml:space="preserve">$0.00          </v>
      </c>
      <c r="X279" s="4" t="str">
        <f t="shared" si="63"/>
        <v xml:space="preserve">$0.00          </v>
      </c>
      <c r="Y279" s="4" t="str">
        <f t="shared" si="64"/>
        <v xml:space="preserve">$0.00          </v>
      </c>
      <c r="Z279" s="4" t="str">
        <f t="shared" si="65"/>
        <v xml:space="preserve">$0.00          </v>
      </c>
      <c r="AA279" s="4" t="str">
        <f t="shared" si="66"/>
        <v xml:space="preserve">$0.00          </v>
      </c>
      <c r="AB279" s="4" t="str">
        <f t="shared" si="67"/>
        <v xml:space="preserve">$0.00          </v>
      </c>
      <c r="AC279" s="4" t="e">
        <f t="shared" si="68"/>
        <v>#REF!</v>
      </c>
      <c r="AD279" s="4" t="e">
        <f t="shared" si="69"/>
        <v>#REF!</v>
      </c>
      <c r="AE279" s="4" t="e">
        <f t="shared" si="70"/>
        <v>#REF!</v>
      </c>
      <c r="AF279" s="4" t="e">
        <f t="shared" si="71"/>
        <v>#REF!</v>
      </c>
      <c r="AG279" s="4" t="e">
        <f t="shared" si="72"/>
        <v>#REF!</v>
      </c>
      <c r="AH279" s="4" t="e">
        <f t="shared" si="73"/>
        <v>#REF!</v>
      </c>
      <c r="AI279" s="4" t="e">
        <f t="shared" si="74"/>
        <v>#REF!</v>
      </c>
      <c r="AJ279" s="4" t="e">
        <f t="shared" si="75"/>
        <v>#REF!</v>
      </c>
      <c r="AK279" s="4" t="e">
        <f t="shared" si="76"/>
        <v>#REF!</v>
      </c>
      <c r="AL279" s="4" t="e">
        <f t="shared" si="77"/>
        <v>#REF!</v>
      </c>
      <c r="AM279" s="4" t="e">
        <f t="shared" si="78"/>
        <v>#REF!</v>
      </c>
      <c r="AN279" s="4" t="str">
        <f t="shared" si="79"/>
        <v xml:space="preserve">1.284          </v>
      </c>
      <c r="AO279" s="4" t="str">
        <f t="shared" si="80"/>
        <v xml:space="preserve">1.783          </v>
      </c>
      <c r="AP279" s="4" t="str">
        <f t="shared" si="81"/>
        <v xml:space="preserve">1.01          </v>
      </c>
    </row>
    <row r="280" spans="2:42" outlineLevel="1" x14ac:dyDescent="0.3">
      <c r="B280" s="4" t="str">
        <f t="shared" si="41"/>
        <v xml:space="preserve">1.245          </v>
      </c>
      <c r="C280" s="4" t="str">
        <f t="shared" si="42"/>
        <v xml:space="preserve">180.40%          </v>
      </c>
      <c r="D280" s="4" t="str">
        <f t="shared" si="43"/>
        <v xml:space="preserve">$103,318.60          </v>
      </c>
      <c r="E280" s="4" t="str">
        <f t="shared" si="44"/>
        <v xml:space="preserve">174.273          </v>
      </c>
      <c r="F280" s="4" t="str">
        <f t="shared" si="45"/>
        <v xml:space="preserve">1.703          </v>
      </c>
      <c r="G280" s="4" t="str">
        <f t="shared" si="46"/>
        <v xml:space="preserve">265159.528          </v>
      </c>
      <c r="H280" s="4" t="str">
        <f t="shared" si="47"/>
        <v xml:space="preserve">117          </v>
      </c>
      <c r="I280" s="4" t="str">
        <f t="shared" si="48"/>
        <v xml:space="preserve">84          </v>
      </c>
      <c r="J280" s="4" t="str">
        <f t="shared" si="49"/>
        <v xml:space="preserve">1258          </v>
      </c>
      <c r="K280" s="4" t="str">
        <f t="shared" si="50"/>
        <v xml:space="preserve">1240          </v>
      </c>
      <c r="L280" s="4" t="str">
        <f t="shared" si="51"/>
        <v xml:space="preserve">1.027          </v>
      </c>
      <c r="M280" s="4" t="str">
        <f t="shared" si="52"/>
        <v xml:space="preserve">67051.37          </v>
      </c>
      <c r="N280" s="4" t="str">
        <f t="shared" si="53"/>
        <v xml:space="preserve">109578.969          </v>
      </c>
      <c r="O280" s="4" t="str">
        <f t="shared" si="54"/>
        <v xml:space="preserve">158.193          </v>
      </c>
      <c r="P280" s="4" t="str">
        <f t="shared" si="55"/>
        <v xml:space="preserve">8382168.305          </v>
      </c>
      <c r="Q280" s="4" t="str">
        <f t="shared" si="56"/>
        <v xml:space="preserve">235896.749          </v>
      </c>
      <c r="R280" s="4" t="str">
        <f t="shared" si="57"/>
        <v xml:space="preserve">0.00          </v>
      </c>
      <c r="S280" s="4" t="str">
        <f t="shared" si="58"/>
        <v xml:space="preserve">0.00          </v>
      </c>
      <c r="T280" s="4" t="str">
        <f t="shared" si="59"/>
        <v xml:space="preserve">2.74          </v>
      </c>
      <c r="U280" s="4" t="str">
        <f t="shared" si="60"/>
        <v xml:space="preserve">41.857          </v>
      </c>
      <c r="V280" s="4" t="str">
        <f t="shared" si="61"/>
        <v xml:space="preserve">28.416          </v>
      </c>
      <c r="W280" s="4" t="str">
        <f t="shared" si="62"/>
        <v xml:space="preserve">$0.00          </v>
      </c>
      <c r="X280" s="4" t="str">
        <f t="shared" si="63"/>
        <v xml:space="preserve">$0.00          </v>
      </c>
      <c r="Y280" s="4" t="str">
        <f t="shared" si="64"/>
        <v xml:space="preserve">$0.00          </v>
      </c>
      <c r="Z280" s="4" t="str">
        <f t="shared" si="65"/>
        <v xml:space="preserve">$0.00          </v>
      </c>
      <c r="AA280" s="4" t="str">
        <f t="shared" si="66"/>
        <v xml:space="preserve">$0.00          </v>
      </c>
      <c r="AB280" s="4" t="str">
        <f t="shared" si="67"/>
        <v xml:space="preserve">$0.00          </v>
      </c>
      <c r="AC280" s="4" t="e">
        <f t="shared" si="68"/>
        <v>#REF!</v>
      </c>
      <c r="AD280" s="4" t="e">
        <f t="shared" si="69"/>
        <v>#REF!</v>
      </c>
      <c r="AE280" s="4" t="e">
        <f t="shared" si="70"/>
        <v>#REF!</v>
      </c>
      <c r="AF280" s="4" t="e">
        <f t="shared" si="71"/>
        <v>#REF!</v>
      </c>
      <c r="AG280" s="4" t="e">
        <f t="shared" si="72"/>
        <v>#REF!</v>
      </c>
      <c r="AH280" s="4" t="e">
        <f t="shared" si="73"/>
        <v>#REF!</v>
      </c>
      <c r="AI280" s="4" t="e">
        <f t="shared" si="74"/>
        <v>#REF!</v>
      </c>
      <c r="AJ280" s="4" t="e">
        <f t="shared" si="75"/>
        <v>#REF!</v>
      </c>
      <c r="AK280" s="4" t="e">
        <f t="shared" si="76"/>
        <v>#REF!</v>
      </c>
      <c r="AL280" s="4" t="e">
        <f t="shared" si="77"/>
        <v>#REF!</v>
      </c>
      <c r="AM280" s="4" t="e">
        <f t="shared" si="78"/>
        <v>#REF!</v>
      </c>
      <c r="AN280" s="4" t="str">
        <f t="shared" si="79"/>
        <v xml:space="preserve">1.304          </v>
      </c>
      <c r="AO280" s="4" t="str">
        <f t="shared" si="80"/>
        <v xml:space="preserve">1.803          </v>
      </c>
      <c r="AP280" s="4" t="str">
        <f t="shared" si="81"/>
        <v xml:space="preserve">1.026          </v>
      </c>
    </row>
    <row r="281" spans="2:42" outlineLevel="1" x14ac:dyDescent="0.3">
      <c r="B281" s="4" t="str">
        <f t="shared" si="41"/>
        <v xml:space="preserve">1.264          </v>
      </c>
      <c r="C281" s="4" t="str">
        <f t="shared" si="42"/>
        <v xml:space="preserve">182.40%          </v>
      </c>
      <c r="D281" s="4" t="str">
        <f t="shared" si="43"/>
        <v xml:space="preserve">$104,288.04          </v>
      </c>
      <c r="E281" s="4" t="str">
        <f t="shared" si="44"/>
        <v xml:space="preserve">177.078          </v>
      </c>
      <c r="F281" s="4" t="str">
        <f t="shared" si="45"/>
        <v xml:space="preserve">1.718          </v>
      </c>
      <c r="G281" s="4" t="str">
        <f t="shared" si="46"/>
        <v xml:space="preserve">269532.695          </v>
      </c>
      <c r="H281" s="4" t="str">
        <f t="shared" si="47"/>
        <v xml:space="preserve">118.9          </v>
      </c>
      <c r="I281" s="4" t="str">
        <f t="shared" si="48"/>
        <v xml:space="preserve">85.4          </v>
      </c>
      <c r="J281" s="4" t="str">
        <f t="shared" si="49"/>
        <v xml:space="preserve">1265.5          </v>
      </c>
      <c r="K281" s="4" t="str">
        <f t="shared" si="50"/>
        <v xml:space="preserve">1247.9          </v>
      </c>
      <c r="L281" s="4" t="str">
        <f t="shared" si="51"/>
        <v xml:space="preserve">1.043          </v>
      </c>
      <c r="M281" s="4" t="str">
        <f t="shared" si="52"/>
        <v xml:space="preserve">68080.858          </v>
      </c>
      <c r="N281" s="4" t="str">
        <f t="shared" si="53"/>
        <v xml:space="preserve">110930.909          </v>
      </c>
      <c r="O281" s="4" t="str">
        <f t="shared" si="54"/>
        <v xml:space="preserve">160.74          </v>
      </c>
      <c r="P281" s="4" t="str">
        <f t="shared" si="55"/>
        <v xml:space="preserve">8521239.492          </v>
      </c>
      <c r="Q281" s="4" t="str">
        <f t="shared" si="56"/>
        <v xml:space="preserve">239788.544          </v>
      </c>
      <c r="R281" s="4" t="str">
        <f t="shared" si="57"/>
        <v xml:space="preserve">0.00          </v>
      </c>
      <c r="S281" s="4" t="str">
        <f t="shared" si="58"/>
        <v xml:space="preserve">0.00          </v>
      </c>
      <c r="T281" s="4" t="str">
        <f t="shared" si="59"/>
        <v xml:space="preserve">2.78          </v>
      </c>
      <c r="U281" s="4" t="str">
        <f t="shared" si="60"/>
        <v xml:space="preserve">42.536          </v>
      </c>
      <c r="V281" s="4" t="str">
        <f t="shared" si="61"/>
        <v xml:space="preserve">28.884          </v>
      </c>
      <c r="W281" s="4" t="str">
        <f t="shared" si="62"/>
        <v xml:space="preserve">$0.00          </v>
      </c>
      <c r="X281" s="4" t="str">
        <f t="shared" si="63"/>
        <v xml:space="preserve">$0.00          </v>
      </c>
      <c r="Y281" s="4" t="str">
        <f t="shared" si="64"/>
        <v xml:space="preserve">$0.00          </v>
      </c>
      <c r="Z281" s="4" t="str">
        <f t="shared" si="65"/>
        <v xml:space="preserve">$0.00          </v>
      </c>
      <c r="AA281" s="4" t="str">
        <f t="shared" si="66"/>
        <v xml:space="preserve">$0.00          </v>
      </c>
      <c r="AB281" s="4" t="str">
        <f t="shared" si="67"/>
        <v xml:space="preserve">$0.00          </v>
      </c>
      <c r="AC281" s="4" t="e">
        <f t="shared" si="68"/>
        <v>#REF!</v>
      </c>
      <c r="AD281" s="4" t="e">
        <f t="shared" si="69"/>
        <v>#REF!</v>
      </c>
      <c r="AE281" s="4" t="e">
        <f t="shared" si="70"/>
        <v>#REF!</v>
      </c>
      <c r="AF281" s="4" t="e">
        <f t="shared" si="71"/>
        <v>#REF!</v>
      </c>
      <c r="AG281" s="4" t="e">
        <f t="shared" si="72"/>
        <v>#REF!</v>
      </c>
      <c r="AH281" s="4" t="e">
        <f t="shared" si="73"/>
        <v>#REF!</v>
      </c>
      <c r="AI281" s="4" t="e">
        <f t="shared" si="74"/>
        <v>#REF!</v>
      </c>
      <c r="AJ281" s="4" t="e">
        <f t="shared" si="75"/>
        <v>#REF!</v>
      </c>
      <c r="AK281" s="4" t="e">
        <f t="shared" si="76"/>
        <v>#REF!</v>
      </c>
      <c r="AL281" s="4" t="e">
        <f t="shared" si="77"/>
        <v>#REF!</v>
      </c>
      <c r="AM281" s="4" t="e">
        <f t="shared" si="78"/>
        <v>#REF!</v>
      </c>
      <c r="AN281" s="4" t="str">
        <f t="shared" si="79"/>
        <v xml:space="preserve">1.324          </v>
      </c>
      <c r="AO281" s="4" t="str">
        <f t="shared" si="80"/>
        <v xml:space="preserve">1.823          </v>
      </c>
      <c r="AP281" s="4" t="str">
        <f t="shared" si="81"/>
        <v xml:space="preserve">1.042          </v>
      </c>
    </row>
    <row r="282" spans="2:42" outlineLevel="1" x14ac:dyDescent="0.3">
      <c r="B282" s="4" t="str">
        <f t="shared" si="41"/>
        <v xml:space="preserve">1.283          </v>
      </c>
      <c r="C282" s="4" t="str">
        <f t="shared" si="42"/>
        <v xml:space="preserve">184.40%          </v>
      </c>
      <c r="D282" s="4" t="str">
        <f t="shared" si="43"/>
        <v xml:space="preserve">$105,257.48          </v>
      </c>
      <c r="E282" s="4" t="str">
        <f t="shared" si="44"/>
        <v xml:space="preserve">179.883          </v>
      </c>
      <c r="F282" s="4" t="str">
        <f t="shared" si="45"/>
        <v xml:space="preserve">1.733          </v>
      </c>
      <c r="G282" s="4" t="str">
        <f t="shared" si="46"/>
        <v xml:space="preserve">273905.862          </v>
      </c>
      <c r="H282" s="4" t="str">
        <f t="shared" si="47"/>
        <v xml:space="preserve">120.8          </v>
      </c>
      <c r="I282" s="4" t="str">
        <f t="shared" si="48"/>
        <v xml:space="preserve">86.8          </v>
      </c>
      <c r="J282" s="4" t="str">
        <f t="shared" si="49"/>
        <v xml:space="preserve">1273          </v>
      </c>
      <c r="K282" s="4" t="str">
        <f t="shared" si="50"/>
        <v xml:space="preserve">1255.8          </v>
      </c>
      <c r="L282" s="4" t="str">
        <f t="shared" si="51"/>
        <v xml:space="preserve">1.059          </v>
      </c>
      <c r="M282" s="4" t="str">
        <f t="shared" si="52"/>
        <v xml:space="preserve">69110.346          </v>
      </c>
      <c r="N282" s="4" t="str">
        <f t="shared" si="53"/>
        <v xml:space="preserve">112282.849          </v>
      </c>
      <c r="O282" s="4" t="str">
        <f t="shared" si="54"/>
        <v xml:space="preserve">163.287          </v>
      </c>
      <c r="P282" s="4" t="str">
        <f t="shared" si="55"/>
        <v xml:space="preserve">8660310.679          </v>
      </c>
      <c r="Q282" s="4" t="str">
        <f t="shared" si="56"/>
        <v xml:space="preserve">243680.339          </v>
      </c>
      <c r="R282" s="4" t="str">
        <f t="shared" si="57"/>
        <v xml:space="preserve">0.00          </v>
      </c>
      <c r="S282" s="4" t="str">
        <f t="shared" si="58"/>
        <v xml:space="preserve">0.00          </v>
      </c>
      <c r="T282" s="4" t="str">
        <f t="shared" si="59"/>
        <v xml:space="preserve">2.82          </v>
      </c>
      <c r="U282" s="4" t="str">
        <f t="shared" si="60"/>
        <v xml:space="preserve">43.215          </v>
      </c>
      <c r="V282" s="4" t="str">
        <f t="shared" si="61"/>
        <v xml:space="preserve">29.352          </v>
      </c>
      <c r="W282" s="4" t="str">
        <f t="shared" si="62"/>
        <v xml:space="preserve">$0.00          </v>
      </c>
      <c r="X282" s="4" t="str">
        <f t="shared" si="63"/>
        <v xml:space="preserve">$0.00          </v>
      </c>
      <c r="Y282" s="4" t="str">
        <f t="shared" si="64"/>
        <v xml:space="preserve">$0.00          </v>
      </c>
      <c r="Z282" s="4" t="str">
        <f t="shared" si="65"/>
        <v xml:space="preserve">$0.00          </v>
      </c>
      <c r="AA282" s="4" t="str">
        <f t="shared" si="66"/>
        <v xml:space="preserve">$0.00          </v>
      </c>
      <c r="AB282" s="4" t="str">
        <f t="shared" si="67"/>
        <v xml:space="preserve">$0.00          </v>
      </c>
      <c r="AC282" s="4" t="e">
        <f t="shared" si="68"/>
        <v>#REF!</v>
      </c>
      <c r="AD282" s="4" t="e">
        <f t="shared" si="69"/>
        <v>#REF!</v>
      </c>
      <c r="AE282" s="4" t="e">
        <f t="shared" si="70"/>
        <v>#REF!</v>
      </c>
      <c r="AF282" s="4" t="e">
        <f t="shared" si="71"/>
        <v>#REF!</v>
      </c>
      <c r="AG282" s="4" t="e">
        <f t="shared" si="72"/>
        <v>#REF!</v>
      </c>
      <c r="AH282" s="4" t="e">
        <f t="shared" si="73"/>
        <v>#REF!</v>
      </c>
      <c r="AI282" s="4" t="e">
        <f t="shared" si="74"/>
        <v>#REF!</v>
      </c>
      <c r="AJ282" s="4" t="e">
        <f t="shared" si="75"/>
        <v>#REF!</v>
      </c>
      <c r="AK282" s="4" t="e">
        <f t="shared" si="76"/>
        <v>#REF!</v>
      </c>
      <c r="AL282" s="4" t="e">
        <f t="shared" si="77"/>
        <v>#REF!</v>
      </c>
      <c r="AM282" s="4" t="e">
        <f t="shared" si="78"/>
        <v>#REF!</v>
      </c>
      <c r="AN282" s="4" t="str">
        <f t="shared" si="79"/>
        <v xml:space="preserve">1.344          </v>
      </c>
      <c r="AO282" s="4" t="str">
        <f t="shared" si="80"/>
        <v xml:space="preserve">1.843          </v>
      </c>
      <c r="AP282" s="4" t="str">
        <f t="shared" si="81"/>
        <v xml:space="preserve">1.058          </v>
      </c>
    </row>
    <row r="283" spans="2:42" outlineLevel="1" x14ac:dyDescent="0.3">
      <c r="B283" s="4" t="str">
        <f t="shared" si="41"/>
        <v xml:space="preserve">1.302          </v>
      </c>
      <c r="C283" s="4" t="str">
        <f t="shared" si="42"/>
        <v xml:space="preserve">186.40%          </v>
      </c>
      <c r="D283" s="4" t="str">
        <f t="shared" si="43"/>
        <v xml:space="preserve">$106,226.92          </v>
      </c>
      <c r="E283" s="4" t="str">
        <f t="shared" si="44"/>
        <v xml:space="preserve">182.688          </v>
      </c>
      <c r="F283" s="4" t="str">
        <f t="shared" si="45"/>
        <v xml:space="preserve">1.748          </v>
      </c>
      <c r="G283" s="4" t="str">
        <f t="shared" si="46"/>
        <v xml:space="preserve">278279.029          </v>
      </c>
      <c r="H283" s="4" t="str">
        <f t="shared" si="47"/>
        <v xml:space="preserve">122.7          </v>
      </c>
      <c r="I283" s="4" t="str">
        <f t="shared" si="48"/>
        <v xml:space="preserve">88.2          </v>
      </c>
      <c r="J283" s="4" t="str">
        <f t="shared" si="49"/>
        <v xml:space="preserve">1280.5          </v>
      </c>
      <c r="K283" s="4" t="str">
        <f t="shared" si="50"/>
        <v xml:space="preserve">1263.7          </v>
      </c>
      <c r="L283" s="4" t="str">
        <f t="shared" si="51"/>
        <v xml:space="preserve">1.075          </v>
      </c>
      <c r="M283" s="4" t="str">
        <f t="shared" si="52"/>
        <v xml:space="preserve">70139.834          </v>
      </c>
      <c r="N283" s="4" t="str">
        <f t="shared" si="53"/>
        <v xml:space="preserve">113634.789          </v>
      </c>
      <c r="O283" s="4" t="str">
        <f t="shared" si="54"/>
        <v xml:space="preserve">165.834          </v>
      </c>
      <c r="P283" s="4" t="str">
        <f t="shared" si="55"/>
        <v xml:space="preserve">8799381.866          </v>
      </c>
      <c r="Q283" s="4" t="str">
        <f t="shared" si="56"/>
        <v xml:space="preserve">247572.134          </v>
      </c>
      <c r="R283" s="4" t="str">
        <f t="shared" si="57"/>
        <v xml:space="preserve">0.00          </v>
      </c>
      <c r="S283" s="4" t="str">
        <f t="shared" si="58"/>
        <v xml:space="preserve">0.00          </v>
      </c>
      <c r="T283" s="4" t="str">
        <f t="shared" si="59"/>
        <v xml:space="preserve">2.87          </v>
      </c>
      <c r="U283" s="4" t="str">
        <f t="shared" si="60"/>
        <v xml:space="preserve">43.894          </v>
      </c>
      <c r="V283" s="4" t="str">
        <f t="shared" si="61"/>
        <v xml:space="preserve">29.82          </v>
      </c>
      <c r="W283" s="4" t="str">
        <f t="shared" si="62"/>
        <v xml:space="preserve">$0.00          </v>
      </c>
      <c r="X283" s="4" t="str">
        <f t="shared" si="63"/>
        <v xml:space="preserve">$0.00          </v>
      </c>
      <c r="Y283" s="4" t="str">
        <f t="shared" si="64"/>
        <v xml:space="preserve">$0.00          </v>
      </c>
      <c r="Z283" s="4" t="str">
        <f t="shared" si="65"/>
        <v xml:space="preserve">$0.00          </v>
      </c>
      <c r="AA283" s="4" t="str">
        <f t="shared" si="66"/>
        <v xml:space="preserve">$0.00          </v>
      </c>
      <c r="AB283" s="4" t="str">
        <f t="shared" si="67"/>
        <v xml:space="preserve">$0.00          </v>
      </c>
      <c r="AC283" s="4" t="e">
        <f t="shared" si="68"/>
        <v>#REF!</v>
      </c>
      <c r="AD283" s="4" t="e">
        <f t="shared" si="69"/>
        <v>#REF!</v>
      </c>
      <c r="AE283" s="4" t="e">
        <f t="shared" si="70"/>
        <v>#REF!</v>
      </c>
      <c r="AF283" s="4" t="e">
        <f t="shared" si="71"/>
        <v>#REF!</v>
      </c>
      <c r="AG283" s="4" t="e">
        <f t="shared" si="72"/>
        <v>#REF!</v>
      </c>
      <c r="AH283" s="4" t="e">
        <f t="shared" si="73"/>
        <v>#REF!</v>
      </c>
      <c r="AI283" s="4" t="e">
        <f t="shared" si="74"/>
        <v>#REF!</v>
      </c>
      <c r="AJ283" s="4" t="e">
        <f t="shared" si="75"/>
        <v>#REF!</v>
      </c>
      <c r="AK283" s="4" t="e">
        <f t="shared" si="76"/>
        <v>#REF!</v>
      </c>
      <c r="AL283" s="4" t="e">
        <f t="shared" si="77"/>
        <v>#REF!</v>
      </c>
      <c r="AM283" s="4" t="e">
        <f t="shared" si="78"/>
        <v>#REF!</v>
      </c>
      <c r="AN283" s="4" t="str">
        <f t="shared" si="79"/>
        <v xml:space="preserve">1.364          </v>
      </c>
      <c r="AO283" s="4" t="str">
        <f t="shared" si="80"/>
        <v xml:space="preserve">1.863          </v>
      </c>
      <c r="AP283" s="4" t="str">
        <f t="shared" si="81"/>
        <v xml:space="preserve">1.074          </v>
      </c>
    </row>
    <row r="284" spans="2:42" outlineLevel="1" x14ac:dyDescent="0.3">
      <c r="B284" s="4" t="str">
        <f t="shared" ref="B284:B315" si="82">IF($B$4, $B79, IFERROR( TEXT( $B78 / $B$10, INDEX( $A$23:$A$34, MATCH( $B$11, $A$37:$A$48, 0 )) ), $B78 / $B$10 ) &amp; REPT( " ", $B$7 ))</f>
        <v xml:space="preserve">1.321          </v>
      </c>
      <c r="C284" s="4" t="str">
        <f t="shared" ref="C284:C315" si="83">IF($C$4, $C79, IFERROR( TEXT( $C78 / $C$10, INDEX( $A$23:$A$34, MATCH( $C$11, $A$37:$A$48, 0 )) ), $C78 / $C$10 ) &amp; REPT( " ", $C$7 ))</f>
        <v xml:space="preserve">188.40%          </v>
      </c>
      <c r="D284" s="4" t="str">
        <f t="shared" ref="D284:D315" si="84">IF($D$4, $D79, IFERROR( TEXT( $D78 / $D$10, INDEX( $A$23:$A$34, MATCH( $D$11, $A$37:$A$48, 0 )) ), $D78 / $D$10 ) &amp; REPT( " ", $D$7 ))</f>
        <v xml:space="preserve">$107,196.36          </v>
      </c>
      <c r="E284" s="4" t="str">
        <f t="shared" ref="E284:E315" si="85">IF($E$4, $E79, IFERROR( TEXT( $E78 / $E$10, INDEX( $A$23:$A$34, MATCH( $E$11, $A$37:$A$48, 0 )) ), $E78 / $E$10 ) &amp; REPT( " ", $E$7 ))</f>
        <v xml:space="preserve">185.493          </v>
      </c>
      <c r="F284" s="4" t="str">
        <f t="shared" ref="F284:F315" si="86">IF($F$4, $F79, IFERROR( TEXT( $F78 / $F$10, INDEX( $A$23:$A$34, MATCH( $F$11, $A$37:$A$48, 0 )) ), $F78 / $F$10 ) &amp; REPT( " ", $F$7 ))</f>
        <v xml:space="preserve">1.763          </v>
      </c>
      <c r="G284" s="4" t="str">
        <f t="shared" ref="G284:G315" si="87">IF($G$4, $G79, IFERROR( TEXT( $G78 / $G$10, INDEX( $A$23:$A$34, MATCH( $G$11, $A$37:$A$48, 0 )) ), $G78 / $G$10 ) &amp; REPT( " ", $G$7 ))</f>
        <v xml:space="preserve">282652.196          </v>
      </c>
      <c r="H284" s="4" t="str">
        <f t="shared" ref="H284:H315" si="88">IF($H$4, $H79, IFERROR( TEXT( $H78 / $H$10, INDEX( $A$23:$A$34, MATCH( $H$11, $A$37:$A$48, 0 )) ), $H78 / $H$10 ) &amp; REPT( " ", $H$7 ))</f>
        <v xml:space="preserve">124.6          </v>
      </c>
      <c r="I284" s="4" t="str">
        <f t="shared" ref="I284:I315" si="89">IF($I$4, $I79, IFERROR( TEXT( $I78 / $I$10, INDEX( $A$23:$A$34, MATCH( $I$11, $A$37:$A$48, 0 )) ), $I78 / $I$10 ) &amp; REPT( " ", $I$7 ))</f>
        <v xml:space="preserve">89.6          </v>
      </c>
      <c r="J284" s="4" t="str">
        <f t="shared" ref="J284:J315" si="90">IF($J$4, $J79, IFERROR( TEXT( $J78 / $J$10, INDEX( $A$23:$A$34, MATCH( $J$11, $A$37:$A$48, 0 )) ), $J78 / $J$10 ) &amp; REPT( " ", $J$7 ))</f>
        <v xml:space="preserve">1288          </v>
      </c>
      <c r="K284" s="4" t="str">
        <f t="shared" ref="K284:K315" si="91">IF($K$4, $K79, IFERROR( TEXT( $K78 / $K$10, INDEX( $A$23:$A$34, MATCH( $K$11, $A$37:$A$48, 0 )) ), $K78 / $K$10 ) &amp; REPT( " ", $K$7 ))</f>
        <v xml:space="preserve">1271.6          </v>
      </c>
      <c r="L284" s="4" t="str">
        <f t="shared" ref="L284:L315" si="92">IF($L$4, $L79, IFERROR( TEXT( $L78 / $L$10, INDEX( $A$23:$A$34, MATCH( $L$11, $A$37:$A$48, 0 )) ), $L78 / $L$10 ) &amp; REPT( " ", $L$7 ))</f>
        <v xml:space="preserve">1.091          </v>
      </c>
      <c r="M284" s="4" t="str">
        <f t="shared" ref="M284:M315" si="93">IF($M$4, $M79, IFERROR( TEXT( $M78 / $M$10, INDEX( $A$23:$A$34, MATCH( $M$11, $A$37:$A$48, 0 )) ), $M78 / $M$10 ) &amp; REPT( " ", $M$7 ))</f>
        <v xml:space="preserve">71169.322          </v>
      </c>
      <c r="N284" s="4" t="str">
        <f t="shared" ref="N284:N315" si="94">IF($N$4, $N79, IFERROR( TEXT( $N78 / $N$10, INDEX( $A$23:$A$34, MATCH( $N$11, $A$37:$A$48, 0 )) ), $N78 / $N$10 ) &amp; REPT( " ", $N$7 ))</f>
        <v xml:space="preserve">114986.729          </v>
      </c>
      <c r="O284" s="4" t="str">
        <f t="shared" ref="O284:O315" si="95">IF($O$4, $O79, IFERROR( TEXT( $O78 / $O$10, INDEX( $A$23:$A$34, MATCH( $O$11, $A$37:$A$48, 0 )) ), $O78 / $O$10 ) &amp; REPT( " ", $O$7 ))</f>
        <v xml:space="preserve">168.381          </v>
      </c>
      <c r="P284" s="4" t="str">
        <f t="shared" ref="P284:P315" si="96">IF($P$4, $P79, IFERROR( TEXT( $P78 / $P$10, INDEX( $A$23:$A$34, MATCH( $P$11, $A$37:$A$48, 0 )) ), $P78 / $P$10 ) &amp; REPT( " ", $P$7 ))</f>
        <v xml:space="preserve">8938453.053          </v>
      </c>
      <c r="Q284" s="4" t="str">
        <f t="shared" ref="Q284:Q315" si="97">IF($Q$4, $Q79, IFERROR( TEXT( $Q78 / $Q$10, INDEX( $A$23:$A$34, MATCH( $Q$11, $A$37:$A$48, 0 )) ), $Q78 / $Q$10 ) &amp; REPT( " ", $Q$7 ))</f>
        <v xml:space="preserve">251463.929          </v>
      </c>
      <c r="R284" s="4" t="str">
        <f t="shared" ref="R284:R315" si="98">IF($R$4, $R79, IFERROR( TEXT( $R78 / $R$10, INDEX( $A$23:$A$34, MATCH( $R$11, $A$37:$A$48, 0 )) ), $R78 / $R$10 ) &amp; REPT( " ", $R$7 ))</f>
        <v xml:space="preserve">0.00          </v>
      </c>
      <c r="S284" s="4" t="str">
        <f t="shared" ref="S284:S315" si="99">IF($S$4, $S79, IFERROR( TEXT( $S78 / $S$10, INDEX( $A$23:$A$34, MATCH( $S$11, $A$37:$A$48, 0 )) ), $S78 / $S$10 ) &amp; REPT( " ", $S$7 ))</f>
        <v xml:space="preserve">0.00          </v>
      </c>
      <c r="T284" s="4" t="str">
        <f t="shared" ref="T284:T315" si="100">IF($T$4, $T79, IFERROR( TEXT( $T78 / $T$10, INDEX( $A$23:$A$34, MATCH( $T$11, $A$37:$A$48, 0 )) ), $T78 / $T$10 ) &amp; REPT( " ", $T$7 ))</f>
        <v xml:space="preserve">2.91          </v>
      </c>
      <c r="U284" s="4" t="str">
        <f t="shared" ref="U284:U315" si="101">IF($U$4, $U79, IFERROR( TEXT( $U78 / $U$10, INDEX( $A$23:$A$34, MATCH( $U$11, $A$37:$A$48, 0 )) ), $U78 / $U$10 ) &amp; REPT( " ", $U$7 ))</f>
        <v xml:space="preserve">44.573          </v>
      </c>
      <c r="V284" s="4" t="str">
        <f t="shared" ref="V284:V315" si="102">IF($V$4, $V79, IFERROR( TEXT( $V78 / $V$10, INDEX( $A$23:$A$34, MATCH( $V$11, $A$37:$A$48, 0 )) ), $V78 / $V$10 ) &amp; REPT( " ", $V$7 ))</f>
        <v xml:space="preserve">30.288          </v>
      </c>
      <c r="W284" s="4" t="str">
        <f t="shared" ref="W284:W315" si="103">IF($W$4, $W79, IFERROR( TEXT( $W78 / $W$10, INDEX( $A$23:$A$34, MATCH( $W$11, $A$37:$A$48, 0 )) ), $W78 / $W$10 ) &amp; REPT( " ", $W$7 ))</f>
        <v xml:space="preserve">$0.00          </v>
      </c>
      <c r="X284" s="4" t="str">
        <f t="shared" ref="X284:X315" si="104">IF($X$4, $X79, IFERROR( TEXT( $X78 / $X$10, INDEX( $A$23:$A$34, MATCH( $X$11, $A$37:$A$48, 0 )) ), $X78 / $X$10 ) &amp; REPT( " ", $X$7 ))</f>
        <v xml:space="preserve">$0.00          </v>
      </c>
      <c r="Y284" s="4" t="str">
        <f t="shared" ref="Y284:Y315" si="105">IF($Y$4, $Y79, IFERROR( TEXT( $Y78 / $Y$10, INDEX( $A$23:$A$34, MATCH( $Y$11, $A$37:$A$48, 0 )) ), $Y78 / $Y$10 ) &amp; REPT( " ", $Y$7 ))</f>
        <v xml:space="preserve">$0.00          </v>
      </c>
      <c r="Z284" s="4" t="str">
        <f t="shared" ref="Z284:Z315" si="106">IF($Z$4, $Z79, IFERROR( TEXT( $Z78 / $Z$10, INDEX( $A$23:$A$34, MATCH( $Z$11, $A$37:$A$48, 0 )) ), $Z78 / $Z$10 ) &amp; REPT( " ", $Z$7 ))</f>
        <v xml:space="preserve">$0.00          </v>
      </c>
      <c r="AA284" s="4" t="str">
        <f t="shared" ref="AA284:AA315" si="107">IF($AA$4, $AA79, IFERROR( TEXT( $AA78 / $AA$10, INDEX( $A$23:$A$34, MATCH( $AA$11, $A$37:$A$48, 0 )) ), $AA78 / $AA$10 ) &amp; REPT( " ", $AA$7 ))</f>
        <v xml:space="preserve">$0.00          </v>
      </c>
      <c r="AB284" s="4" t="str">
        <f t="shared" ref="AB284:AB315" si="108">IF($AB$4, $AB79, IFERROR( TEXT( $AB78 / $AB$10, INDEX( $A$23:$A$34, MATCH( $AB$11, $A$37:$A$48, 0 )) ), $AB78 / $AB$10 ) &amp; REPT( " ", $AB$7 ))</f>
        <v xml:space="preserve">$0.00          </v>
      </c>
      <c r="AC284" s="4" t="e">
        <f t="shared" ref="AC284:AC315" si="109">IF($AC$4, $AC79, IFERROR( TEXT( $AC78 / $AC$10, INDEX( $A$23:$A$34, MATCH( $AC$11, $A$37:$A$48, 0 )) ), $AC78 / $AC$10 ) &amp; REPT( " ", $AC$7 ))</f>
        <v>#REF!</v>
      </c>
      <c r="AD284" s="4" t="e">
        <f t="shared" ref="AD284:AD315" si="110">IF($AD$4, $AD79, IFERROR( TEXT( $AD78 / $AD$10, INDEX( $A$23:$A$34, MATCH( $AD$11, $A$37:$A$48, 0 )) ), $AD78 / $AD$10 ) &amp; REPT( " ", $AD$7 ))</f>
        <v>#REF!</v>
      </c>
      <c r="AE284" s="4" t="e">
        <f t="shared" ref="AE284:AE315" si="111">IF($AE$4, $AE79, IFERROR( TEXT( $AE78 / $AE$10, INDEX( $A$23:$A$34, MATCH( $AE$11, $A$37:$A$48, 0 )) ), $AE78 / $AE$10 ) &amp; REPT( " ", $AE$7 ))</f>
        <v>#REF!</v>
      </c>
      <c r="AF284" s="4" t="e">
        <f t="shared" ref="AF284:AF315" si="112">IF($AF$4, $AF79, IFERROR( TEXT( $AF78 / $AF$10, INDEX( $A$23:$A$34, MATCH( $AF$11, $A$37:$A$48, 0 )) ), $AF78 / $AF$10 ) &amp; REPT( " ", $AF$7 ))</f>
        <v>#REF!</v>
      </c>
      <c r="AG284" s="4" t="e">
        <f t="shared" ref="AG284:AG315" si="113">IF($AG$4, $AG79, IFERROR( TEXT( $AG78 / $AG$10, INDEX( $A$23:$A$34, MATCH( $AG$11, $A$37:$A$48, 0 )) ), $AG78 / $AG$10 ) &amp; REPT( " ", $AG$7 ))</f>
        <v>#REF!</v>
      </c>
      <c r="AH284" s="4" t="e">
        <f t="shared" ref="AH284:AH315" si="114">IF($AH$4, $AH79, IFERROR( TEXT( $AH78 / $AH$10, INDEX( $A$23:$A$34, MATCH( $AH$11, $A$37:$A$48, 0 )) ), $AH78 / $AH$10 ) &amp; REPT( " ", $AH$7 ))</f>
        <v>#REF!</v>
      </c>
      <c r="AI284" s="4" t="e">
        <f t="shared" ref="AI284:AI315" si="115">IF($AI$4, $AI79, IFERROR( TEXT( $AI78 / $AI$10, INDEX( $A$23:$A$34, MATCH( $AI$11, $A$37:$A$48, 0 )) ), $AI78 / $AI$10 ) &amp; REPT( " ", $AI$7 ))</f>
        <v>#REF!</v>
      </c>
      <c r="AJ284" s="4" t="e">
        <f t="shared" ref="AJ284:AJ315" si="116">IF($AJ$4, $AJ79, IFERROR( TEXT( $AJ78 / $AJ$10, INDEX( $A$23:$A$34, MATCH( $AJ$11, $A$37:$A$48, 0 )) ), $AJ78 / $AJ$10 ) &amp; REPT( " ", $AJ$7 ))</f>
        <v>#REF!</v>
      </c>
      <c r="AK284" s="4" t="e">
        <f t="shared" ref="AK284:AK315" si="117">IF($AK$4, $AK79, IFERROR( TEXT( $AK78 / $AK$10, INDEX( $A$23:$A$34, MATCH( $AK$11, $A$37:$A$48, 0 )) ), $AK78 / $AK$10 ) &amp; REPT( " ", $AK$7 ))</f>
        <v>#REF!</v>
      </c>
      <c r="AL284" s="4" t="e">
        <f t="shared" ref="AL284:AL315" si="118">IF($AL$4, $AL79, IFERROR( TEXT( $AL78 / $AL$10, INDEX( $A$23:$A$34, MATCH( $AL$11, $A$37:$A$48, 0 )) ), $AL78 / $AL$10 ) &amp; REPT( " ", $AL$7 ))</f>
        <v>#REF!</v>
      </c>
      <c r="AM284" s="4" t="e">
        <f t="shared" ref="AM284:AM315" si="119">IF($AM$4, $AM79, IFERROR( TEXT( $AM78 / $AM$10, INDEX( $A$23:$A$34, MATCH( $AM$11, $A$37:$A$48, 0 )) ), $AM78 / $AM$10 ) &amp; REPT( " ", $AM$7 ))</f>
        <v>#REF!</v>
      </c>
      <c r="AN284" s="4" t="str">
        <f t="shared" ref="AN284:AN315" si="120">IF($AN$4, $AN79, IFERROR( TEXT( $AN78 / $AN$10, INDEX( $A$23:$A$34, MATCH( $AN$11, $A$37:$A$48, 0 )) ), $AN78 / $AN$10 ) &amp; REPT( " ", $AN$7 ))</f>
        <v xml:space="preserve">1.384          </v>
      </c>
      <c r="AO284" s="4" t="str">
        <f t="shared" ref="AO284:AO315" si="121">IF($AO$4, $AO79, IFERROR( TEXT( $AO78 / $AO$10, INDEX( $A$23:$A$34, MATCH( $AO$11, $A$37:$A$48, 0 )) ), $AO78 / $AO$10 ) &amp; REPT( " ", $AO$7 ))</f>
        <v xml:space="preserve">1.883          </v>
      </c>
      <c r="AP284" s="4" t="str">
        <f t="shared" ref="AP284:AP315" si="122">IF($AP$4, $AP79, IFERROR( TEXT( $AP78 / $AP$10, INDEX( $A$23:$A$34, MATCH( $AP$11, $A$37:$A$48, 0 )) ), $AP78 / $AP$10 ) &amp; REPT( " ", $AP$7 ))</f>
        <v xml:space="preserve">1.09          </v>
      </c>
    </row>
    <row r="285" spans="2:42" outlineLevel="1" x14ac:dyDescent="0.3">
      <c r="B285" s="4" t="str">
        <f t="shared" si="82"/>
        <v xml:space="preserve">1.34          </v>
      </c>
      <c r="C285" s="4" t="str">
        <f t="shared" si="83"/>
        <v xml:space="preserve">190.40%          </v>
      </c>
      <c r="D285" s="4" t="str">
        <f t="shared" si="84"/>
        <v xml:space="preserve">$108,165.79          </v>
      </c>
      <c r="E285" s="4" t="str">
        <f t="shared" si="85"/>
        <v xml:space="preserve">188.298          </v>
      </c>
      <c r="F285" s="4" t="str">
        <f t="shared" si="86"/>
        <v xml:space="preserve">1.778          </v>
      </c>
      <c r="G285" s="4" t="str">
        <f t="shared" si="87"/>
        <v xml:space="preserve">287025.363          </v>
      </c>
      <c r="H285" s="4" t="str">
        <f t="shared" si="88"/>
        <v xml:space="preserve">126.5          </v>
      </c>
      <c r="I285" s="4" t="str">
        <f t="shared" si="89"/>
        <v xml:space="preserve">91          </v>
      </c>
      <c r="J285" s="4" t="str">
        <f t="shared" si="90"/>
        <v xml:space="preserve">1295.5          </v>
      </c>
      <c r="K285" s="4" t="str">
        <f t="shared" si="91"/>
        <v xml:space="preserve">1279.5          </v>
      </c>
      <c r="L285" s="4" t="str">
        <f t="shared" si="92"/>
        <v xml:space="preserve">1.107          </v>
      </c>
      <c r="M285" s="4" t="str">
        <f t="shared" si="93"/>
        <v xml:space="preserve">72198.81          </v>
      </c>
      <c r="N285" s="4" t="str">
        <f t="shared" si="94"/>
        <v xml:space="preserve">116338.669          </v>
      </c>
      <c r="O285" s="4" t="str">
        <f t="shared" si="95"/>
        <v xml:space="preserve">170.928          </v>
      </c>
      <c r="P285" s="4" t="str">
        <f t="shared" si="96"/>
        <v xml:space="preserve">9077524.24          </v>
      </c>
      <c r="Q285" s="4" t="str">
        <f t="shared" si="97"/>
        <v xml:space="preserve">255355.724          </v>
      </c>
      <c r="R285" s="4" t="str">
        <f t="shared" si="98"/>
        <v xml:space="preserve">0.00          </v>
      </c>
      <c r="S285" s="4" t="str">
        <f t="shared" si="99"/>
        <v xml:space="preserve">0.00          </v>
      </c>
      <c r="T285" s="4" t="str">
        <f t="shared" si="100"/>
        <v xml:space="preserve">2.95          </v>
      </c>
      <c r="U285" s="4" t="str">
        <f t="shared" si="101"/>
        <v xml:space="preserve">45.252          </v>
      </c>
      <c r="V285" s="4" t="str">
        <f t="shared" si="102"/>
        <v xml:space="preserve">30.756          </v>
      </c>
      <c r="W285" s="4" t="str">
        <f t="shared" si="103"/>
        <v xml:space="preserve">$0.00          </v>
      </c>
      <c r="X285" s="4" t="str">
        <f t="shared" si="104"/>
        <v xml:space="preserve">$0.00          </v>
      </c>
      <c r="Y285" s="4" t="str">
        <f t="shared" si="105"/>
        <v xml:space="preserve">$0.00          </v>
      </c>
      <c r="Z285" s="4" t="str">
        <f t="shared" si="106"/>
        <v xml:space="preserve">$0.00          </v>
      </c>
      <c r="AA285" s="4" t="str">
        <f t="shared" si="107"/>
        <v xml:space="preserve">$0.00          </v>
      </c>
      <c r="AB285" s="4" t="str">
        <f t="shared" si="108"/>
        <v xml:space="preserve">$0.00          </v>
      </c>
      <c r="AC285" s="4" t="e">
        <f t="shared" si="109"/>
        <v>#REF!</v>
      </c>
      <c r="AD285" s="4" t="e">
        <f t="shared" si="110"/>
        <v>#REF!</v>
      </c>
      <c r="AE285" s="4" t="e">
        <f t="shared" si="111"/>
        <v>#REF!</v>
      </c>
      <c r="AF285" s="4" t="e">
        <f t="shared" si="112"/>
        <v>#REF!</v>
      </c>
      <c r="AG285" s="4" t="e">
        <f t="shared" si="113"/>
        <v>#REF!</v>
      </c>
      <c r="AH285" s="4" t="e">
        <f t="shared" si="114"/>
        <v>#REF!</v>
      </c>
      <c r="AI285" s="4" t="e">
        <f t="shared" si="115"/>
        <v>#REF!</v>
      </c>
      <c r="AJ285" s="4" t="e">
        <f t="shared" si="116"/>
        <v>#REF!</v>
      </c>
      <c r="AK285" s="4" t="e">
        <f t="shared" si="117"/>
        <v>#REF!</v>
      </c>
      <c r="AL285" s="4" t="e">
        <f t="shared" si="118"/>
        <v>#REF!</v>
      </c>
      <c r="AM285" s="4" t="e">
        <f t="shared" si="119"/>
        <v>#REF!</v>
      </c>
      <c r="AN285" s="4" t="str">
        <f t="shared" si="120"/>
        <v xml:space="preserve">1.404          </v>
      </c>
      <c r="AO285" s="4" t="str">
        <f t="shared" si="121"/>
        <v xml:space="preserve">1.903          </v>
      </c>
      <c r="AP285" s="4" t="str">
        <f t="shared" si="122"/>
        <v xml:space="preserve">1.106          </v>
      </c>
    </row>
    <row r="286" spans="2:42" outlineLevel="1" x14ac:dyDescent="0.3">
      <c r="B286" s="4" t="str">
        <f t="shared" si="82"/>
        <v xml:space="preserve">1.359          </v>
      </c>
      <c r="C286" s="4" t="str">
        <f t="shared" si="83"/>
        <v xml:space="preserve">192.40%          </v>
      </c>
      <c r="D286" s="4" t="str">
        <f t="shared" si="84"/>
        <v xml:space="preserve">$109,135.23          </v>
      </c>
      <c r="E286" s="4" t="str">
        <f t="shared" si="85"/>
        <v xml:space="preserve">191.103          </v>
      </c>
      <c r="F286" s="4" t="str">
        <f t="shared" si="86"/>
        <v xml:space="preserve">1.793          </v>
      </c>
      <c r="G286" s="4" t="str">
        <f t="shared" si="87"/>
        <v xml:space="preserve">291398.53          </v>
      </c>
      <c r="H286" s="4" t="str">
        <f t="shared" si="88"/>
        <v xml:space="preserve">128.4          </v>
      </c>
      <c r="I286" s="4" t="str">
        <f t="shared" si="89"/>
        <v xml:space="preserve">92.4          </v>
      </c>
      <c r="J286" s="4" t="str">
        <f t="shared" si="90"/>
        <v xml:space="preserve">1303          </v>
      </c>
      <c r="K286" s="4" t="str">
        <f t="shared" si="91"/>
        <v xml:space="preserve">1287.4          </v>
      </c>
      <c r="L286" s="4" t="str">
        <f t="shared" si="92"/>
        <v xml:space="preserve">1.123          </v>
      </c>
      <c r="M286" s="4" t="str">
        <f t="shared" si="93"/>
        <v xml:space="preserve">73228.298          </v>
      </c>
      <c r="N286" s="4" t="str">
        <f t="shared" si="94"/>
        <v xml:space="preserve">117690.609          </v>
      </c>
      <c r="O286" s="4" t="str">
        <f t="shared" si="95"/>
        <v xml:space="preserve">173.475          </v>
      </c>
      <c r="P286" s="4" t="str">
        <f t="shared" si="96"/>
        <v xml:space="preserve">9216595.427          </v>
      </c>
      <c r="Q286" s="4" t="str">
        <f t="shared" si="97"/>
        <v xml:space="preserve">259247.519          </v>
      </c>
      <c r="R286" s="4" t="str">
        <f t="shared" si="98"/>
        <v xml:space="preserve">0.00          </v>
      </c>
      <c r="S286" s="4" t="str">
        <f t="shared" si="99"/>
        <v xml:space="preserve">0.00          </v>
      </c>
      <c r="T286" s="4" t="str">
        <f t="shared" si="100"/>
        <v xml:space="preserve">2.99          </v>
      </c>
      <c r="U286" s="4" t="str">
        <f t="shared" si="101"/>
        <v xml:space="preserve">45.931          </v>
      </c>
      <c r="V286" s="4" t="str">
        <f t="shared" si="102"/>
        <v xml:space="preserve">31.224          </v>
      </c>
      <c r="W286" s="4" t="str">
        <f t="shared" si="103"/>
        <v xml:space="preserve">$0.00          </v>
      </c>
      <c r="X286" s="4" t="str">
        <f t="shared" si="104"/>
        <v xml:space="preserve">$0.00          </v>
      </c>
      <c r="Y286" s="4" t="str">
        <f t="shared" si="105"/>
        <v xml:space="preserve">$0.00          </v>
      </c>
      <c r="Z286" s="4" t="str">
        <f t="shared" si="106"/>
        <v xml:space="preserve">$0.00          </v>
      </c>
      <c r="AA286" s="4" t="str">
        <f t="shared" si="107"/>
        <v xml:space="preserve">$0.00          </v>
      </c>
      <c r="AB286" s="4" t="str">
        <f t="shared" si="108"/>
        <v xml:space="preserve">$0.00          </v>
      </c>
      <c r="AC286" s="4" t="e">
        <f t="shared" si="109"/>
        <v>#REF!</v>
      </c>
      <c r="AD286" s="4" t="e">
        <f t="shared" si="110"/>
        <v>#REF!</v>
      </c>
      <c r="AE286" s="4" t="e">
        <f t="shared" si="111"/>
        <v>#REF!</v>
      </c>
      <c r="AF286" s="4" t="e">
        <f t="shared" si="112"/>
        <v>#REF!</v>
      </c>
      <c r="AG286" s="4" t="e">
        <f t="shared" si="113"/>
        <v>#REF!</v>
      </c>
      <c r="AH286" s="4" t="e">
        <f t="shared" si="114"/>
        <v>#REF!</v>
      </c>
      <c r="AI286" s="4" t="e">
        <f t="shared" si="115"/>
        <v>#REF!</v>
      </c>
      <c r="AJ286" s="4" t="e">
        <f t="shared" si="116"/>
        <v>#REF!</v>
      </c>
      <c r="AK286" s="4" t="e">
        <f t="shared" si="117"/>
        <v>#REF!</v>
      </c>
      <c r="AL286" s="4" t="e">
        <f t="shared" si="118"/>
        <v>#REF!</v>
      </c>
      <c r="AM286" s="4" t="e">
        <f t="shared" si="119"/>
        <v>#REF!</v>
      </c>
      <c r="AN286" s="4" t="str">
        <f t="shared" si="120"/>
        <v xml:space="preserve">1.424          </v>
      </c>
      <c r="AO286" s="4" t="str">
        <f t="shared" si="121"/>
        <v xml:space="preserve">1.923          </v>
      </c>
      <c r="AP286" s="4" t="str">
        <f t="shared" si="122"/>
        <v xml:space="preserve">1.122          </v>
      </c>
    </row>
    <row r="287" spans="2:42" outlineLevel="1" x14ac:dyDescent="0.3">
      <c r="B287" s="4" t="str">
        <f t="shared" si="82"/>
        <v xml:space="preserve">1.378          </v>
      </c>
      <c r="C287" s="4" t="str">
        <f t="shared" si="83"/>
        <v xml:space="preserve">194.40%          </v>
      </c>
      <c r="D287" s="4" t="str">
        <f t="shared" si="84"/>
        <v xml:space="preserve">$110,104.67          </v>
      </c>
      <c r="E287" s="4" t="str">
        <f t="shared" si="85"/>
        <v xml:space="preserve">193.908          </v>
      </c>
      <c r="F287" s="4" t="str">
        <f t="shared" si="86"/>
        <v xml:space="preserve">1.808          </v>
      </c>
      <c r="G287" s="4" t="str">
        <f t="shared" si="87"/>
        <v xml:space="preserve">295771.697          </v>
      </c>
      <c r="H287" s="4" t="str">
        <f t="shared" si="88"/>
        <v xml:space="preserve">130.3          </v>
      </c>
      <c r="I287" s="4" t="str">
        <f t="shared" si="89"/>
        <v xml:space="preserve">93.8          </v>
      </c>
      <c r="J287" s="4" t="str">
        <f t="shared" si="90"/>
        <v xml:space="preserve">1310.5          </v>
      </c>
      <c r="K287" s="4" t="str">
        <f t="shared" si="91"/>
        <v xml:space="preserve">1295.3          </v>
      </c>
      <c r="L287" s="4" t="str">
        <f t="shared" si="92"/>
        <v xml:space="preserve">1.139          </v>
      </c>
      <c r="M287" s="4" t="str">
        <f t="shared" si="93"/>
        <v xml:space="preserve">74257.786          </v>
      </c>
      <c r="N287" s="4" t="str">
        <f t="shared" si="94"/>
        <v xml:space="preserve">119042.549          </v>
      </c>
      <c r="O287" s="4" t="str">
        <f t="shared" si="95"/>
        <v xml:space="preserve">176.022          </v>
      </c>
      <c r="P287" s="4" t="str">
        <f t="shared" si="96"/>
        <v xml:space="preserve">9355666.614          </v>
      </c>
      <c r="Q287" s="4" t="str">
        <f t="shared" si="97"/>
        <v xml:space="preserve">263139.314          </v>
      </c>
      <c r="R287" s="4" t="str">
        <f t="shared" si="98"/>
        <v xml:space="preserve">0.00          </v>
      </c>
      <c r="S287" s="4" t="str">
        <f t="shared" si="99"/>
        <v xml:space="preserve">0.00          </v>
      </c>
      <c r="T287" s="4" t="str">
        <f t="shared" si="100"/>
        <v xml:space="preserve">3.03          </v>
      </c>
      <c r="U287" s="4" t="str">
        <f t="shared" si="101"/>
        <v xml:space="preserve">46.61          </v>
      </c>
      <c r="V287" s="4" t="str">
        <f t="shared" si="102"/>
        <v xml:space="preserve">31.692          </v>
      </c>
      <c r="W287" s="4" t="str">
        <f t="shared" si="103"/>
        <v xml:space="preserve">$0.00          </v>
      </c>
      <c r="X287" s="4" t="str">
        <f t="shared" si="104"/>
        <v xml:space="preserve">$0.00          </v>
      </c>
      <c r="Y287" s="4" t="str">
        <f t="shared" si="105"/>
        <v xml:space="preserve">$0.00          </v>
      </c>
      <c r="Z287" s="4" t="str">
        <f t="shared" si="106"/>
        <v xml:space="preserve">$0.00          </v>
      </c>
      <c r="AA287" s="4" t="str">
        <f t="shared" si="107"/>
        <v xml:space="preserve">$0.00          </v>
      </c>
      <c r="AB287" s="4" t="str">
        <f t="shared" si="108"/>
        <v xml:space="preserve">$0.00          </v>
      </c>
      <c r="AC287" s="4" t="e">
        <f t="shared" si="109"/>
        <v>#REF!</v>
      </c>
      <c r="AD287" s="4" t="e">
        <f t="shared" si="110"/>
        <v>#REF!</v>
      </c>
      <c r="AE287" s="4" t="e">
        <f t="shared" si="111"/>
        <v>#REF!</v>
      </c>
      <c r="AF287" s="4" t="e">
        <f t="shared" si="112"/>
        <v>#REF!</v>
      </c>
      <c r="AG287" s="4" t="e">
        <f t="shared" si="113"/>
        <v>#REF!</v>
      </c>
      <c r="AH287" s="4" t="e">
        <f t="shared" si="114"/>
        <v>#REF!</v>
      </c>
      <c r="AI287" s="4" t="e">
        <f t="shared" si="115"/>
        <v>#REF!</v>
      </c>
      <c r="AJ287" s="4" t="e">
        <f t="shared" si="116"/>
        <v>#REF!</v>
      </c>
      <c r="AK287" s="4" t="e">
        <f t="shared" si="117"/>
        <v>#REF!</v>
      </c>
      <c r="AL287" s="4" t="e">
        <f t="shared" si="118"/>
        <v>#REF!</v>
      </c>
      <c r="AM287" s="4" t="e">
        <f t="shared" si="119"/>
        <v>#REF!</v>
      </c>
      <c r="AN287" s="4" t="str">
        <f t="shared" si="120"/>
        <v xml:space="preserve">1.444          </v>
      </c>
      <c r="AO287" s="4" t="str">
        <f t="shared" si="121"/>
        <v xml:space="preserve">1.943          </v>
      </c>
      <c r="AP287" s="4" t="str">
        <f t="shared" si="122"/>
        <v xml:space="preserve">1.138          </v>
      </c>
    </row>
    <row r="288" spans="2:42" outlineLevel="1" x14ac:dyDescent="0.3">
      <c r="B288" s="4" t="str">
        <f t="shared" si="82"/>
        <v xml:space="preserve">1.397          </v>
      </c>
      <c r="C288" s="4" t="str">
        <f t="shared" si="83"/>
        <v xml:space="preserve">196.40%          </v>
      </c>
      <c r="D288" s="4" t="str">
        <f t="shared" si="84"/>
        <v xml:space="preserve">$111,074.11          </v>
      </c>
      <c r="E288" s="4" t="str">
        <f t="shared" si="85"/>
        <v xml:space="preserve">196.713          </v>
      </c>
      <c r="F288" s="4" t="str">
        <f t="shared" si="86"/>
        <v xml:space="preserve">1.823          </v>
      </c>
      <c r="G288" s="4" t="str">
        <f t="shared" si="87"/>
        <v xml:space="preserve">300144.864          </v>
      </c>
      <c r="H288" s="4" t="str">
        <f t="shared" si="88"/>
        <v xml:space="preserve">132.2          </v>
      </c>
      <c r="I288" s="4" t="str">
        <f t="shared" si="89"/>
        <v xml:space="preserve">95.2          </v>
      </c>
      <c r="J288" s="4" t="str">
        <f t="shared" si="90"/>
        <v xml:space="preserve">1318          </v>
      </c>
      <c r="K288" s="4" t="str">
        <f t="shared" si="91"/>
        <v xml:space="preserve">1303.2          </v>
      </c>
      <c r="L288" s="4" t="str">
        <f t="shared" si="92"/>
        <v xml:space="preserve">1.155          </v>
      </c>
      <c r="M288" s="4" t="str">
        <f t="shared" si="93"/>
        <v xml:space="preserve">75287.274          </v>
      </c>
      <c r="N288" s="4" t="str">
        <f t="shared" si="94"/>
        <v xml:space="preserve">120394.489          </v>
      </c>
      <c r="O288" s="4" t="str">
        <f t="shared" si="95"/>
        <v xml:space="preserve">178.569          </v>
      </c>
      <c r="P288" s="4" t="str">
        <f t="shared" si="96"/>
        <v xml:space="preserve">9494737.801          </v>
      </c>
      <c r="Q288" s="4" t="str">
        <f t="shared" si="97"/>
        <v xml:space="preserve">267031.109          </v>
      </c>
      <c r="R288" s="4" t="str">
        <f t="shared" si="98"/>
        <v xml:space="preserve">0.00          </v>
      </c>
      <c r="S288" s="4" t="str">
        <f t="shared" si="99"/>
        <v xml:space="preserve">0.00          </v>
      </c>
      <c r="T288" s="4" t="str">
        <f t="shared" si="100"/>
        <v xml:space="preserve">3.08          </v>
      </c>
      <c r="U288" s="4" t="str">
        <f t="shared" si="101"/>
        <v xml:space="preserve">47.289          </v>
      </c>
      <c r="V288" s="4" t="str">
        <f t="shared" si="102"/>
        <v xml:space="preserve">32.16          </v>
      </c>
      <c r="W288" s="4" t="str">
        <f t="shared" si="103"/>
        <v xml:space="preserve">$0.00          </v>
      </c>
      <c r="X288" s="4" t="str">
        <f t="shared" si="104"/>
        <v xml:space="preserve">$0.00          </v>
      </c>
      <c r="Y288" s="4" t="str">
        <f t="shared" si="105"/>
        <v xml:space="preserve">$0.00          </v>
      </c>
      <c r="Z288" s="4" t="str">
        <f t="shared" si="106"/>
        <v xml:space="preserve">$0.00          </v>
      </c>
      <c r="AA288" s="4" t="str">
        <f t="shared" si="107"/>
        <v xml:space="preserve">$0.00          </v>
      </c>
      <c r="AB288" s="4" t="str">
        <f t="shared" si="108"/>
        <v xml:space="preserve">$0.00          </v>
      </c>
      <c r="AC288" s="4" t="e">
        <f t="shared" si="109"/>
        <v>#REF!</v>
      </c>
      <c r="AD288" s="4" t="e">
        <f t="shared" si="110"/>
        <v>#REF!</v>
      </c>
      <c r="AE288" s="4" t="e">
        <f t="shared" si="111"/>
        <v>#REF!</v>
      </c>
      <c r="AF288" s="4" t="e">
        <f t="shared" si="112"/>
        <v>#REF!</v>
      </c>
      <c r="AG288" s="4" t="e">
        <f t="shared" si="113"/>
        <v>#REF!</v>
      </c>
      <c r="AH288" s="4" t="e">
        <f t="shared" si="114"/>
        <v>#REF!</v>
      </c>
      <c r="AI288" s="4" t="e">
        <f t="shared" si="115"/>
        <v>#REF!</v>
      </c>
      <c r="AJ288" s="4" t="e">
        <f t="shared" si="116"/>
        <v>#REF!</v>
      </c>
      <c r="AK288" s="4" t="e">
        <f t="shared" si="117"/>
        <v>#REF!</v>
      </c>
      <c r="AL288" s="4" t="e">
        <f t="shared" si="118"/>
        <v>#REF!</v>
      </c>
      <c r="AM288" s="4" t="e">
        <f t="shared" si="119"/>
        <v>#REF!</v>
      </c>
      <c r="AN288" s="4" t="str">
        <f t="shared" si="120"/>
        <v xml:space="preserve">1.464          </v>
      </c>
      <c r="AO288" s="4" t="str">
        <f t="shared" si="121"/>
        <v xml:space="preserve">1.963          </v>
      </c>
      <c r="AP288" s="4" t="str">
        <f t="shared" si="122"/>
        <v xml:space="preserve">1.154          </v>
      </c>
    </row>
    <row r="289" spans="2:42" outlineLevel="1" x14ac:dyDescent="0.3">
      <c r="B289" s="4" t="str">
        <f t="shared" si="82"/>
        <v xml:space="preserve">1.416          </v>
      </c>
      <c r="C289" s="4" t="str">
        <f t="shared" si="83"/>
        <v xml:space="preserve">198.40%          </v>
      </c>
      <c r="D289" s="4" t="str">
        <f t="shared" si="84"/>
        <v xml:space="preserve">$112,043.55          </v>
      </c>
      <c r="E289" s="4" t="str">
        <f t="shared" si="85"/>
        <v xml:space="preserve">199.518          </v>
      </c>
      <c r="F289" s="4" t="str">
        <f t="shared" si="86"/>
        <v xml:space="preserve">1.838          </v>
      </c>
      <c r="G289" s="4" t="str">
        <f t="shared" si="87"/>
        <v xml:space="preserve">304518.031          </v>
      </c>
      <c r="H289" s="4" t="str">
        <f t="shared" si="88"/>
        <v xml:space="preserve">134.1          </v>
      </c>
      <c r="I289" s="4" t="str">
        <f t="shared" si="89"/>
        <v xml:space="preserve">96.6          </v>
      </c>
      <c r="J289" s="4" t="str">
        <f t="shared" si="90"/>
        <v xml:space="preserve">1325.5          </v>
      </c>
      <c r="K289" s="4" t="str">
        <f t="shared" si="91"/>
        <v xml:space="preserve">1311.1          </v>
      </c>
      <c r="L289" s="4" t="str">
        <f t="shared" si="92"/>
        <v xml:space="preserve">1.171          </v>
      </c>
      <c r="M289" s="4" t="str">
        <f t="shared" si="93"/>
        <v xml:space="preserve">76316.762          </v>
      </c>
      <c r="N289" s="4" t="str">
        <f t="shared" si="94"/>
        <v xml:space="preserve">121746.429          </v>
      </c>
      <c r="O289" s="4" t="str">
        <f t="shared" si="95"/>
        <v xml:space="preserve">181.116          </v>
      </c>
      <c r="P289" s="4" t="str">
        <f t="shared" si="96"/>
        <v xml:space="preserve">9633808.988          </v>
      </c>
      <c r="Q289" s="4" t="str">
        <f t="shared" si="97"/>
        <v xml:space="preserve">270922.904          </v>
      </c>
      <c r="R289" s="4" t="str">
        <f t="shared" si="98"/>
        <v xml:space="preserve">0.00          </v>
      </c>
      <c r="S289" s="4" t="str">
        <f t="shared" si="99"/>
        <v xml:space="preserve">0.00          </v>
      </c>
      <c r="T289" s="4" t="str">
        <f t="shared" si="100"/>
        <v xml:space="preserve">3.12          </v>
      </c>
      <c r="U289" s="4" t="str">
        <f t="shared" si="101"/>
        <v xml:space="preserve">47.968          </v>
      </c>
      <c r="V289" s="4" t="str">
        <f t="shared" si="102"/>
        <v xml:space="preserve">32.628          </v>
      </c>
      <c r="W289" s="4" t="str">
        <f t="shared" si="103"/>
        <v xml:space="preserve">$0.00          </v>
      </c>
      <c r="X289" s="4" t="str">
        <f t="shared" si="104"/>
        <v xml:space="preserve">$0.00          </v>
      </c>
      <c r="Y289" s="4" t="str">
        <f t="shared" si="105"/>
        <v xml:space="preserve">$0.00          </v>
      </c>
      <c r="Z289" s="4" t="str">
        <f t="shared" si="106"/>
        <v xml:space="preserve">$0.00          </v>
      </c>
      <c r="AA289" s="4" t="str">
        <f t="shared" si="107"/>
        <v xml:space="preserve">$0.00          </v>
      </c>
      <c r="AB289" s="4" t="str">
        <f t="shared" si="108"/>
        <v xml:space="preserve">$0.00          </v>
      </c>
      <c r="AC289" s="4" t="e">
        <f t="shared" si="109"/>
        <v>#REF!</v>
      </c>
      <c r="AD289" s="4" t="e">
        <f t="shared" si="110"/>
        <v>#REF!</v>
      </c>
      <c r="AE289" s="4" t="e">
        <f t="shared" si="111"/>
        <v>#REF!</v>
      </c>
      <c r="AF289" s="4" t="e">
        <f t="shared" si="112"/>
        <v>#REF!</v>
      </c>
      <c r="AG289" s="4" t="e">
        <f t="shared" si="113"/>
        <v>#REF!</v>
      </c>
      <c r="AH289" s="4" t="e">
        <f t="shared" si="114"/>
        <v>#REF!</v>
      </c>
      <c r="AI289" s="4" t="e">
        <f t="shared" si="115"/>
        <v>#REF!</v>
      </c>
      <c r="AJ289" s="4" t="e">
        <f t="shared" si="116"/>
        <v>#REF!</v>
      </c>
      <c r="AK289" s="4" t="e">
        <f t="shared" si="117"/>
        <v>#REF!</v>
      </c>
      <c r="AL289" s="4" t="e">
        <f t="shared" si="118"/>
        <v>#REF!</v>
      </c>
      <c r="AM289" s="4" t="e">
        <f t="shared" si="119"/>
        <v>#REF!</v>
      </c>
      <c r="AN289" s="4" t="str">
        <f t="shared" si="120"/>
        <v xml:space="preserve">1.484          </v>
      </c>
      <c r="AO289" s="4" t="str">
        <f t="shared" si="121"/>
        <v xml:space="preserve">1.983          </v>
      </c>
      <c r="AP289" s="4" t="str">
        <f t="shared" si="122"/>
        <v xml:space="preserve">1.17          </v>
      </c>
    </row>
    <row r="290" spans="2:42" outlineLevel="1" x14ac:dyDescent="0.3">
      <c r="B290" s="4" t="str">
        <f t="shared" si="82"/>
        <v xml:space="preserve">1.435          </v>
      </c>
      <c r="C290" s="4" t="str">
        <f t="shared" si="83"/>
        <v xml:space="preserve">200.40%          </v>
      </c>
      <c r="D290" s="4" t="str">
        <f t="shared" si="84"/>
        <v xml:space="preserve">$113,012.99          </v>
      </c>
      <c r="E290" s="4" t="str">
        <f t="shared" si="85"/>
        <v xml:space="preserve">202.323          </v>
      </c>
      <c r="F290" s="4" t="str">
        <f t="shared" si="86"/>
        <v xml:space="preserve">1.853          </v>
      </c>
      <c r="G290" s="4" t="str">
        <f t="shared" si="87"/>
        <v xml:space="preserve">308891.198          </v>
      </c>
      <c r="H290" s="4" t="str">
        <f t="shared" si="88"/>
        <v xml:space="preserve">136          </v>
      </c>
      <c r="I290" s="4" t="str">
        <f t="shared" si="89"/>
        <v xml:space="preserve">98          </v>
      </c>
      <c r="J290" s="4" t="str">
        <f t="shared" si="90"/>
        <v xml:space="preserve">1333          </v>
      </c>
      <c r="K290" s="4" t="str">
        <f t="shared" si="91"/>
        <v xml:space="preserve">1319          </v>
      </c>
      <c r="L290" s="4" t="str">
        <f t="shared" si="92"/>
        <v xml:space="preserve">1.187          </v>
      </c>
      <c r="M290" s="4" t="str">
        <f t="shared" si="93"/>
        <v xml:space="preserve">77346.25          </v>
      </c>
      <c r="N290" s="4" t="str">
        <f t="shared" si="94"/>
        <v xml:space="preserve">123098.369          </v>
      </c>
      <c r="O290" s="4" t="str">
        <f t="shared" si="95"/>
        <v xml:space="preserve">183.663          </v>
      </c>
      <c r="P290" s="4" t="str">
        <f t="shared" si="96"/>
        <v xml:space="preserve">9772880.175          </v>
      </c>
      <c r="Q290" s="4" t="str">
        <f t="shared" si="97"/>
        <v xml:space="preserve">274814.699          </v>
      </c>
      <c r="R290" s="4" t="str">
        <f t="shared" si="98"/>
        <v xml:space="preserve">0.00          </v>
      </c>
      <c r="S290" s="4" t="str">
        <f t="shared" si="99"/>
        <v xml:space="preserve">0.00          </v>
      </c>
      <c r="T290" s="4" t="str">
        <f t="shared" si="100"/>
        <v xml:space="preserve">3.16          </v>
      </c>
      <c r="U290" s="4" t="str">
        <f t="shared" si="101"/>
        <v xml:space="preserve">48.647          </v>
      </c>
      <c r="V290" s="4" t="str">
        <f t="shared" si="102"/>
        <v xml:space="preserve">33.096          </v>
      </c>
      <c r="W290" s="4" t="str">
        <f t="shared" si="103"/>
        <v xml:space="preserve">$0.00          </v>
      </c>
      <c r="X290" s="4" t="str">
        <f t="shared" si="104"/>
        <v xml:space="preserve">$0.00          </v>
      </c>
      <c r="Y290" s="4" t="str">
        <f t="shared" si="105"/>
        <v xml:space="preserve">$0.00          </v>
      </c>
      <c r="Z290" s="4" t="str">
        <f t="shared" si="106"/>
        <v xml:space="preserve">$0.00          </v>
      </c>
      <c r="AA290" s="4" t="str">
        <f t="shared" si="107"/>
        <v xml:space="preserve">$0.00          </v>
      </c>
      <c r="AB290" s="4" t="str">
        <f t="shared" si="108"/>
        <v xml:space="preserve">$0.00          </v>
      </c>
      <c r="AC290" s="4" t="e">
        <f t="shared" si="109"/>
        <v>#REF!</v>
      </c>
      <c r="AD290" s="4" t="e">
        <f t="shared" si="110"/>
        <v>#REF!</v>
      </c>
      <c r="AE290" s="4" t="e">
        <f t="shared" si="111"/>
        <v>#REF!</v>
      </c>
      <c r="AF290" s="4" t="e">
        <f t="shared" si="112"/>
        <v>#REF!</v>
      </c>
      <c r="AG290" s="4" t="e">
        <f t="shared" si="113"/>
        <v>#REF!</v>
      </c>
      <c r="AH290" s="4" t="e">
        <f t="shared" si="114"/>
        <v>#REF!</v>
      </c>
      <c r="AI290" s="4" t="e">
        <f t="shared" si="115"/>
        <v>#REF!</v>
      </c>
      <c r="AJ290" s="4" t="e">
        <f t="shared" si="116"/>
        <v>#REF!</v>
      </c>
      <c r="AK290" s="4" t="e">
        <f t="shared" si="117"/>
        <v>#REF!</v>
      </c>
      <c r="AL290" s="4" t="e">
        <f t="shared" si="118"/>
        <v>#REF!</v>
      </c>
      <c r="AM290" s="4" t="e">
        <f t="shared" si="119"/>
        <v>#REF!</v>
      </c>
      <c r="AN290" s="4" t="str">
        <f t="shared" si="120"/>
        <v xml:space="preserve">1.504          </v>
      </c>
      <c r="AO290" s="4" t="str">
        <f t="shared" si="121"/>
        <v xml:space="preserve">2.003          </v>
      </c>
      <c r="AP290" s="4" t="str">
        <f t="shared" si="122"/>
        <v xml:space="preserve">1.186          </v>
      </c>
    </row>
    <row r="291" spans="2:42" outlineLevel="1" x14ac:dyDescent="0.3">
      <c r="B291" s="4" t="str">
        <f t="shared" si="82"/>
        <v xml:space="preserve">1.454          </v>
      </c>
      <c r="C291" s="4" t="str">
        <f t="shared" si="83"/>
        <v xml:space="preserve">202.40%          </v>
      </c>
      <c r="D291" s="4" t="str">
        <f t="shared" si="84"/>
        <v xml:space="preserve">$113,982.43          </v>
      </c>
      <c r="E291" s="4" t="str">
        <f t="shared" si="85"/>
        <v xml:space="preserve">205.128          </v>
      </c>
      <c r="F291" s="4" t="str">
        <f t="shared" si="86"/>
        <v xml:space="preserve">1.868          </v>
      </c>
      <c r="G291" s="4" t="str">
        <f t="shared" si="87"/>
        <v xml:space="preserve">313264.365          </v>
      </c>
      <c r="H291" s="4" t="str">
        <f t="shared" si="88"/>
        <v xml:space="preserve">137.9          </v>
      </c>
      <c r="I291" s="4" t="str">
        <f t="shared" si="89"/>
        <v xml:space="preserve">99.4          </v>
      </c>
      <c r="J291" s="4" t="str">
        <f t="shared" si="90"/>
        <v xml:space="preserve">1340.5          </v>
      </c>
      <c r="K291" s="4" t="str">
        <f t="shared" si="91"/>
        <v xml:space="preserve">1326.9          </v>
      </c>
      <c r="L291" s="4" t="str">
        <f t="shared" si="92"/>
        <v xml:space="preserve">1.203          </v>
      </c>
      <c r="M291" s="4" t="str">
        <f t="shared" si="93"/>
        <v xml:space="preserve">78375.738          </v>
      </c>
      <c r="N291" s="4" t="str">
        <f t="shared" si="94"/>
        <v xml:space="preserve">124450.309          </v>
      </c>
      <c r="O291" s="4" t="str">
        <f t="shared" si="95"/>
        <v xml:space="preserve">186.21          </v>
      </c>
      <c r="P291" s="4" t="str">
        <f t="shared" si="96"/>
        <v xml:space="preserve">9911951.362          </v>
      </c>
      <c r="Q291" s="4" t="str">
        <f t="shared" si="97"/>
        <v xml:space="preserve">278706.494          </v>
      </c>
      <c r="R291" s="4" t="str">
        <f t="shared" si="98"/>
        <v xml:space="preserve">0.00          </v>
      </c>
      <c r="S291" s="4" t="str">
        <f t="shared" si="99"/>
        <v xml:space="preserve">0.00          </v>
      </c>
      <c r="T291" s="4" t="str">
        <f t="shared" si="100"/>
        <v xml:space="preserve">3.20          </v>
      </c>
      <c r="U291" s="4" t="str">
        <f t="shared" si="101"/>
        <v xml:space="preserve">49.326          </v>
      </c>
      <c r="V291" s="4" t="str">
        <f t="shared" si="102"/>
        <v xml:space="preserve">33.564          </v>
      </c>
      <c r="W291" s="4" t="str">
        <f t="shared" si="103"/>
        <v xml:space="preserve">$0.00          </v>
      </c>
      <c r="X291" s="4" t="str">
        <f t="shared" si="104"/>
        <v xml:space="preserve">$0.00          </v>
      </c>
      <c r="Y291" s="4" t="str">
        <f t="shared" si="105"/>
        <v xml:space="preserve">$0.00          </v>
      </c>
      <c r="Z291" s="4" t="str">
        <f t="shared" si="106"/>
        <v xml:space="preserve">$0.00          </v>
      </c>
      <c r="AA291" s="4" t="str">
        <f t="shared" si="107"/>
        <v xml:space="preserve">$0.00          </v>
      </c>
      <c r="AB291" s="4" t="str">
        <f t="shared" si="108"/>
        <v xml:space="preserve">$0.00          </v>
      </c>
      <c r="AC291" s="4" t="e">
        <f t="shared" si="109"/>
        <v>#REF!</v>
      </c>
      <c r="AD291" s="4" t="e">
        <f t="shared" si="110"/>
        <v>#REF!</v>
      </c>
      <c r="AE291" s="4" t="e">
        <f t="shared" si="111"/>
        <v>#REF!</v>
      </c>
      <c r="AF291" s="4" t="e">
        <f t="shared" si="112"/>
        <v>#REF!</v>
      </c>
      <c r="AG291" s="4" t="e">
        <f t="shared" si="113"/>
        <v>#REF!</v>
      </c>
      <c r="AH291" s="4" t="e">
        <f t="shared" si="114"/>
        <v>#REF!</v>
      </c>
      <c r="AI291" s="4" t="e">
        <f t="shared" si="115"/>
        <v>#REF!</v>
      </c>
      <c r="AJ291" s="4" t="e">
        <f t="shared" si="116"/>
        <v>#REF!</v>
      </c>
      <c r="AK291" s="4" t="e">
        <f t="shared" si="117"/>
        <v>#REF!</v>
      </c>
      <c r="AL291" s="4" t="e">
        <f t="shared" si="118"/>
        <v>#REF!</v>
      </c>
      <c r="AM291" s="4" t="e">
        <f t="shared" si="119"/>
        <v>#REF!</v>
      </c>
      <c r="AN291" s="4" t="str">
        <f t="shared" si="120"/>
        <v xml:space="preserve">1.524          </v>
      </c>
      <c r="AO291" s="4" t="str">
        <f t="shared" si="121"/>
        <v xml:space="preserve">2.023          </v>
      </c>
      <c r="AP291" s="4" t="str">
        <f t="shared" si="122"/>
        <v xml:space="preserve">1.202          </v>
      </c>
    </row>
    <row r="292" spans="2:42" outlineLevel="1" x14ac:dyDescent="0.3">
      <c r="B292" s="4" t="str">
        <f t="shared" si="82"/>
        <v xml:space="preserve">1.473          </v>
      </c>
      <c r="C292" s="4" t="str">
        <f t="shared" si="83"/>
        <v xml:space="preserve">204.40%          </v>
      </c>
      <c r="D292" s="4" t="str">
        <f t="shared" si="84"/>
        <v xml:space="preserve">$114,951.87          </v>
      </c>
      <c r="E292" s="4" t="str">
        <f t="shared" si="85"/>
        <v xml:space="preserve">207.933          </v>
      </c>
      <c r="F292" s="4" t="str">
        <f t="shared" si="86"/>
        <v xml:space="preserve">1.883          </v>
      </c>
      <c r="G292" s="4" t="str">
        <f t="shared" si="87"/>
        <v xml:space="preserve">317637.532          </v>
      </c>
      <c r="H292" s="4" t="str">
        <f t="shared" si="88"/>
        <v xml:space="preserve">139.8          </v>
      </c>
      <c r="I292" s="4" t="str">
        <f t="shared" si="89"/>
        <v xml:space="preserve">100.8          </v>
      </c>
      <c r="J292" s="4" t="str">
        <f t="shared" si="90"/>
        <v xml:space="preserve">1348          </v>
      </c>
      <c r="K292" s="4" t="str">
        <f t="shared" si="91"/>
        <v xml:space="preserve">1334.8          </v>
      </c>
      <c r="L292" s="4" t="str">
        <f t="shared" si="92"/>
        <v xml:space="preserve">1.219          </v>
      </c>
      <c r="M292" s="4" t="str">
        <f t="shared" si="93"/>
        <v xml:space="preserve">79405.226          </v>
      </c>
      <c r="N292" s="4" t="str">
        <f t="shared" si="94"/>
        <v xml:space="preserve">125802.249          </v>
      </c>
      <c r="O292" s="4" t="str">
        <f t="shared" si="95"/>
        <v xml:space="preserve">188.757          </v>
      </c>
      <c r="P292" s="4" t="str">
        <f t="shared" si="96"/>
        <v xml:space="preserve">10051022.55          </v>
      </c>
      <c r="Q292" s="4" t="str">
        <f t="shared" si="97"/>
        <v xml:space="preserve">282598.289          </v>
      </c>
      <c r="R292" s="4" t="str">
        <f t="shared" si="98"/>
        <v xml:space="preserve">0.00          </v>
      </c>
      <c r="S292" s="4" t="str">
        <f t="shared" si="99"/>
        <v xml:space="preserve">0.00          </v>
      </c>
      <c r="T292" s="4" t="str">
        <f t="shared" si="100"/>
        <v xml:space="preserve">3.24          </v>
      </c>
      <c r="U292" s="4" t="str">
        <f t="shared" si="101"/>
        <v xml:space="preserve">50.005          </v>
      </c>
      <c r="V292" s="4" t="str">
        <f t="shared" si="102"/>
        <v xml:space="preserve">34.032          </v>
      </c>
      <c r="W292" s="4" t="str">
        <f t="shared" si="103"/>
        <v xml:space="preserve">$0.00          </v>
      </c>
      <c r="X292" s="4" t="str">
        <f t="shared" si="104"/>
        <v xml:space="preserve">$0.00          </v>
      </c>
      <c r="Y292" s="4" t="str">
        <f t="shared" si="105"/>
        <v xml:space="preserve">$0.00          </v>
      </c>
      <c r="Z292" s="4" t="str">
        <f t="shared" si="106"/>
        <v xml:space="preserve">$0.00          </v>
      </c>
      <c r="AA292" s="4" t="str">
        <f t="shared" si="107"/>
        <v xml:space="preserve">$0.00          </v>
      </c>
      <c r="AB292" s="4" t="str">
        <f t="shared" si="108"/>
        <v xml:space="preserve">$0.00          </v>
      </c>
      <c r="AC292" s="4" t="e">
        <f t="shared" si="109"/>
        <v>#REF!</v>
      </c>
      <c r="AD292" s="4" t="e">
        <f t="shared" si="110"/>
        <v>#REF!</v>
      </c>
      <c r="AE292" s="4" t="e">
        <f t="shared" si="111"/>
        <v>#REF!</v>
      </c>
      <c r="AF292" s="4" t="e">
        <f t="shared" si="112"/>
        <v>#REF!</v>
      </c>
      <c r="AG292" s="4" t="e">
        <f t="shared" si="113"/>
        <v>#REF!</v>
      </c>
      <c r="AH292" s="4" t="e">
        <f t="shared" si="114"/>
        <v>#REF!</v>
      </c>
      <c r="AI292" s="4" t="e">
        <f t="shared" si="115"/>
        <v>#REF!</v>
      </c>
      <c r="AJ292" s="4" t="e">
        <f t="shared" si="116"/>
        <v>#REF!</v>
      </c>
      <c r="AK292" s="4" t="e">
        <f t="shared" si="117"/>
        <v>#REF!</v>
      </c>
      <c r="AL292" s="4" t="e">
        <f t="shared" si="118"/>
        <v>#REF!</v>
      </c>
      <c r="AM292" s="4" t="e">
        <f t="shared" si="119"/>
        <v>#REF!</v>
      </c>
      <c r="AN292" s="4" t="str">
        <f t="shared" si="120"/>
        <v xml:space="preserve">1.544          </v>
      </c>
      <c r="AO292" s="4" t="str">
        <f t="shared" si="121"/>
        <v xml:space="preserve">2.043          </v>
      </c>
      <c r="AP292" s="4" t="str">
        <f t="shared" si="122"/>
        <v xml:space="preserve">1.218          </v>
      </c>
    </row>
    <row r="293" spans="2:42" outlineLevel="1" x14ac:dyDescent="0.3">
      <c r="B293" s="4" t="str">
        <f t="shared" si="82"/>
        <v xml:space="preserve">1.492          </v>
      </c>
      <c r="C293" s="4" t="str">
        <f t="shared" si="83"/>
        <v xml:space="preserve">206.40%          </v>
      </c>
      <c r="D293" s="4" t="str">
        <f t="shared" si="84"/>
        <v xml:space="preserve">$115,921.31          </v>
      </c>
      <c r="E293" s="4" t="str">
        <f t="shared" si="85"/>
        <v xml:space="preserve">210.738          </v>
      </c>
      <c r="F293" s="4" t="str">
        <f t="shared" si="86"/>
        <v xml:space="preserve">1.898          </v>
      </c>
      <c r="G293" s="4" t="str">
        <f t="shared" si="87"/>
        <v xml:space="preserve">322010.699          </v>
      </c>
      <c r="H293" s="4" t="str">
        <f t="shared" si="88"/>
        <v xml:space="preserve">141.7          </v>
      </c>
      <c r="I293" s="4" t="str">
        <f t="shared" si="89"/>
        <v xml:space="preserve">102.2          </v>
      </c>
      <c r="J293" s="4" t="str">
        <f t="shared" si="90"/>
        <v xml:space="preserve">1355.5          </v>
      </c>
      <c r="K293" s="4" t="str">
        <f t="shared" si="91"/>
        <v xml:space="preserve">1342.7          </v>
      </c>
      <c r="L293" s="4" t="str">
        <f t="shared" si="92"/>
        <v xml:space="preserve">1.235          </v>
      </c>
      <c r="M293" s="4" t="str">
        <f t="shared" si="93"/>
        <v xml:space="preserve">80434.714          </v>
      </c>
      <c r="N293" s="4" t="str">
        <f t="shared" si="94"/>
        <v xml:space="preserve">127154.189          </v>
      </c>
      <c r="O293" s="4" t="str">
        <f t="shared" si="95"/>
        <v xml:space="preserve">191.304          </v>
      </c>
      <c r="P293" s="4" t="str">
        <f t="shared" si="96"/>
        <v xml:space="preserve">10190093.74          </v>
      </c>
      <c r="Q293" s="4" t="str">
        <f t="shared" si="97"/>
        <v xml:space="preserve">286490.084          </v>
      </c>
      <c r="R293" s="4" t="str">
        <f t="shared" si="98"/>
        <v xml:space="preserve">0.00          </v>
      </c>
      <c r="S293" s="4" t="str">
        <f t="shared" si="99"/>
        <v xml:space="preserve">0.00          </v>
      </c>
      <c r="T293" s="4" t="str">
        <f t="shared" si="100"/>
        <v xml:space="preserve">3.29          </v>
      </c>
      <c r="U293" s="4" t="str">
        <f t="shared" si="101"/>
        <v xml:space="preserve">50.684          </v>
      </c>
      <c r="V293" s="4" t="str">
        <f t="shared" si="102"/>
        <v xml:space="preserve">34.5          </v>
      </c>
      <c r="W293" s="4" t="str">
        <f t="shared" si="103"/>
        <v xml:space="preserve">$0.00          </v>
      </c>
      <c r="X293" s="4" t="str">
        <f t="shared" si="104"/>
        <v xml:space="preserve">$0.00          </v>
      </c>
      <c r="Y293" s="4" t="str">
        <f t="shared" si="105"/>
        <v xml:space="preserve">$0.00          </v>
      </c>
      <c r="Z293" s="4" t="str">
        <f t="shared" si="106"/>
        <v xml:space="preserve">$0.00          </v>
      </c>
      <c r="AA293" s="4" t="str">
        <f t="shared" si="107"/>
        <v xml:space="preserve">$0.00          </v>
      </c>
      <c r="AB293" s="4" t="str">
        <f t="shared" si="108"/>
        <v xml:space="preserve">$0.00          </v>
      </c>
      <c r="AC293" s="4" t="e">
        <f t="shared" si="109"/>
        <v>#REF!</v>
      </c>
      <c r="AD293" s="4" t="e">
        <f t="shared" si="110"/>
        <v>#REF!</v>
      </c>
      <c r="AE293" s="4" t="e">
        <f t="shared" si="111"/>
        <v>#REF!</v>
      </c>
      <c r="AF293" s="4" t="e">
        <f t="shared" si="112"/>
        <v>#REF!</v>
      </c>
      <c r="AG293" s="4" t="e">
        <f t="shared" si="113"/>
        <v>#REF!</v>
      </c>
      <c r="AH293" s="4" t="e">
        <f t="shared" si="114"/>
        <v>#REF!</v>
      </c>
      <c r="AI293" s="4" t="e">
        <f t="shared" si="115"/>
        <v>#REF!</v>
      </c>
      <c r="AJ293" s="4" t="e">
        <f t="shared" si="116"/>
        <v>#REF!</v>
      </c>
      <c r="AK293" s="4" t="e">
        <f t="shared" si="117"/>
        <v>#REF!</v>
      </c>
      <c r="AL293" s="4" t="e">
        <f t="shared" si="118"/>
        <v>#REF!</v>
      </c>
      <c r="AM293" s="4" t="e">
        <f t="shared" si="119"/>
        <v>#REF!</v>
      </c>
      <c r="AN293" s="4" t="str">
        <f t="shared" si="120"/>
        <v xml:space="preserve">1.564          </v>
      </c>
      <c r="AO293" s="4" t="str">
        <f t="shared" si="121"/>
        <v xml:space="preserve">2.063          </v>
      </c>
      <c r="AP293" s="4" t="str">
        <f t="shared" si="122"/>
        <v xml:space="preserve">1.234          </v>
      </c>
    </row>
    <row r="294" spans="2:42" outlineLevel="1" x14ac:dyDescent="0.3">
      <c r="B294" s="4" t="str">
        <f t="shared" si="82"/>
        <v xml:space="preserve">1.511          </v>
      </c>
      <c r="C294" s="4" t="str">
        <f t="shared" si="83"/>
        <v xml:space="preserve">208.40%          </v>
      </c>
      <c r="D294" s="4" t="str">
        <f t="shared" si="84"/>
        <v xml:space="preserve">$116,890.75          </v>
      </c>
      <c r="E294" s="4" t="str">
        <f t="shared" si="85"/>
        <v xml:space="preserve">213.543          </v>
      </c>
      <c r="F294" s="4" t="str">
        <f t="shared" si="86"/>
        <v xml:space="preserve">1.913          </v>
      </c>
      <c r="G294" s="4" t="str">
        <f t="shared" si="87"/>
        <v xml:space="preserve">326383.866          </v>
      </c>
      <c r="H294" s="4" t="str">
        <f t="shared" si="88"/>
        <v xml:space="preserve">143.6          </v>
      </c>
      <c r="I294" s="4" t="str">
        <f t="shared" si="89"/>
        <v xml:space="preserve">103.6          </v>
      </c>
      <c r="J294" s="4" t="str">
        <f t="shared" si="90"/>
        <v xml:space="preserve">1363          </v>
      </c>
      <c r="K294" s="4" t="str">
        <f t="shared" si="91"/>
        <v xml:space="preserve">1350.6          </v>
      </c>
      <c r="L294" s="4" t="str">
        <f t="shared" si="92"/>
        <v xml:space="preserve">1.251          </v>
      </c>
      <c r="M294" s="4" t="str">
        <f t="shared" si="93"/>
        <v xml:space="preserve">81464.202          </v>
      </c>
      <c r="N294" s="4" t="str">
        <f t="shared" si="94"/>
        <v xml:space="preserve">128506.129          </v>
      </c>
      <c r="O294" s="4" t="str">
        <f t="shared" si="95"/>
        <v xml:space="preserve">193.851          </v>
      </c>
      <c r="P294" s="4" t="str">
        <f t="shared" si="96"/>
        <v xml:space="preserve">10329164.92          </v>
      </c>
      <c r="Q294" s="4" t="str">
        <f t="shared" si="97"/>
        <v xml:space="preserve">290381.879          </v>
      </c>
      <c r="R294" s="4" t="str">
        <f t="shared" si="98"/>
        <v xml:space="preserve">0.00          </v>
      </c>
      <c r="S294" s="4" t="str">
        <f t="shared" si="99"/>
        <v xml:space="preserve">0.00          </v>
      </c>
      <c r="T294" s="4" t="str">
        <f t="shared" si="100"/>
        <v xml:space="preserve">3.33          </v>
      </c>
      <c r="U294" s="4" t="str">
        <f t="shared" si="101"/>
        <v xml:space="preserve">51.363          </v>
      </c>
      <c r="V294" s="4" t="str">
        <f t="shared" si="102"/>
        <v xml:space="preserve">34.968          </v>
      </c>
      <c r="W294" s="4" t="str">
        <f t="shared" si="103"/>
        <v xml:space="preserve">$0.00          </v>
      </c>
      <c r="X294" s="4" t="str">
        <f t="shared" si="104"/>
        <v xml:space="preserve">$0.00          </v>
      </c>
      <c r="Y294" s="4" t="str">
        <f t="shared" si="105"/>
        <v xml:space="preserve">$0.00          </v>
      </c>
      <c r="Z294" s="4" t="str">
        <f t="shared" si="106"/>
        <v xml:space="preserve">$0.00          </v>
      </c>
      <c r="AA294" s="4" t="str">
        <f t="shared" si="107"/>
        <v xml:space="preserve">$0.00          </v>
      </c>
      <c r="AB294" s="4" t="str">
        <f t="shared" si="108"/>
        <v xml:space="preserve">$0.00          </v>
      </c>
      <c r="AC294" s="4" t="e">
        <f t="shared" si="109"/>
        <v>#REF!</v>
      </c>
      <c r="AD294" s="4" t="e">
        <f t="shared" si="110"/>
        <v>#REF!</v>
      </c>
      <c r="AE294" s="4" t="e">
        <f t="shared" si="111"/>
        <v>#REF!</v>
      </c>
      <c r="AF294" s="4" t="e">
        <f t="shared" si="112"/>
        <v>#REF!</v>
      </c>
      <c r="AG294" s="4" t="e">
        <f t="shared" si="113"/>
        <v>#REF!</v>
      </c>
      <c r="AH294" s="4" t="e">
        <f t="shared" si="114"/>
        <v>#REF!</v>
      </c>
      <c r="AI294" s="4" t="e">
        <f t="shared" si="115"/>
        <v>#REF!</v>
      </c>
      <c r="AJ294" s="4" t="e">
        <f t="shared" si="116"/>
        <v>#REF!</v>
      </c>
      <c r="AK294" s="4" t="e">
        <f t="shared" si="117"/>
        <v>#REF!</v>
      </c>
      <c r="AL294" s="4" t="e">
        <f t="shared" si="118"/>
        <v>#REF!</v>
      </c>
      <c r="AM294" s="4" t="e">
        <f t="shared" si="119"/>
        <v>#REF!</v>
      </c>
      <c r="AN294" s="4" t="str">
        <f t="shared" si="120"/>
        <v xml:space="preserve">1.584          </v>
      </c>
      <c r="AO294" s="4" t="str">
        <f t="shared" si="121"/>
        <v xml:space="preserve">2.083          </v>
      </c>
      <c r="AP294" s="4" t="str">
        <f t="shared" si="122"/>
        <v xml:space="preserve">1.25          </v>
      </c>
    </row>
    <row r="295" spans="2:42" outlineLevel="1" x14ac:dyDescent="0.3">
      <c r="B295" s="4" t="str">
        <f t="shared" si="82"/>
        <v xml:space="preserve">1.53          </v>
      </c>
      <c r="C295" s="4" t="str">
        <f t="shared" si="83"/>
        <v xml:space="preserve">210.40%          </v>
      </c>
      <c r="D295" s="4" t="str">
        <f t="shared" si="84"/>
        <v xml:space="preserve">$117,860.18          </v>
      </c>
      <c r="E295" s="4" t="str">
        <f t="shared" si="85"/>
        <v xml:space="preserve">216.348          </v>
      </c>
      <c r="F295" s="4" t="str">
        <f t="shared" si="86"/>
        <v xml:space="preserve">1.928          </v>
      </c>
      <c r="G295" s="4" t="str">
        <f t="shared" si="87"/>
        <v xml:space="preserve">330757.033          </v>
      </c>
      <c r="H295" s="4" t="str">
        <f t="shared" si="88"/>
        <v xml:space="preserve">145.5          </v>
      </c>
      <c r="I295" s="4" t="str">
        <f t="shared" si="89"/>
        <v xml:space="preserve">105          </v>
      </c>
      <c r="J295" s="4" t="str">
        <f t="shared" si="90"/>
        <v xml:space="preserve">1370.5          </v>
      </c>
      <c r="K295" s="4" t="str">
        <f t="shared" si="91"/>
        <v xml:space="preserve">1358.5          </v>
      </c>
      <c r="L295" s="4" t="str">
        <f t="shared" si="92"/>
        <v xml:space="preserve">1.267          </v>
      </c>
      <c r="M295" s="4" t="str">
        <f t="shared" si="93"/>
        <v xml:space="preserve">82493.69          </v>
      </c>
      <c r="N295" s="4" t="str">
        <f t="shared" si="94"/>
        <v xml:space="preserve">129858.069          </v>
      </c>
      <c r="O295" s="4" t="str">
        <f t="shared" si="95"/>
        <v xml:space="preserve">196.398          </v>
      </c>
      <c r="P295" s="4" t="str">
        <f t="shared" si="96"/>
        <v xml:space="preserve">10468236.11          </v>
      </c>
      <c r="Q295" s="4" t="str">
        <f t="shared" si="97"/>
        <v xml:space="preserve">294273.674          </v>
      </c>
      <c r="R295" s="4" t="str">
        <f t="shared" si="98"/>
        <v xml:space="preserve">0.00          </v>
      </c>
      <c r="S295" s="4" t="str">
        <f t="shared" si="99"/>
        <v xml:space="preserve">0.00          </v>
      </c>
      <c r="T295" s="4" t="str">
        <f t="shared" si="100"/>
        <v xml:space="preserve">3.37          </v>
      </c>
      <c r="U295" s="4" t="str">
        <f t="shared" si="101"/>
        <v xml:space="preserve">52.042          </v>
      </c>
      <c r="V295" s="4" t="str">
        <f t="shared" si="102"/>
        <v xml:space="preserve">35.436          </v>
      </c>
      <c r="W295" s="4" t="str">
        <f t="shared" si="103"/>
        <v xml:space="preserve">$0.00          </v>
      </c>
      <c r="X295" s="4" t="str">
        <f t="shared" si="104"/>
        <v xml:space="preserve">$0.00          </v>
      </c>
      <c r="Y295" s="4" t="str">
        <f t="shared" si="105"/>
        <v xml:space="preserve">$0.00          </v>
      </c>
      <c r="Z295" s="4" t="str">
        <f t="shared" si="106"/>
        <v xml:space="preserve">$0.00          </v>
      </c>
      <c r="AA295" s="4" t="str">
        <f t="shared" si="107"/>
        <v xml:space="preserve">$0.00          </v>
      </c>
      <c r="AB295" s="4" t="str">
        <f t="shared" si="108"/>
        <v xml:space="preserve">$0.00          </v>
      </c>
      <c r="AC295" s="4" t="e">
        <f t="shared" si="109"/>
        <v>#REF!</v>
      </c>
      <c r="AD295" s="4" t="e">
        <f t="shared" si="110"/>
        <v>#REF!</v>
      </c>
      <c r="AE295" s="4" t="e">
        <f t="shared" si="111"/>
        <v>#REF!</v>
      </c>
      <c r="AF295" s="4" t="e">
        <f t="shared" si="112"/>
        <v>#REF!</v>
      </c>
      <c r="AG295" s="4" t="e">
        <f t="shared" si="113"/>
        <v>#REF!</v>
      </c>
      <c r="AH295" s="4" t="e">
        <f t="shared" si="114"/>
        <v>#REF!</v>
      </c>
      <c r="AI295" s="4" t="e">
        <f t="shared" si="115"/>
        <v>#REF!</v>
      </c>
      <c r="AJ295" s="4" t="e">
        <f t="shared" si="116"/>
        <v>#REF!</v>
      </c>
      <c r="AK295" s="4" t="e">
        <f t="shared" si="117"/>
        <v>#REF!</v>
      </c>
      <c r="AL295" s="4" t="e">
        <f t="shared" si="118"/>
        <v>#REF!</v>
      </c>
      <c r="AM295" s="4" t="e">
        <f t="shared" si="119"/>
        <v>#REF!</v>
      </c>
      <c r="AN295" s="4" t="str">
        <f t="shared" si="120"/>
        <v xml:space="preserve">1.604          </v>
      </c>
      <c r="AO295" s="4" t="str">
        <f t="shared" si="121"/>
        <v xml:space="preserve">2.103          </v>
      </c>
      <c r="AP295" s="4" t="str">
        <f t="shared" si="122"/>
        <v xml:space="preserve">1.266          </v>
      </c>
    </row>
    <row r="296" spans="2:42" outlineLevel="1" x14ac:dyDescent="0.3">
      <c r="B296" s="4" t="str">
        <f t="shared" si="82"/>
        <v xml:space="preserve">1.549          </v>
      </c>
      <c r="C296" s="4" t="str">
        <f t="shared" si="83"/>
        <v xml:space="preserve">212.40%          </v>
      </c>
      <c r="D296" s="4" t="str">
        <f t="shared" si="84"/>
        <v xml:space="preserve">$118,829.62          </v>
      </c>
      <c r="E296" s="4" t="str">
        <f t="shared" si="85"/>
        <v xml:space="preserve">219.153          </v>
      </c>
      <c r="F296" s="4" t="str">
        <f t="shared" si="86"/>
        <v xml:space="preserve">1.943          </v>
      </c>
      <c r="G296" s="4" t="str">
        <f t="shared" si="87"/>
        <v xml:space="preserve">335130.2          </v>
      </c>
      <c r="H296" s="4" t="str">
        <f t="shared" si="88"/>
        <v xml:space="preserve">147.4          </v>
      </c>
      <c r="I296" s="4" t="str">
        <f t="shared" si="89"/>
        <v xml:space="preserve">106.4          </v>
      </c>
      <c r="J296" s="4" t="str">
        <f t="shared" si="90"/>
        <v xml:space="preserve">1378          </v>
      </c>
      <c r="K296" s="4" t="str">
        <f t="shared" si="91"/>
        <v xml:space="preserve">1366.4          </v>
      </c>
      <c r="L296" s="4" t="str">
        <f t="shared" si="92"/>
        <v xml:space="preserve">1.283          </v>
      </c>
      <c r="M296" s="4" t="str">
        <f t="shared" si="93"/>
        <v xml:space="preserve">83523.178          </v>
      </c>
      <c r="N296" s="4" t="str">
        <f t="shared" si="94"/>
        <v xml:space="preserve">131210.009          </v>
      </c>
      <c r="O296" s="4" t="str">
        <f t="shared" si="95"/>
        <v xml:space="preserve">198.945          </v>
      </c>
      <c r="P296" s="4" t="str">
        <f t="shared" si="96"/>
        <v xml:space="preserve">10607307.3          </v>
      </c>
      <c r="Q296" s="4" t="str">
        <f t="shared" si="97"/>
        <v xml:space="preserve">298165.469          </v>
      </c>
      <c r="R296" s="4" t="str">
        <f t="shared" si="98"/>
        <v xml:space="preserve">0.00          </v>
      </c>
      <c r="S296" s="4" t="str">
        <f t="shared" si="99"/>
        <v xml:space="preserve">0.00          </v>
      </c>
      <c r="T296" s="4" t="str">
        <f t="shared" si="100"/>
        <v xml:space="preserve">3.41          </v>
      </c>
      <c r="U296" s="4" t="str">
        <f t="shared" si="101"/>
        <v xml:space="preserve">52.721          </v>
      </c>
      <c r="V296" s="4" t="str">
        <f t="shared" si="102"/>
        <v xml:space="preserve">35.904          </v>
      </c>
      <c r="W296" s="4" t="str">
        <f t="shared" si="103"/>
        <v xml:space="preserve">$0.00          </v>
      </c>
      <c r="X296" s="4" t="str">
        <f t="shared" si="104"/>
        <v xml:space="preserve">$0.00          </v>
      </c>
      <c r="Y296" s="4" t="str">
        <f t="shared" si="105"/>
        <v xml:space="preserve">$0.00          </v>
      </c>
      <c r="Z296" s="4" t="str">
        <f t="shared" si="106"/>
        <v xml:space="preserve">$0.00          </v>
      </c>
      <c r="AA296" s="4" t="str">
        <f t="shared" si="107"/>
        <v xml:space="preserve">$0.00          </v>
      </c>
      <c r="AB296" s="4" t="str">
        <f t="shared" si="108"/>
        <v xml:space="preserve">$0.00          </v>
      </c>
      <c r="AC296" s="4" t="e">
        <f t="shared" si="109"/>
        <v>#REF!</v>
      </c>
      <c r="AD296" s="4" t="e">
        <f t="shared" si="110"/>
        <v>#REF!</v>
      </c>
      <c r="AE296" s="4" t="e">
        <f t="shared" si="111"/>
        <v>#REF!</v>
      </c>
      <c r="AF296" s="4" t="e">
        <f t="shared" si="112"/>
        <v>#REF!</v>
      </c>
      <c r="AG296" s="4" t="e">
        <f t="shared" si="113"/>
        <v>#REF!</v>
      </c>
      <c r="AH296" s="4" t="e">
        <f t="shared" si="114"/>
        <v>#REF!</v>
      </c>
      <c r="AI296" s="4" t="e">
        <f t="shared" si="115"/>
        <v>#REF!</v>
      </c>
      <c r="AJ296" s="4" t="e">
        <f t="shared" si="116"/>
        <v>#REF!</v>
      </c>
      <c r="AK296" s="4" t="e">
        <f t="shared" si="117"/>
        <v>#REF!</v>
      </c>
      <c r="AL296" s="4" t="e">
        <f t="shared" si="118"/>
        <v>#REF!</v>
      </c>
      <c r="AM296" s="4" t="e">
        <f t="shared" si="119"/>
        <v>#REF!</v>
      </c>
      <c r="AN296" s="4" t="str">
        <f t="shared" si="120"/>
        <v xml:space="preserve">1.624          </v>
      </c>
      <c r="AO296" s="4" t="str">
        <f t="shared" si="121"/>
        <v xml:space="preserve">2.123          </v>
      </c>
      <c r="AP296" s="4" t="str">
        <f t="shared" si="122"/>
        <v xml:space="preserve">1.282          </v>
      </c>
    </row>
    <row r="297" spans="2:42" outlineLevel="1" x14ac:dyDescent="0.3">
      <c r="B297" s="4" t="str">
        <f t="shared" si="82"/>
        <v xml:space="preserve">1.568          </v>
      </c>
      <c r="C297" s="4" t="str">
        <f t="shared" si="83"/>
        <v xml:space="preserve">214.40%          </v>
      </c>
      <c r="D297" s="4" t="str">
        <f t="shared" si="84"/>
        <v xml:space="preserve">$119,799.06          </v>
      </c>
      <c r="E297" s="4" t="str">
        <f t="shared" si="85"/>
        <v xml:space="preserve">221.958          </v>
      </c>
      <c r="F297" s="4" t="str">
        <f t="shared" si="86"/>
        <v xml:space="preserve">1.958          </v>
      </c>
      <c r="G297" s="4" t="str">
        <f t="shared" si="87"/>
        <v xml:space="preserve">339503.367          </v>
      </c>
      <c r="H297" s="4" t="str">
        <f t="shared" si="88"/>
        <v xml:space="preserve">149.3          </v>
      </c>
      <c r="I297" s="4" t="str">
        <f t="shared" si="89"/>
        <v xml:space="preserve">107.8          </v>
      </c>
      <c r="J297" s="4" t="str">
        <f t="shared" si="90"/>
        <v xml:space="preserve">1385.5          </v>
      </c>
      <c r="K297" s="4" t="str">
        <f t="shared" si="91"/>
        <v xml:space="preserve">1374.3          </v>
      </c>
      <c r="L297" s="4" t="str">
        <f t="shared" si="92"/>
        <v xml:space="preserve">1.299          </v>
      </c>
      <c r="M297" s="4" t="str">
        <f t="shared" si="93"/>
        <v xml:space="preserve">84552.666          </v>
      </c>
      <c r="N297" s="4" t="str">
        <f t="shared" si="94"/>
        <v xml:space="preserve">132561.949          </v>
      </c>
      <c r="O297" s="4" t="str">
        <f t="shared" si="95"/>
        <v xml:space="preserve">201.492          </v>
      </c>
      <c r="P297" s="4" t="str">
        <f t="shared" si="96"/>
        <v xml:space="preserve">10746378.48          </v>
      </c>
      <c r="Q297" s="4" t="str">
        <f t="shared" si="97"/>
        <v xml:space="preserve">302057.264          </v>
      </c>
      <c r="R297" s="4" t="str">
        <f t="shared" si="98"/>
        <v xml:space="preserve">0.00          </v>
      </c>
      <c r="S297" s="4" t="str">
        <f t="shared" si="99"/>
        <v xml:space="preserve">0.00          </v>
      </c>
      <c r="T297" s="4" t="str">
        <f t="shared" si="100"/>
        <v xml:space="preserve">3.45          </v>
      </c>
      <c r="U297" s="4" t="str">
        <f t="shared" si="101"/>
        <v xml:space="preserve">53.4          </v>
      </c>
      <c r="V297" s="4" t="str">
        <f t="shared" si="102"/>
        <v xml:space="preserve">36.372          </v>
      </c>
      <c r="W297" s="4" t="str">
        <f t="shared" si="103"/>
        <v xml:space="preserve">$0.00          </v>
      </c>
      <c r="X297" s="4" t="str">
        <f t="shared" si="104"/>
        <v xml:space="preserve">$0.00          </v>
      </c>
      <c r="Y297" s="4" t="str">
        <f t="shared" si="105"/>
        <v xml:space="preserve">$0.00          </v>
      </c>
      <c r="Z297" s="4" t="str">
        <f t="shared" si="106"/>
        <v xml:space="preserve">$0.00          </v>
      </c>
      <c r="AA297" s="4" t="str">
        <f t="shared" si="107"/>
        <v xml:space="preserve">$0.00          </v>
      </c>
      <c r="AB297" s="4" t="str">
        <f t="shared" si="108"/>
        <v xml:space="preserve">$0.00          </v>
      </c>
      <c r="AC297" s="4" t="e">
        <f t="shared" si="109"/>
        <v>#REF!</v>
      </c>
      <c r="AD297" s="4" t="e">
        <f t="shared" si="110"/>
        <v>#REF!</v>
      </c>
      <c r="AE297" s="4" t="e">
        <f t="shared" si="111"/>
        <v>#REF!</v>
      </c>
      <c r="AF297" s="4" t="e">
        <f t="shared" si="112"/>
        <v>#REF!</v>
      </c>
      <c r="AG297" s="4" t="e">
        <f t="shared" si="113"/>
        <v>#REF!</v>
      </c>
      <c r="AH297" s="4" t="e">
        <f t="shared" si="114"/>
        <v>#REF!</v>
      </c>
      <c r="AI297" s="4" t="e">
        <f t="shared" si="115"/>
        <v>#REF!</v>
      </c>
      <c r="AJ297" s="4" t="e">
        <f t="shared" si="116"/>
        <v>#REF!</v>
      </c>
      <c r="AK297" s="4" t="e">
        <f t="shared" si="117"/>
        <v>#REF!</v>
      </c>
      <c r="AL297" s="4" t="e">
        <f t="shared" si="118"/>
        <v>#REF!</v>
      </c>
      <c r="AM297" s="4" t="e">
        <f t="shared" si="119"/>
        <v>#REF!</v>
      </c>
      <c r="AN297" s="4" t="str">
        <f t="shared" si="120"/>
        <v xml:space="preserve">1.644          </v>
      </c>
      <c r="AO297" s="4" t="str">
        <f t="shared" si="121"/>
        <v xml:space="preserve">2.143          </v>
      </c>
      <c r="AP297" s="4" t="str">
        <f t="shared" si="122"/>
        <v xml:space="preserve">1.298          </v>
      </c>
    </row>
    <row r="298" spans="2:42" outlineLevel="1" x14ac:dyDescent="0.3">
      <c r="B298" s="4" t="str">
        <f t="shared" si="82"/>
        <v xml:space="preserve">1.587          </v>
      </c>
      <c r="C298" s="4" t="str">
        <f t="shared" si="83"/>
        <v xml:space="preserve">216.40%          </v>
      </c>
      <c r="D298" s="4" t="str">
        <f t="shared" si="84"/>
        <v xml:space="preserve">$120,768.50          </v>
      </c>
      <c r="E298" s="4" t="str">
        <f t="shared" si="85"/>
        <v xml:space="preserve">224.763          </v>
      </c>
      <c r="F298" s="4" t="str">
        <f t="shared" si="86"/>
        <v xml:space="preserve">1.973          </v>
      </c>
      <c r="G298" s="4" t="str">
        <f t="shared" si="87"/>
        <v xml:space="preserve">343876.534          </v>
      </c>
      <c r="H298" s="4" t="str">
        <f t="shared" si="88"/>
        <v xml:space="preserve">151.2          </v>
      </c>
      <c r="I298" s="4" t="str">
        <f t="shared" si="89"/>
        <v xml:space="preserve">109.2          </v>
      </c>
      <c r="J298" s="4" t="str">
        <f t="shared" si="90"/>
        <v xml:space="preserve">1393          </v>
      </c>
      <c r="K298" s="4" t="str">
        <f t="shared" si="91"/>
        <v xml:space="preserve">1382.2          </v>
      </c>
      <c r="L298" s="4" t="str">
        <f t="shared" si="92"/>
        <v xml:space="preserve">1.315          </v>
      </c>
      <c r="M298" s="4" t="str">
        <f t="shared" si="93"/>
        <v xml:space="preserve">85582.154          </v>
      </c>
      <c r="N298" s="4" t="str">
        <f t="shared" si="94"/>
        <v xml:space="preserve">133913.889          </v>
      </c>
      <c r="O298" s="4" t="str">
        <f t="shared" si="95"/>
        <v xml:space="preserve">204.039          </v>
      </c>
      <c r="P298" s="4" t="str">
        <f t="shared" si="96"/>
        <v xml:space="preserve">10885449.67          </v>
      </c>
      <c r="Q298" s="4" t="str">
        <f t="shared" si="97"/>
        <v xml:space="preserve">305949.059          </v>
      </c>
      <c r="R298" s="4" t="str">
        <f t="shared" si="98"/>
        <v xml:space="preserve">0.00          </v>
      </c>
      <c r="S298" s="4" t="str">
        <f t="shared" si="99"/>
        <v xml:space="preserve">0.00          </v>
      </c>
      <c r="T298" s="4" t="str">
        <f t="shared" si="100"/>
        <v xml:space="preserve">3.50          </v>
      </c>
      <c r="U298" s="4" t="str">
        <f t="shared" si="101"/>
        <v xml:space="preserve">54.079          </v>
      </c>
      <c r="V298" s="4" t="str">
        <f t="shared" si="102"/>
        <v xml:space="preserve">36.84          </v>
      </c>
      <c r="W298" s="4" t="str">
        <f t="shared" si="103"/>
        <v xml:space="preserve">$0.00          </v>
      </c>
      <c r="X298" s="4" t="str">
        <f t="shared" si="104"/>
        <v xml:space="preserve">$0.00          </v>
      </c>
      <c r="Y298" s="4" t="str">
        <f t="shared" si="105"/>
        <v xml:space="preserve">$0.00          </v>
      </c>
      <c r="Z298" s="4" t="str">
        <f t="shared" si="106"/>
        <v xml:space="preserve">$0.00          </v>
      </c>
      <c r="AA298" s="4" t="str">
        <f t="shared" si="107"/>
        <v xml:space="preserve">$0.00          </v>
      </c>
      <c r="AB298" s="4" t="str">
        <f t="shared" si="108"/>
        <v xml:space="preserve">$0.00          </v>
      </c>
      <c r="AC298" s="4" t="e">
        <f t="shared" si="109"/>
        <v>#REF!</v>
      </c>
      <c r="AD298" s="4" t="e">
        <f t="shared" si="110"/>
        <v>#REF!</v>
      </c>
      <c r="AE298" s="4" t="e">
        <f t="shared" si="111"/>
        <v>#REF!</v>
      </c>
      <c r="AF298" s="4" t="e">
        <f t="shared" si="112"/>
        <v>#REF!</v>
      </c>
      <c r="AG298" s="4" t="e">
        <f t="shared" si="113"/>
        <v>#REF!</v>
      </c>
      <c r="AH298" s="4" t="e">
        <f t="shared" si="114"/>
        <v>#REF!</v>
      </c>
      <c r="AI298" s="4" t="e">
        <f t="shared" si="115"/>
        <v>#REF!</v>
      </c>
      <c r="AJ298" s="4" t="e">
        <f t="shared" si="116"/>
        <v>#REF!</v>
      </c>
      <c r="AK298" s="4" t="e">
        <f t="shared" si="117"/>
        <v>#REF!</v>
      </c>
      <c r="AL298" s="4" t="e">
        <f t="shared" si="118"/>
        <v>#REF!</v>
      </c>
      <c r="AM298" s="4" t="e">
        <f t="shared" si="119"/>
        <v>#REF!</v>
      </c>
      <c r="AN298" s="4" t="str">
        <f t="shared" si="120"/>
        <v xml:space="preserve">1.664          </v>
      </c>
      <c r="AO298" s="4" t="str">
        <f t="shared" si="121"/>
        <v xml:space="preserve">2.163          </v>
      </c>
      <c r="AP298" s="4" t="str">
        <f t="shared" si="122"/>
        <v xml:space="preserve">1.314          </v>
      </c>
    </row>
    <row r="299" spans="2:42" outlineLevel="1" x14ac:dyDescent="0.3">
      <c r="B299" s="4" t="str">
        <f t="shared" si="82"/>
        <v xml:space="preserve">1.606          </v>
      </c>
      <c r="C299" s="4" t="str">
        <f t="shared" si="83"/>
        <v xml:space="preserve">218.40%          </v>
      </c>
      <c r="D299" s="4" t="str">
        <f t="shared" si="84"/>
        <v xml:space="preserve">$121,737.94          </v>
      </c>
      <c r="E299" s="4" t="str">
        <f t="shared" si="85"/>
        <v xml:space="preserve">227.568          </v>
      </c>
      <c r="F299" s="4" t="str">
        <f t="shared" si="86"/>
        <v xml:space="preserve">1.988          </v>
      </c>
      <c r="G299" s="4" t="str">
        <f t="shared" si="87"/>
        <v xml:space="preserve">348249.701          </v>
      </c>
      <c r="H299" s="4" t="str">
        <f t="shared" si="88"/>
        <v xml:space="preserve">153.1          </v>
      </c>
      <c r="I299" s="4" t="str">
        <f t="shared" si="89"/>
        <v xml:space="preserve">110.6          </v>
      </c>
      <c r="J299" s="4" t="str">
        <f t="shared" si="90"/>
        <v xml:space="preserve">1400.5          </v>
      </c>
      <c r="K299" s="4" t="str">
        <f t="shared" si="91"/>
        <v xml:space="preserve">1390.1          </v>
      </c>
      <c r="L299" s="4" t="str">
        <f t="shared" si="92"/>
        <v xml:space="preserve">1.331          </v>
      </c>
      <c r="M299" s="4" t="str">
        <f t="shared" si="93"/>
        <v xml:space="preserve">86611.642          </v>
      </c>
      <c r="N299" s="4" t="str">
        <f t="shared" si="94"/>
        <v xml:space="preserve">135265.829          </v>
      </c>
      <c r="O299" s="4" t="str">
        <f t="shared" si="95"/>
        <v xml:space="preserve">206.586          </v>
      </c>
      <c r="P299" s="4" t="str">
        <f t="shared" si="96"/>
        <v xml:space="preserve">11024520.86          </v>
      </c>
      <c r="Q299" s="4" t="str">
        <f t="shared" si="97"/>
        <v xml:space="preserve">309840.854          </v>
      </c>
      <c r="R299" s="4" t="str">
        <f t="shared" si="98"/>
        <v xml:space="preserve">0.00          </v>
      </c>
      <c r="S299" s="4" t="str">
        <f t="shared" si="99"/>
        <v xml:space="preserve">0.00          </v>
      </c>
      <c r="T299" s="4" t="str">
        <f t="shared" si="100"/>
        <v xml:space="preserve">3.54          </v>
      </c>
      <c r="U299" s="4" t="str">
        <f t="shared" si="101"/>
        <v xml:space="preserve">54.758          </v>
      </c>
      <c r="V299" s="4" t="str">
        <f t="shared" si="102"/>
        <v xml:space="preserve">37.308          </v>
      </c>
      <c r="W299" s="4" t="str">
        <f t="shared" si="103"/>
        <v xml:space="preserve">$0.00          </v>
      </c>
      <c r="X299" s="4" t="str">
        <f t="shared" si="104"/>
        <v xml:space="preserve">$0.00          </v>
      </c>
      <c r="Y299" s="4" t="str">
        <f t="shared" si="105"/>
        <v xml:space="preserve">$0.00          </v>
      </c>
      <c r="Z299" s="4" t="str">
        <f t="shared" si="106"/>
        <v xml:space="preserve">$0.00          </v>
      </c>
      <c r="AA299" s="4" t="str">
        <f t="shared" si="107"/>
        <v xml:space="preserve">$0.00          </v>
      </c>
      <c r="AB299" s="4" t="str">
        <f t="shared" si="108"/>
        <v xml:space="preserve">$0.00          </v>
      </c>
      <c r="AC299" s="4" t="e">
        <f t="shared" si="109"/>
        <v>#REF!</v>
      </c>
      <c r="AD299" s="4" t="e">
        <f t="shared" si="110"/>
        <v>#REF!</v>
      </c>
      <c r="AE299" s="4" t="e">
        <f t="shared" si="111"/>
        <v>#REF!</v>
      </c>
      <c r="AF299" s="4" t="e">
        <f t="shared" si="112"/>
        <v>#REF!</v>
      </c>
      <c r="AG299" s="4" t="e">
        <f t="shared" si="113"/>
        <v>#REF!</v>
      </c>
      <c r="AH299" s="4" t="e">
        <f t="shared" si="114"/>
        <v>#REF!</v>
      </c>
      <c r="AI299" s="4" t="e">
        <f t="shared" si="115"/>
        <v>#REF!</v>
      </c>
      <c r="AJ299" s="4" t="e">
        <f t="shared" si="116"/>
        <v>#REF!</v>
      </c>
      <c r="AK299" s="4" t="e">
        <f t="shared" si="117"/>
        <v>#REF!</v>
      </c>
      <c r="AL299" s="4" t="e">
        <f t="shared" si="118"/>
        <v>#REF!</v>
      </c>
      <c r="AM299" s="4" t="e">
        <f t="shared" si="119"/>
        <v>#REF!</v>
      </c>
      <c r="AN299" s="4" t="str">
        <f t="shared" si="120"/>
        <v xml:space="preserve">1.684          </v>
      </c>
      <c r="AO299" s="4" t="str">
        <f t="shared" si="121"/>
        <v xml:space="preserve">2.183          </v>
      </c>
      <c r="AP299" s="4" t="str">
        <f t="shared" si="122"/>
        <v xml:space="preserve">1.33          </v>
      </c>
    </row>
    <row r="300" spans="2:42" outlineLevel="1" x14ac:dyDescent="0.3">
      <c r="B300" s="4" t="str">
        <f t="shared" si="82"/>
        <v xml:space="preserve">1.625          </v>
      </c>
      <c r="C300" s="4" t="str">
        <f t="shared" si="83"/>
        <v xml:space="preserve">220.40%          </v>
      </c>
      <c r="D300" s="4" t="str">
        <f t="shared" si="84"/>
        <v xml:space="preserve">$122,707.38          </v>
      </c>
      <c r="E300" s="4" t="str">
        <f t="shared" si="85"/>
        <v xml:space="preserve">230.373          </v>
      </c>
      <c r="F300" s="4" t="str">
        <f t="shared" si="86"/>
        <v xml:space="preserve">2.003          </v>
      </c>
      <c r="G300" s="4" t="str">
        <f t="shared" si="87"/>
        <v xml:space="preserve">352622.868          </v>
      </c>
      <c r="H300" s="4" t="str">
        <f t="shared" si="88"/>
        <v xml:space="preserve">155          </v>
      </c>
      <c r="I300" s="4" t="str">
        <f t="shared" si="89"/>
        <v xml:space="preserve">112          </v>
      </c>
      <c r="J300" s="4" t="str">
        <f t="shared" si="90"/>
        <v xml:space="preserve">1408          </v>
      </c>
      <c r="K300" s="4" t="str">
        <f t="shared" si="91"/>
        <v xml:space="preserve">1398          </v>
      </c>
      <c r="L300" s="4" t="str">
        <f t="shared" si="92"/>
        <v xml:space="preserve">1.347          </v>
      </c>
      <c r="M300" s="4" t="str">
        <f t="shared" si="93"/>
        <v xml:space="preserve">87641.13          </v>
      </c>
      <c r="N300" s="4" t="str">
        <f t="shared" si="94"/>
        <v xml:space="preserve">136617.769          </v>
      </c>
      <c r="O300" s="4" t="str">
        <f t="shared" si="95"/>
        <v xml:space="preserve">209.133          </v>
      </c>
      <c r="P300" s="4" t="str">
        <f t="shared" si="96"/>
        <v xml:space="preserve">11163592.05          </v>
      </c>
      <c r="Q300" s="4" t="str">
        <f t="shared" si="97"/>
        <v xml:space="preserve">313732.649          </v>
      </c>
      <c r="R300" s="4" t="str">
        <f t="shared" si="98"/>
        <v xml:space="preserve">0.00          </v>
      </c>
      <c r="S300" s="4" t="str">
        <f t="shared" si="99"/>
        <v xml:space="preserve">0.00          </v>
      </c>
      <c r="T300" s="4" t="str">
        <f t="shared" si="100"/>
        <v xml:space="preserve">3.58          </v>
      </c>
      <c r="U300" s="4" t="str">
        <f t="shared" si="101"/>
        <v xml:space="preserve">55.437          </v>
      </c>
      <c r="V300" s="4" t="str">
        <f t="shared" si="102"/>
        <v xml:space="preserve">37.776          </v>
      </c>
      <c r="W300" s="4" t="str">
        <f t="shared" si="103"/>
        <v xml:space="preserve">$0.00          </v>
      </c>
      <c r="X300" s="4" t="str">
        <f t="shared" si="104"/>
        <v xml:space="preserve">$0.00          </v>
      </c>
      <c r="Y300" s="4" t="str">
        <f t="shared" si="105"/>
        <v xml:space="preserve">$0.00          </v>
      </c>
      <c r="Z300" s="4" t="str">
        <f t="shared" si="106"/>
        <v xml:space="preserve">$0.00          </v>
      </c>
      <c r="AA300" s="4" t="str">
        <f t="shared" si="107"/>
        <v xml:space="preserve">$0.00          </v>
      </c>
      <c r="AB300" s="4" t="str">
        <f t="shared" si="108"/>
        <v xml:space="preserve">$0.00          </v>
      </c>
      <c r="AC300" s="4" t="e">
        <f t="shared" si="109"/>
        <v>#REF!</v>
      </c>
      <c r="AD300" s="4" t="e">
        <f t="shared" si="110"/>
        <v>#REF!</v>
      </c>
      <c r="AE300" s="4" t="e">
        <f t="shared" si="111"/>
        <v>#REF!</v>
      </c>
      <c r="AF300" s="4" t="e">
        <f t="shared" si="112"/>
        <v>#REF!</v>
      </c>
      <c r="AG300" s="4" t="e">
        <f t="shared" si="113"/>
        <v>#REF!</v>
      </c>
      <c r="AH300" s="4" t="e">
        <f t="shared" si="114"/>
        <v>#REF!</v>
      </c>
      <c r="AI300" s="4" t="e">
        <f t="shared" si="115"/>
        <v>#REF!</v>
      </c>
      <c r="AJ300" s="4" t="e">
        <f t="shared" si="116"/>
        <v>#REF!</v>
      </c>
      <c r="AK300" s="4" t="e">
        <f t="shared" si="117"/>
        <v>#REF!</v>
      </c>
      <c r="AL300" s="4" t="e">
        <f t="shared" si="118"/>
        <v>#REF!</v>
      </c>
      <c r="AM300" s="4" t="e">
        <f t="shared" si="119"/>
        <v>#REF!</v>
      </c>
      <c r="AN300" s="4" t="str">
        <f t="shared" si="120"/>
        <v xml:space="preserve">1.704          </v>
      </c>
      <c r="AO300" s="4" t="str">
        <f t="shared" si="121"/>
        <v xml:space="preserve">2.203          </v>
      </c>
      <c r="AP300" s="4" t="str">
        <f t="shared" si="122"/>
        <v xml:space="preserve">1.346          </v>
      </c>
    </row>
    <row r="301" spans="2:42" outlineLevel="1" x14ac:dyDescent="0.3">
      <c r="B301" s="4" t="str">
        <f t="shared" si="82"/>
        <v xml:space="preserve">1.644          </v>
      </c>
      <c r="C301" s="4" t="str">
        <f t="shared" si="83"/>
        <v xml:space="preserve">222.40%          </v>
      </c>
      <c r="D301" s="4" t="str">
        <f t="shared" si="84"/>
        <v xml:space="preserve">$123,676.82          </v>
      </c>
      <c r="E301" s="4" t="str">
        <f t="shared" si="85"/>
        <v xml:space="preserve">233.178          </v>
      </c>
      <c r="F301" s="4" t="str">
        <f t="shared" si="86"/>
        <v xml:space="preserve">2.018          </v>
      </c>
      <c r="G301" s="4" t="str">
        <f t="shared" si="87"/>
        <v xml:space="preserve">356996.035          </v>
      </c>
      <c r="H301" s="4" t="str">
        <f t="shared" si="88"/>
        <v xml:space="preserve">156.9          </v>
      </c>
      <c r="I301" s="4" t="str">
        <f t="shared" si="89"/>
        <v xml:space="preserve">113.4          </v>
      </c>
      <c r="J301" s="4" t="str">
        <f t="shared" si="90"/>
        <v xml:space="preserve">1415.5          </v>
      </c>
      <c r="K301" s="4" t="str">
        <f t="shared" si="91"/>
        <v xml:space="preserve">1405.9          </v>
      </c>
      <c r="L301" s="4" t="str">
        <f t="shared" si="92"/>
        <v xml:space="preserve">1.363          </v>
      </c>
      <c r="M301" s="4" t="str">
        <f t="shared" si="93"/>
        <v xml:space="preserve">88670.618          </v>
      </c>
      <c r="N301" s="4" t="str">
        <f t="shared" si="94"/>
        <v xml:space="preserve">137969.709          </v>
      </c>
      <c r="O301" s="4" t="str">
        <f t="shared" si="95"/>
        <v xml:space="preserve">211.68          </v>
      </c>
      <c r="P301" s="4" t="str">
        <f t="shared" si="96"/>
        <v xml:space="preserve">11302663.23          </v>
      </c>
      <c r="Q301" s="4" t="str">
        <f t="shared" si="97"/>
        <v xml:space="preserve">317624.444          </v>
      </c>
      <c r="R301" s="4" t="str">
        <f t="shared" si="98"/>
        <v xml:space="preserve">0.00          </v>
      </c>
      <c r="S301" s="4" t="str">
        <f t="shared" si="99"/>
        <v xml:space="preserve">0.00          </v>
      </c>
      <c r="T301" s="4" t="str">
        <f t="shared" si="100"/>
        <v xml:space="preserve">3.62          </v>
      </c>
      <c r="U301" s="4" t="str">
        <f t="shared" si="101"/>
        <v xml:space="preserve">56.116          </v>
      </c>
      <c r="V301" s="4" t="str">
        <f t="shared" si="102"/>
        <v xml:space="preserve">38.244          </v>
      </c>
      <c r="W301" s="4" t="str">
        <f t="shared" si="103"/>
        <v xml:space="preserve">$0.00          </v>
      </c>
      <c r="X301" s="4" t="str">
        <f t="shared" si="104"/>
        <v xml:space="preserve">$0.00          </v>
      </c>
      <c r="Y301" s="4" t="str">
        <f t="shared" si="105"/>
        <v xml:space="preserve">$0.00          </v>
      </c>
      <c r="Z301" s="4" t="str">
        <f t="shared" si="106"/>
        <v xml:space="preserve">$0.00          </v>
      </c>
      <c r="AA301" s="4" t="str">
        <f t="shared" si="107"/>
        <v xml:space="preserve">$0.00          </v>
      </c>
      <c r="AB301" s="4" t="str">
        <f t="shared" si="108"/>
        <v xml:space="preserve">$0.00          </v>
      </c>
      <c r="AC301" s="4" t="e">
        <f t="shared" si="109"/>
        <v>#REF!</v>
      </c>
      <c r="AD301" s="4" t="e">
        <f t="shared" si="110"/>
        <v>#REF!</v>
      </c>
      <c r="AE301" s="4" t="e">
        <f t="shared" si="111"/>
        <v>#REF!</v>
      </c>
      <c r="AF301" s="4" t="e">
        <f t="shared" si="112"/>
        <v>#REF!</v>
      </c>
      <c r="AG301" s="4" t="e">
        <f t="shared" si="113"/>
        <v>#REF!</v>
      </c>
      <c r="AH301" s="4" t="e">
        <f t="shared" si="114"/>
        <v>#REF!</v>
      </c>
      <c r="AI301" s="4" t="e">
        <f t="shared" si="115"/>
        <v>#REF!</v>
      </c>
      <c r="AJ301" s="4" t="e">
        <f t="shared" si="116"/>
        <v>#REF!</v>
      </c>
      <c r="AK301" s="4" t="e">
        <f t="shared" si="117"/>
        <v>#REF!</v>
      </c>
      <c r="AL301" s="4" t="e">
        <f t="shared" si="118"/>
        <v>#REF!</v>
      </c>
      <c r="AM301" s="4" t="e">
        <f t="shared" si="119"/>
        <v>#REF!</v>
      </c>
      <c r="AN301" s="4" t="str">
        <f t="shared" si="120"/>
        <v xml:space="preserve">1.724          </v>
      </c>
      <c r="AO301" s="4" t="str">
        <f t="shared" si="121"/>
        <v xml:space="preserve">2.223          </v>
      </c>
      <c r="AP301" s="4" t="str">
        <f t="shared" si="122"/>
        <v xml:space="preserve">1.362          </v>
      </c>
    </row>
    <row r="302" spans="2:42" outlineLevel="1" x14ac:dyDescent="0.3">
      <c r="B302" s="4" t="str">
        <f t="shared" si="82"/>
        <v xml:space="preserve">1.663          </v>
      </c>
      <c r="C302" s="4" t="str">
        <f t="shared" si="83"/>
        <v xml:space="preserve">224.40%          </v>
      </c>
      <c r="D302" s="4" t="str">
        <f t="shared" si="84"/>
        <v xml:space="preserve">$124,646.26          </v>
      </c>
      <c r="E302" s="4" t="str">
        <f t="shared" si="85"/>
        <v xml:space="preserve">235.983          </v>
      </c>
      <c r="F302" s="4" t="str">
        <f t="shared" si="86"/>
        <v xml:space="preserve">2.033          </v>
      </c>
      <c r="G302" s="4" t="str">
        <f t="shared" si="87"/>
        <v xml:space="preserve">361369.202          </v>
      </c>
      <c r="H302" s="4" t="str">
        <f t="shared" si="88"/>
        <v xml:space="preserve">158.8          </v>
      </c>
      <c r="I302" s="4" t="str">
        <f t="shared" si="89"/>
        <v xml:space="preserve">114.8          </v>
      </c>
      <c r="J302" s="4" t="str">
        <f t="shared" si="90"/>
        <v xml:space="preserve">1423          </v>
      </c>
      <c r="K302" s="4" t="str">
        <f t="shared" si="91"/>
        <v xml:space="preserve">1413.8          </v>
      </c>
      <c r="L302" s="4" t="str">
        <f t="shared" si="92"/>
        <v xml:space="preserve">1.379          </v>
      </c>
      <c r="M302" s="4" t="str">
        <f t="shared" si="93"/>
        <v xml:space="preserve">89700.106          </v>
      </c>
      <c r="N302" s="4" t="str">
        <f t="shared" si="94"/>
        <v xml:space="preserve">139321.649          </v>
      </c>
      <c r="O302" s="4" t="str">
        <f t="shared" si="95"/>
        <v xml:space="preserve">214.227          </v>
      </c>
      <c r="P302" s="4" t="str">
        <f t="shared" si="96"/>
        <v xml:space="preserve">11441734.42          </v>
      </c>
      <c r="Q302" s="4" t="str">
        <f t="shared" si="97"/>
        <v xml:space="preserve">321516.239          </v>
      </c>
      <c r="R302" s="4" t="str">
        <f t="shared" si="98"/>
        <v xml:space="preserve">0.00          </v>
      </c>
      <c r="S302" s="4" t="str">
        <f t="shared" si="99"/>
        <v xml:space="preserve">0.00          </v>
      </c>
      <c r="T302" s="4" t="str">
        <f t="shared" si="100"/>
        <v xml:space="preserve">3.66          </v>
      </c>
      <c r="U302" s="4" t="str">
        <f t="shared" si="101"/>
        <v xml:space="preserve">56.795          </v>
      </c>
      <c r="V302" s="4" t="str">
        <f t="shared" si="102"/>
        <v xml:space="preserve">38.712          </v>
      </c>
      <c r="W302" s="4" t="str">
        <f t="shared" si="103"/>
        <v xml:space="preserve">$0.00          </v>
      </c>
      <c r="X302" s="4" t="str">
        <f t="shared" si="104"/>
        <v xml:space="preserve">$0.00          </v>
      </c>
      <c r="Y302" s="4" t="str">
        <f t="shared" si="105"/>
        <v xml:space="preserve">$0.00          </v>
      </c>
      <c r="Z302" s="4" t="str">
        <f t="shared" si="106"/>
        <v xml:space="preserve">$0.00          </v>
      </c>
      <c r="AA302" s="4" t="str">
        <f t="shared" si="107"/>
        <v xml:space="preserve">$0.00          </v>
      </c>
      <c r="AB302" s="4" t="str">
        <f t="shared" si="108"/>
        <v xml:space="preserve">$0.00          </v>
      </c>
      <c r="AC302" s="4" t="e">
        <f t="shared" si="109"/>
        <v>#REF!</v>
      </c>
      <c r="AD302" s="4" t="e">
        <f t="shared" si="110"/>
        <v>#REF!</v>
      </c>
      <c r="AE302" s="4" t="e">
        <f t="shared" si="111"/>
        <v>#REF!</v>
      </c>
      <c r="AF302" s="4" t="e">
        <f t="shared" si="112"/>
        <v>#REF!</v>
      </c>
      <c r="AG302" s="4" t="e">
        <f t="shared" si="113"/>
        <v>#REF!</v>
      </c>
      <c r="AH302" s="4" t="e">
        <f t="shared" si="114"/>
        <v>#REF!</v>
      </c>
      <c r="AI302" s="4" t="e">
        <f t="shared" si="115"/>
        <v>#REF!</v>
      </c>
      <c r="AJ302" s="4" t="e">
        <f t="shared" si="116"/>
        <v>#REF!</v>
      </c>
      <c r="AK302" s="4" t="e">
        <f t="shared" si="117"/>
        <v>#REF!</v>
      </c>
      <c r="AL302" s="4" t="e">
        <f t="shared" si="118"/>
        <v>#REF!</v>
      </c>
      <c r="AM302" s="4" t="e">
        <f t="shared" si="119"/>
        <v>#REF!</v>
      </c>
      <c r="AN302" s="4" t="str">
        <f t="shared" si="120"/>
        <v xml:space="preserve">1.744          </v>
      </c>
      <c r="AO302" s="4" t="str">
        <f t="shared" si="121"/>
        <v xml:space="preserve">2.243          </v>
      </c>
      <c r="AP302" s="4" t="str">
        <f t="shared" si="122"/>
        <v xml:space="preserve">1.378          </v>
      </c>
    </row>
    <row r="303" spans="2:42" outlineLevel="1" x14ac:dyDescent="0.3">
      <c r="B303" s="4" t="str">
        <f t="shared" si="82"/>
        <v xml:space="preserve">1.682          </v>
      </c>
      <c r="C303" s="4" t="str">
        <f t="shared" si="83"/>
        <v xml:space="preserve">226.40%          </v>
      </c>
      <c r="D303" s="4" t="str">
        <f t="shared" si="84"/>
        <v xml:space="preserve">$125,615.70          </v>
      </c>
      <c r="E303" s="4" t="str">
        <f t="shared" si="85"/>
        <v xml:space="preserve">238.788          </v>
      </c>
      <c r="F303" s="4" t="str">
        <f t="shared" si="86"/>
        <v xml:space="preserve">2.048          </v>
      </c>
      <c r="G303" s="4" t="str">
        <f t="shared" si="87"/>
        <v xml:space="preserve">365742.369          </v>
      </c>
      <c r="H303" s="4" t="str">
        <f t="shared" si="88"/>
        <v xml:space="preserve">160.7          </v>
      </c>
      <c r="I303" s="4" t="str">
        <f t="shared" si="89"/>
        <v xml:space="preserve">116.2          </v>
      </c>
      <c r="J303" s="4" t="str">
        <f t="shared" si="90"/>
        <v xml:space="preserve">1430.5          </v>
      </c>
      <c r="K303" s="4" t="str">
        <f t="shared" si="91"/>
        <v xml:space="preserve">1421.7          </v>
      </c>
      <c r="L303" s="4" t="str">
        <f t="shared" si="92"/>
        <v xml:space="preserve">1.395          </v>
      </c>
      <c r="M303" s="4" t="str">
        <f t="shared" si="93"/>
        <v xml:space="preserve">90729.594          </v>
      </c>
      <c r="N303" s="4" t="str">
        <f t="shared" si="94"/>
        <v xml:space="preserve">140673.589          </v>
      </c>
      <c r="O303" s="4" t="str">
        <f t="shared" si="95"/>
        <v xml:space="preserve">216.774          </v>
      </c>
      <c r="P303" s="4" t="str">
        <f t="shared" si="96"/>
        <v xml:space="preserve">11580805.61          </v>
      </c>
      <c r="Q303" s="4" t="str">
        <f t="shared" si="97"/>
        <v xml:space="preserve">325408.034          </v>
      </c>
      <c r="R303" s="4" t="str">
        <f t="shared" si="98"/>
        <v xml:space="preserve">0.00          </v>
      </c>
      <c r="S303" s="4" t="str">
        <f t="shared" si="99"/>
        <v xml:space="preserve">0.00          </v>
      </c>
      <c r="T303" s="4" t="str">
        <f t="shared" si="100"/>
        <v xml:space="preserve">3.71          </v>
      </c>
      <c r="U303" s="4" t="str">
        <f t="shared" si="101"/>
        <v xml:space="preserve">57.474          </v>
      </c>
      <c r="V303" s="4" t="str">
        <f t="shared" si="102"/>
        <v xml:space="preserve">39.18          </v>
      </c>
      <c r="W303" s="4" t="str">
        <f t="shared" si="103"/>
        <v xml:space="preserve">$0.00          </v>
      </c>
      <c r="X303" s="4" t="str">
        <f t="shared" si="104"/>
        <v xml:space="preserve">$0.00          </v>
      </c>
      <c r="Y303" s="4" t="str">
        <f t="shared" si="105"/>
        <v xml:space="preserve">$0.00          </v>
      </c>
      <c r="Z303" s="4" t="str">
        <f t="shared" si="106"/>
        <v xml:space="preserve">$0.00          </v>
      </c>
      <c r="AA303" s="4" t="str">
        <f t="shared" si="107"/>
        <v xml:space="preserve">$0.00          </v>
      </c>
      <c r="AB303" s="4" t="str">
        <f t="shared" si="108"/>
        <v xml:space="preserve">$0.00          </v>
      </c>
      <c r="AC303" s="4" t="e">
        <f t="shared" si="109"/>
        <v>#REF!</v>
      </c>
      <c r="AD303" s="4" t="e">
        <f t="shared" si="110"/>
        <v>#REF!</v>
      </c>
      <c r="AE303" s="4" t="e">
        <f t="shared" si="111"/>
        <v>#REF!</v>
      </c>
      <c r="AF303" s="4" t="e">
        <f t="shared" si="112"/>
        <v>#REF!</v>
      </c>
      <c r="AG303" s="4" t="e">
        <f t="shared" si="113"/>
        <v>#REF!</v>
      </c>
      <c r="AH303" s="4" t="e">
        <f t="shared" si="114"/>
        <v>#REF!</v>
      </c>
      <c r="AI303" s="4" t="e">
        <f t="shared" si="115"/>
        <v>#REF!</v>
      </c>
      <c r="AJ303" s="4" t="e">
        <f t="shared" si="116"/>
        <v>#REF!</v>
      </c>
      <c r="AK303" s="4" t="e">
        <f t="shared" si="117"/>
        <v>#REF!</v>
      </c>
      <c r="AL303" s="4" t="e">
        <f t="shared" si="118"/>
        <v>#REF!</v>
      </c>
      <c r="AM303" s="4" t="e">
        <f t="shared" si="119"/>
        <v>#REF!</v>
      </c>
      <c r="AN303" s="4" t="str">
        <f t="shared" si="120"/>
        <v xml:space="preserve">1.764          </v>
      </c>
      <c r="AO303" s="4" t="str">
        <f t="shared" si="121"/>
        <v xml:space="preserve">2.263          </v>
      </c>
      <c r="AP303" s="4" t="str">
        <f t="shared" si="122"/>
        <v xml:space="preserve">1.394          </v>
      </c>
    </row>
    <row r="304" spans="2:42" outlineLevel="1" x14ac:dyDescent="0.3">
      <c r="B304" s="4" t="str">
        <f t="shared" si="82"/>
        <v xml:space="preserve">1.701          </v>
      </c>
      <c r="C304" s="4" t="str">
        <f t="shared" si="83"/>
        <v xml:space="preserve">228.40%          </v>
      </c>
      <c r="D304" s="4" t="str">
        <f t="shared" si="84"/>
        <v xml:space="preserve">$126,585.14          </v>
      </c>
      <c r="E304" s="4" t="str">
        <f t="shared" si="85"/>
        <v xml:space="preserve">241.593          </v>
      </c>
      <c r="F304" s="4" t="str">
        <f t="shared" si="86"/>
        <v xml:space="preserve">2.063          </v>
      </c>
      <c r="G304" s="4" t="str">
        <f t="shared" si="87"/>
        <v xml:space="preserve">370115.536          </v>
      </c>
      <c r="H304" s="4" t="str">
        <f t="shared" si="88"/>
        <v xml:space="preserve">162.6          </v>
      </c>
      <c r="I304" s="4" t="str">
        <f t="shared" si="89"/>
        <v xml:space="preserve">117.6          </v>
      </c>
      <c r="J304" s="4" t="str">
        <f t="shared" si="90"/>
        <v xml:space="preserve">1438          </v>
      </c>
      <c r="K304" s="4" t="str">
        <f t="shared" si="91"/>
        <v xml:space="preserve">1429.6          </v>
      </c>
      <c r="L304" s="4" t="str">
        <f t="shared" si="92"/>
        <v xml:space="preserve">1.411          </v>
      </c>
      <c r="M304" s="4" t="str">
        <f t="shared" si="93"/>
        <v xml:space="preserve">91759.082          </v>
      </c>
      <c r="N304" s="4" t="str">
        <f t="shared" si="94"/>
        <v xml:space="preserve">142025.529          </v>
      </c>
      <c r="O304" s="4" t="str">
        <f t="shared" si="95"/>
        <v xml:space="preserve">219.321          </v>
      </c>
      <c r="P304" s="4" t="str">
        <f t="shared" si="96"/>
        <v xml:space="preserve">11719876.79          </v>
      </c>
      <c r="Q304" s="4" t="str">
        <f t="shared" si="97"/>
        <v xml:space="preserve">329299.829          </v>
      </c>
      <c r="R304" s="4" t="str">
        <f t="shared" si="98"/>
        <v xml:space="preserve">0.00          </v>
      </c>
      <c r="S304" s="4" t="str">
        <f t="shared" si="99"/>
        <v xml:space="preserve">0.00          </v>
      </c>
      <c r="T304" s="4" t="str">
        <f t="shared" si="100"/>
        <v xml:space="preserve">3.75          </v>
      </c>
      <c r="U304" s="4" t="str">
        <f t="shared" si="101"/>
        <v xml:space="preserve">58.153          </v>
      </c>
      <c r="V304" s="4" t="str">
        <f t="shared" si="102"/>
        <v xml:space="preserve">39.648          </v>
      </c>
      <c r="W304" s="4" t="str">
        <f t="shared" si="103"/>
        <v xml:space="preserve">$0.00          </v>
      </c>
      <c r="X304" s="4" t="str">
        <f t="shared" si="104"/>
        <v xml:space="preserve">$0.00          </v>
      </c>
      <c r="Y304" s="4" t="str">
        <f t="shared" si="105"/>
        <v xml:space="preserve">$0.00          </v>
      </c>
      <c r="Z304" s="4" t="str">
        <f t="shared" si="106"/>
        <v xml:space="preserve">$0.00          </v>
      </c>
      <c r="AA304" s="4" t="str">
        <f t="shared" si="107"/>
        <v xml:space="preserve">$0.00          </v>
      </c>
      <c r="AB304" s="4" t="str">
        <f t="shared" si="108"/>
        <v xml:space="preserve">$0.00          </v>
      </c>
      <c r="AC304" s="4" t="e">
        <f t="shared" si="109"/>
        <v>#REF!</v>
      </c>
      <c r="AD304" s="4" t="e">
        <f t="shared" si="110"/>
        <v>#REF!</v>
      </c>
      <c r="AE304" s="4" t="e">
        <f t="shared" si="111"/>
        <v>#REF!</v>
      </c>
      <c r="AF304" s="4" t="e">
        <f t="shared" si="112"/>
        <v>#REF!</v>
      </c>
      <c r="AG304" s="4" t="e">
        <f t="shared" si="113"/>
        <v>#REF!</v>
      </c>
      <c r="AH304" s="4" t="e">
        <f t="shared" si="114"/>
        <v>#REF!</v>
      </c>
      <c r="AI304" s="4" t="e">
        <f t="shared" si="115"/>
        <v>#REF!</v>
      </c>
      <c r="AJ304" s="4" t="e">
        <f t="shared" si="116"/>
        <v>#REF!</v>
      </c>
      <c r="AK304" s="4" t="e">
        <f t="shared" si="117"/>
        <v>#REF!</v>
      </c>
      <c r="AL304" s="4" t="e">
        <f t="shared" si="118"/>
        <v>#REF!</v>
      </c>
      <c r="AM304" s="4" t="e">
        <f t="shared" si="119"/>
        <v>#REF!</v>
      </c>
      <c r="AN304" s="4" t="str">
        <f t="shared" si="120"/>
        <v xml:space="preserve">1.784          </v>
      </c>
      <c r="AO304" s="4" t="str">
        <f t="shared" si="121"/>
        <v xml:space="preserve">2.283          </v>
      </c>
      <c r="AP304" s="4" t="str">
        <f t="shared" si="122"/>
        <v xml:space="preserve">1.41          </v>
      </c>
    </row>
    <row r="305" spans="2:42" outlineLevel="1" x14ac:dyDescent="0.3">
      <c r="B305" s="4" t="str">
        <f t="shared" si="82"/>
        <v xml:space="preserve">1.72          </v>
      </c>
      <c r="C305" s="4" t="str">
        <f t="shared" si="83"/>
        <v xml:space="preserve">230.40%          </v>
      </c>
      <c r="D305" s="4" t="str">
        <f t="shared" si="84"/>
        <v xml:space="preserve">$127,554.57          </v>
      </c>
      <c r="E305" s="4" t="str">
        <f t="shared" si="85"/>
        <v xml:space="preserve">244.398          </v>
      </c>
      <c r="F305" s="4" t="str">
        <f t="shared" si="86"/>
        <v xml:space="preserve">2.078          </v>
      </c>
      <c r="G305" s="4" t="str">
        <f t="shared" si="87"/>
        <v xml:space="preserve">374488.703          </v>
      </c>
      <c r="H305" s="4" t="str">
        <f t="shared" si="88"/>
        <v xml:space="preserve">164.5          </v>
      </c>
      <c r="I305" s="4" t="str">
        <f t="shared" si="89"/>
        <v xml:space="preserve">119          </v>
      </c>
      <c r="J305" s="4" t="str">
        <f t="shared" si="90"/>
        <v xml:space="preserve">1445.5          </v>
      </c>
      <c r="K305" s="4" t="str">
        <f t="shared" si="91"/>
        <v xml:space="preserve">1437.5          </v>
      </c>
      <c r="L305" s="4" t="str">
        <f t="shared" si="92"/>
        <v xml:space="preserve">1.427          </v>
      </c>
      <c r="M305" s="4" t="str">
        <f t="shared" si="93"/>
        <v xml:space="preserve">92788.57          </v>
      </c>
      <c r="N305" s="4" t="str">
        <f t="shared" si="94"/>
        <v xml:space="preserve">143377.469          </v>
      </c>
      <c r="O305" s="4" t="str">
        <f t="shared" si="95"/>
        <v xml:space="preserve">221.868          </v>
      </c>
      <c r="P305" s="4" t="str">
        <f t="shared" si="96"/>
        <v xml:space="preserve">11858947.98          </v>
      </c>
      <c r="Q305" s="4" t="str">
        <f t="shared" si="97"/>
        <v xml:space="preserve">333191.624          </v>
      </c>
      <c r="R305" s="4" t="str">
        <f t="shared" si="98"/>
        <v xml:space="preserve">0.00          </v>
      </c>
      <c r="S305" s="4" t="str">
        <f t="shared" si="99"/>
        <v xml:space="preserve">0.00          </v>
      </c>
      <c r="T305" s="4" t="str">
        <f t="shared" si="100"/>
        <v xml:space="preserve">3.79          </v>
      </c>
      <c r="U305" s="4" t="str">
        <f t="shared" si="101"/>
        <v xml:space="preserve">58.832          </v>
      </c>
      <c r="V305" s="4" t="str">
        <f t="shared" si="102"/>
        <v xml:space="preserve">40.116          </v>
      </c>
      <c r="W305" s="4" t="str">
        <f t="shared" si="103"/>
        <v xml:space="preserve">$0.00          </v>
      </c>
      <c r="X305" s="4" t="str">
        <f t="shared" si="104"/>
        <v xml:space="preserve">$0.00          </v>
      </c>
      <c r="Y305" s="4" t="str">
        <f t="shared" si="105"/>
        <v xml:space="preserve">$0.00          </v>
      </c>
      <c r="Z305" s="4" t="str">
        <f t="shared" si="106"/>
        <v xml:space="preserve">$0.00          </v>
      </c>
      <c r="AA305" s="4" t="str">
        <f t="shared" si="107"/>
        <v xml:space="preserve">$0.00          </v>
      </c>
      <c r="AB305" s="4" t="str">
        <f t="shared" si="108"/>
        <v xml:space="preserve">$0.00          </v>
      </c>
      <c r="AC305" s="4" t="e">
        <f t="shared" si="109"/>
        <v>#REF!</v>
      </c>
      <c r="AD305" s="4" t="e">
        <f t="shared" si="110"/>
        <v>#REF!</v>
      </c>
      <c r="AE305" s="4" t="e">
        <f t="shared" si="111"/>
        <v>#REF!</v>
      </c>
      <c r="AF305" s="4" t="e">
        <f t="shared" si="112"/>
        <v>#REF!</v>
      </c>
      <c r="AG305" s="4" t="e">
        <f t="shared" si="113"/>
        <v>#REF!</v>
      </c>
      <c r="AH305" s="4" t="e">
        <f t="shared" si="114"/>
        <v>#REF!</v>
      </c>
      <c r="AI305" s="4" t="e">
        <f t="shared" si="115"/>
        <v>#REF!</v>
      </c>
      <c r="AJ305" s="4" t="e">
        <f t="shared" si="116"/>
        <v>#REF!</v>
      </c>
      <c r="AK305" s="4" t="e">
        <f t="shared" si="117"/>
        <v>#REF!</v>
      </c>
      <c r="AL305" s="4" t="e">
        <f t="shared" si="118"/>
        <v>#REF!</v>
      </c>
      <c r="AM305" s="4" t="e">
        <f t="shared" si="119"/>
        <v>#REF!</v>
      </c>
      <c r="AN305" s="4" t="str">
        <f t="shared" si="120"/>
        <v xml:space="preserve">1.804          </v>
      </c>
      <c r="AO305" s="4" t="str">
        <f t="shared" si="121"/>
        <v xml:space="preserve">2.303          </v>
      </c>
      <c r="AP305" s="4" t="str">
        <f t="shared" si="122"/>
        <v xml:space="preserve">1.426          </v>
      </c>
    </row>
    <row r="306" spans="2:42" outlineLevel="1" x14ac:dyDescent="0.3">
      <c r="B306" s="4" t="str">
        <f t="shared" si="82"/>
        <v xml:space="preserve">1.739          </v>
      </c>
      <c r="C306" s="4" t="str">
        <f t="shared" si="83"/>
        <v xml:space="preserve">232.40%          </v>
      </c>
      <c r="D306" s="4" t="str">
        <f t="shared" si="84"/>
        <v xml:space="preserve">$128,524.01          </v>
      </c>
      <c r="E306" s="4" t="str">
        <f t="shared" si="85"/>
        <v xml:space="preserve">247.203          </v>
      </c>
      <c r="F306" s="4" t="str">
        <f t="shared" si="86"/>
        <v xml:space="preserve">2.093          </v>
      </c>
      <c r="G306" s="4" t="str">
        <f t="shared" si="87"/>
        <v xml:space="preserve">378861.87          </v>
      </c>
      <c r="H306" s="4" t="str">
        <f t="shared" si="88"/>
        <v xml:space="preserve">166.4          </v>
      </c>
      <c r="I306" s="4" t="str">
        <f t="shared" si="89"/>
        <v xml:space="preserve">120.4          </v>
      </c>
      <c r="J306" s="4" t="str">
        <f t="shared" si="90"/>
        <v xml:space="preserve">1453          </v>
      </c>
      <c r="K306" s="4" t="str">
        <f t="shared" si="91"/>
        <v xml:space="preserve">1445.4          </v>
      </c>
      <c r="L306" s="4" t="str">
        <f t="shared" si="92"/>
        <v xml:space="preserve">1.443          </v>
      </c>
      <c r="M306" s="4" t="str">
        <f t="shared" si="93"/>
        <v xml:space="preserve">93818.058          </v>
      </c>
      <c r="N306" s="4" t="str">
        <f t="shared" si="94"/>
        <v xml:space="preserve">144729.409          </v>
      </c>
      <c r="O306" s="4" t="str">
        <f t="shared" si="95"/>
        <v xml:space="preserve">224.415          </v>
      </c>
      <c r="P306" s="4" t="str">
        <f t="shared" si="96"/>
        <v xml:space="preserve">11998019.17          </v>
      </c>
      <c r="Q306" s="4" t="str">
        <f t="shared" si="97"/>
        <v xml:space="preserve">337083.419          </v>
      </c>
      <c r="R306" s="4" t="str">
        <f t="shared" si="98"/>
        <v xml:space="preserve">0.00          </v>
      </c>
      <c r="S306" s="4" t="str">
        <f t="shared" si="99"/>
        <v xml:space="preserve">0.00          </v>
      </c>
      <c r="T306" s="4" t="str">
        <f t="shared" si="100"/>
        <v xml:space="preserve">3.83          </v>
      </c>
      <c r="U306" s="4" t="str">
        <f t="shared" si="101"/>
        <v xml:space="preserve">59.511          </v>
      </c>
      <c r="V306" s="4" t="str">
        <f t="shared" si="102"/>
        <v xml:space="preserve">40.584          </v>
      </c>
      <c r="W306" s="4" t="str">
        <f t="shared" si="103"/>
        <v xml:space="preserve">$0.00          </v>
      </c>
      <c r="X306" s="4" t="str">
        <f t="shared" si="104"/>
        <v xml:space="preserve">$0.00          </v>
      </c>
      <c r="Y306" s="4" t="str">
        <f t="shared" si="105"/>
        <v xml:space="preserve">$0.00          </v>
      </c>
      <c r="Z306" s="4" t="str">
        <f t="shared" si="106"/>
        <v xml:space="preserve">$0.00          </v>
      </c>
      <c r="AA306" s="4" t="str">
        <f t="shared" si="107"/>
        <v xml:space="preserve">$0.00          </v>
      </c>
      <c r="AB306" s="4" t="str">
        <f t="shared" si="108"/>
        <v xml:space="preserve">$0.00          </v>
      </c>
      <c r="AC306" s="4" t="e">
        <f t="shared" si="109"/>
        <v>#REF!</v>
      </c>
      <c r="AD306" s="4" t="e">
        <f t="shared" si="110"/>
        <v>#REF!</v>
      </c>
      <c r="AE306" s="4" t="e">
        <f t="shared" si="111"/>
        <v>#REF!</v>
      </c>
      <c r="AF306" s="4" t="e">
        <f t="shared" si="112"/>
        <v>#REF!</v>
      </c>
      <c r="AG306" s="4" t="e">
        <f t="shared" si="113"/>
        <v>#REF!</v>
      </c>
      <c r="AH306" s="4" t="e">
        <f t="shared" si="114"/>
        <v>#REF!</v>
      </c>
      <c r="AI306" s="4" t="e">
        <f t="shared" si="115"/>
        <v>#REF!</v>
      </c>
      <c r="AJ306" s="4" t="e">
        <f t="shared" si="116"/>
        <v>#REF!</v>
      </c>
      <c r="AK306" s="4" t="e">
        <f t="shared" si="117"/>
        <v>#REF!</v>
      </c>
      <c r="AL306" s="4" t="e">
        <f t="shared" si="118"/>
        <v>#REF!</v>
      </c>
      <c r="AM306" s="4" t="e">
        <f t="shared" si="119"/>
        <v>#REF!</v>
      </c>
      <c r="AN306" s="4" t="str">
        <f t="shared" si="120"/>
        <v xml:space="preserve">1.824          </v>
      </c>
      <c r="AO306" s="4" t="str">
        <f t="shared" si="121"/>
        <v xml:space="preserve">2.323          </v>
      </c>
      <c r="AP306" s="4" t="str">
        <f t="shared" si="122"/>
        <v xml:space="preserve">1.442          </v>
      </c>
    </row>
    <row r="307" spans="2:42" outlineLevel="1" x14ac:dyDescent="0.3">
      <c r="B307" s="4" t="str">
        <f t="shared" si="82"/>
        <v xml:space="preserve">1.758          </v>
      </c>
      <c r="C307" s="4" t="str">
        <f t="shared" si="83"/>
        <v xml:space="preserve">234.40%          </v>
      </c>
      <c r="D307" s="4" t="str">
        <f t="shared" si="84"/>
        <v xml:space="preserve">$129,493.45          </v>
      </c>
      <c r="E307" s="4" t="str">
        <f t="shared" si="85"/>
        <v xml:space="preserve">250.008          </v>
      </c>
      <c r="F307" s="4" t="str">
        <f t="shared" si="86"/>
        <v xml:space="preserve">2.108          </v>
      </c>
      <c r="G307" s="4" t="str">
        <f t="shared" si="87"/>
        <v xml:space="preserve">383235.037          </v>
      </c>
      <c r="H307" s="4" t="str">
        <f t="shared" si="88"/>
        <v xml:space="preserve">168.3          </v>
      </c>
      <c r="I307" s="4" t="str">
        <f t="shared" si="89"/>
        <v xml:space="preserve">121.8          </v>
      </c>
      <c r="J307" s="4" t="str">
        <f t="shared" si="90"/>
        <v xml:space="preserve">1460.5          </v>
      </c>
      <c r="K307" s="4" t="str">
        <f t="shared" si="91"/>
        <v xml:space="preserve">1453.3          </v>
      </c>
      <c r="L307" s="4" t="str">
        <f t="shared" si="92"/>
        <v xml:space="preserve">1.459          </v>
      </c>
      <c r="M307" s="4" t="str">
        <f t="shared" si="93"/>
        <v xml:space="preserve">94847.546          </v>
      </c>
      <c r="N307" s="4" t="str">
        <f t="shared" si="94"/>
        <v xml:space="preserve">146081.349          </v>
      </c>
      <c r="O307" s="4" t="str">
        <f t="shared" si="95"/>
        <v xml:space="preserve">226.962          </v>
      </c>
      <c r="P307" s="4" t="str">
        <f t="shared" si="96"/>
        <v xml:space="preserve">12137090.35          </v>
      </c>
      <c r="Q307" s="4" t="str">
        <f t="shared" si="97"/>
        <v xml:space="preserve">340975.214          </v>
      </c>
      <c r="R307" s="4" t="str">
        <f t="shared" si="98"/>
        <v xml:space="preserve">0.00          </v>
      </c>
      <c r="S307" s="4" t="str">
        <f t="shared" si="99"/>
        <v xml:space="preserve">0.00          </v>
      </c>
      <c r="T307" s="4" t="str">
        <f t="shared" si="100"/>
        <v xml:space="preserve">3.87          </v>
      </c>
      <c r="U307" s="4" t="str">
        <f t="shared" si="101"/>
        <v xml:space="preserve">60.19          </v>
      </c>
      <c r="V307" s="4" t="str">
        <f t="shared" si="102"/>
        <v xml:space="preserve">41.052          </v>
      </c>
      <c r="W307" s="4" t="str">
        <f t="shared" si="103"/>
        <v xml:space="preserve">$0.00          </v>
      </c>
      <c r="X307" s="4" t="str">
        <f t="shared" si="104"/>
        <v xml:space="preserve">$0.00          </v>
      </c>
      <c r="Y307" s="4" t="str">
        <f t="shared" si="105"/>
        <v xml:space="preserve">$0.00          </v>
      </c>
      <c r="Z307" s="4" t="str">
        <f t="shared" si="106"/>
        <v xml:space="preserve">$0.00          </v>
      </c>
      <c r="AA307" s="4" t="str">
        <f t="shared" si="107"/>
        <v xml:space="preserve">$0.00          </v>
      </c>
      <c r="AB307" s="4" t="str">
        <f t="shared" si="108"/>
        <v xml:space="preserve">$0.00          </v>
      </c>
      <c r="AC307" s="4" t="e">
        <f t="shared" si="109"/>
        <v>#REF!</v>
      </c>
      <c r="AD307" s="4" t="e">
        <f t="shared" si="110"/>
        <v>#REF!</v>
      </c>
      <c r="AE307" s="4" t="e">
        <f t="shared" si="111"/>
        <v>#REF!</v>
      </c>
      <c r="AF307" s="4" t="e">
        <f t="shared" si="112"/>
        <v>#REF!</v>
      </c>
      <c r="AG307" s="4" t="e">
        <f t="shared" si="113"/>
        <v>#REF!</v>
      </c>
      <c r="AH307" s="4" t="e">
        <f t="shared" si="114"/>
        <v>#REF!</v>
      </c>
      <c r="AI307" s="4" t="e">
        <f t="shared" si="115"/>
        <v>#REF!</v>
      </c>
      <c r="AJ307" s="4" t="e">
        <f t="shared" si="116"/>
        <v>#REF!</v>
      </c>
      <c r="AK307" s="4" t="e">
        <f t="shared" si="117"/>
        <v>#REF!</v>
      </c>
      <c r="AL307" s="4" t="e">
        <f t="shared" si="118"/>
        <v>#REF!</v>
      </c>
      <c r="AM307" s="4" t="e">
        <f t="shared" si="119"/>
        <v>#REF!</v>
      </c>
      <c r="AN307" s="4" t="str">
        <f t="shared" si="120"/>
        <v xml:space="preserve">1.844          </v>
      </c>
      <c r="AO307" s="4" t="str">
        <f t="shared" si="121"/>
        <v xml:space="preserve">2.343          </v>
      </c>
      <c r="AP307" s="4" t="str">
        <f t="shared" si="122"/>
        <v xml:space="preserve">1.458          </v>
      </c>
    </row>
    <row r="308" spans="2:42" outlineLevel="1" x14ac:dyDescent="0.3">
      <c r="B308" s="4" t="str">
        <f t="shared" si="82"/>
        <v xml:space="preserve">1.777          </v>
      </c>
      <c r="C308" s="4" t="str">
        <f t="shared" si="83"/>
        <v xml:space="preserve">236.40%          </v>
      </c>
      <c r="D308" s="4" t="str">
        <f t="shared" si="84"/>
        <v xml:space="preserve">$130,462.89          </v>
      </c>
      <c r="E308" s="4" t="str">
        <f t="shared" si="85"/>
        <v xml:space="preserve">252.813          </v>
      </c>
      <c r="F308" s="4" t="str">
        <f t="shared" si="86"/>
        <v xml:space="preserve">2.123          </v>
      </c>
      <c r="G308" s="4" t="str">
        <f t="shared" si="87"/>
        <v xml:space="preserve">387608.204          </v>
      </c>
      <c r="H308" s="4" t="str">
        <f t="shared" si="88"/>
        <v xml:space="preserve">170.2          </v>
      </c>
      <c r="I308" s="4" t="str">
        <f t="shared" si="89"/>
        <v xml:space="preserve">123.2          </v>
      </c>
      <c r="J308" s="4" t="str">
        <f t="shared" si="90"/>
        <v xml:space="preserve">1468          </v>
      </c>
      <c r="K308" s="4" t="str">
        <f t="shared" si="91"/>
        <v xml:space="preserve">1461.2          </v>
      </c>
      <c r="L308" s="4" t="str">
        <f t="shared" si="92"/>
        <v xml:space="preserve">1.475          </v>
      </c>
      <c r="M308" s="4" t="str">
        <f t="shared" si="93"/>
        <v xml:space="preserve">95877.034          </v>
      </c>
      <c r="N308" s="4" t="str">
        <f t="shared" si="94"/>
        <v xml:space="preserve">147433.289          </v>
      </c>
      <c r="O308" s="4" t="str">
        <f t="shared" si="95"/>
        <v xml:space="preserve">229.509          </v>
      </c>
      <c r="P308" s="4" t="str">
        <f t="shared" si="96"/>
        <v xml:space="preserve">12276161.54          </v>
      </c>
      <c r="Q308" s="4" t="str">
        <f t="shared" si="97"/>
        <v xml:space="preserve">344867.009          </v>
      </c>
      <c r="R308" s="4" t="str">
        <f t="shared" si="98"/>
        <v xml:space="preserve">0.00          </v>
      </c>
      <c r="S308" s="4" t="str">
        <f t="shared" si="99"/>
        <v xml:space="preserve">0.00          </v>
      </c>
      <c r="T308" s="4" t="str">
        <f t="shared" si="100"/>
        <v xml:space="preserve">3.92          </v>
      </c>
      <c r="U308" s="4" t="str">
        <f t="shared" si="101"/>
        <v xml:space="preserve">60.869          </v>
      </c>
      <c r="V308" s="4" t="str">
        <f t="shared" si="102"/>
        <v xml:space="preserve">41.52          </v>
      </c>
      <c r="W308" s="4" t="str">
        <f t="shared" si="103"/>
        <v xml:space="preserve">$0.00          </v>
      </c>
      <c r="X308" s="4" t="str">
        <f t="shared" si="104"/>
        <v xml:space="preserve">$0.00          </v>
      </c>
      <c r="Y308" s="4" t="str">
        <f t="shared" si="105"/>
        <v xml:space="preserve">$0.00          </v>
      </c>
      <c r="Z308" s="4" t="str">
        <f t="shared" si="106"/>
        <v xml:space="preserve">$0.00          </v>
      </c>
      <c r="AA308" s="4" t="str">
        <f t="shared" si="107"/>
        <v xml:space="preserve">$0.00          </v>
      </c>
      <c r="AB308" s="4" t="str">
        <f t="shared" si="108"/>
        <v xml:space="preserve">$0.00          </v>
      </c>
      <c r="AC308" s="4" t="e">
        <f t="shared" si="109"/>
        <v>#REF!</v>
      </c>
      <c r="AD308" s="4" t="e">
        <f t="shared" si="110"/>
        <v>#REF!</v>
      </c>
      <c r="AE308" s="4" t="e">
        <f t="shared" si="111"/>
        <v>#REF!</v>
      </c>
      <c r="AF308" s="4" t="e">
        <f t="shared" si="112"/>
        <v>#REF!</v>
      </c>
      <c r="AG308" s="4" t="e">
        <f t="shared" si="113"/>
        <v>#REF!</v>
      </c>
      <c r="AH308" s="4" t="e">
        <f t="shared" si="114"/>
        <v>#REF!</v>
      </c>
      <c r="AI308" s="4" t="e">
        <f t="shared" si="115"/>
        <v>#REF!</v>
      </c>
      <c r="AJ308" s="4" t="e">
        <f t="shared" si="116"/>
        <v>#REF!</v>
      </c>
      <c r="AK308" s="4" t="e">
        <f t="shared" si="117"/>
        <v>#REF!</v>
      </c>
      <c r="AL308" s="4" t="e">
        <f t="shared" si="118"/>
        <v>#REF!</v>
      </c>
      <c r="AM308" s="4" t="e">
        <f t="shared" si="119"/>
        <v>#REF!</v>
      </c>
      <c r="AN308" s="4" t="str">
        <f t="shared" si="120"/>
        <v xml:space="preserve">1.864          </v>
      </c>
      <c r="AO308" s="4" t="str">
        <f t="shared" si="121"/>
        <v xml:space="preserve">2.363          </v>
      </c>
      <c r="AP308" s="4" t="str">
        <f t="shared" si="122"/>
        <v xml:space="preserve">1.474          </v>
      </c>
    </row>
    <row r="309" spans="2:42" outlineLevel="1" x14ac:dyDescent="0.3">
      <c r="B309" s="4" t="str">
        <f t="shared" si="82"/>
        <v xml:space="preserve">1.796          </v>
      </c>
      <c r="C309" s="4" t="str">
        <f t="shared" si="83"/>
        <v xml:space="preserve">238.40%          </v>
      </c>
      <c r="D309" s="4" t="str">
        <f t="shared" si="84"/>
        <v xml:space="preserve">$131,432.33          </v>
      </c>
      <c r="E309" s="4" t="str">
        <f t="shared" si="85"/>
        <v xml:space="preserve">255.618          </v>
      </c>
      <c r="F309" s="4" t="str">
        <f t="shared" si="86"/>
        <v xml:space="preserve">2.138          </v>
      </c>
      <c r="G309" s="4" t="str">
        <f t="shared" si="87"/>
        <v xml:space="preserve">391981.371          </v>
      </c>
      <c r="H309" s="4" t="str">
        <f t="shared" si="88"/>
        <v xml:space="preserve">172.1          </v>
      </c>
      <c r="I309" s="4" t="str">
        <f t="shared" si="89"/>
        <v xml:space="preserve">124.6          </v>
      </c>
      <c r="J309" s="4" t="str">
        <f t="shared" si="90"/>
        <v xml:space="preserve">1475.5          </v>
      </c>
      <c r="K309" s="4" t="str">
        <f t="shared" si="91"/>
        <v xml:space="preserve">1469.1          </v>
      </c>
      <c r="L309" s="4" t="str">
        <f t="shared" si="92"/>
        <v xml:space="preserve">1.491          </v>
      </c>
      <c r="M309" s="4" t="str">
        <f t="shared" si="93"/>
        <v xml:space="preserve">96906.522          </v>
      </c>
      <c r="N309" s="4" t="str">
        <f t="shared" si="94"/>
        <v xml:space="preserve">148785.229          </v>
      </c>
      <c r="O309" s="4" t="str">
        <f t="shared" si="95"/>
        <v xml:space="preserve">232.056          </v>
      </c>
      <c r="P309" s="4" t="str">
        <f t="shared" si="96"/>
        <v xml:space="preserve">12415232.73          </v>
      </c>
      <c r="Q309" s="4" t="str">
        <f t="shared" si="97"/>
        <v xml:space="preserve">348758.804          </v>
      </c>
      <c r="R309" s="4" t="str">
        <f t="shared" si="98"/>
        <v xml:space="preserve">0.00          </v>
      </c>
      <c r="S309" s="4" t="str">
        <f t="shared" si="99"/>
        <v xml:space="preserve">0.00          </v>
      </c>
      <c r="T309" s="4" t="str">
        <f t="shared" si="100"/>
        <v xml:space="preserve">3.96          </v>
      </c>
      <c r="U309" s="4" t="str">
        <f t="shared" si="101"/>
        <v xml:space="preserve">61.548          </v>
      </c>
      <c r="V309" s="4" t="str">
        <f t="shared" si="102"/>
        <v xml:space="preserve">41.988          </v>
      </c>
      <c r="W309" s="4" t="str">
        <f t="shared" si="103"/>
        <v xml:space="preserve">$0.00          </v>
      </c>
      <c r="X309" s="4" t="str">
        <f t="shared" si="104"/>
        <v xml:space="preserve">$0.00          </v>
      </c>
      <c r="Y309" s="4" t="str">
        <f t="shared" si="105"/>
        <v xml:space="preserve">$0.00          </v>
      </c>
      <c r="Z309" s="4" t="str">
        <f t="shared" si="106"/>
        <v xml:space="preserve">$0.00          </v>
      </c>
      <c r="AA309" s="4" t="str">
        <f t="shared" si="107"/>
        <v xml:space="preserve">$0.00          </v>
      </c>
      <c r="AB309" s="4" t="str">
        <f t="shared" si="108"/>
        <v xml:space="preserve">$0.00          </v>
      </c>
      <c r="AC309" s="4" t="e">
        <f t="shared" si="109"/>
        <v>#REF!</v>
      </c>
      <c r="AD309" s="4" t="e">
        <f t="shared" si="110"/>
        <v>#REF!</v>
      </c>
      <c r="AE309" s="4" t="e">
        <f t="shared" si="111"/>
        <v>#REF!</v>
      </c>
      <c r="AF309" s="4" t="e">
        <f t="shared" si="112"/>
        <v>#REF!</v>
      </c>
      <c r="AG309" s="4" t="e">
        <f t="shared" si="113"/>
        <v>#REF!</v>
      </c>
      <c r="AH309" s="4" t="e">
        <f t="shared" si="114"/>
        <v>#REF!</v>
      </c>
      <c r="AI309" s="4" t="e">
        <f t="shared" si="115"/>
        <v>#REF!</v>
      </c>
      <c r="AJ309" s="4" t="e">
        <f t="shared" si="116"/>
        <v>#REF!</v>
      </c>
      <c r="AK309" s="4" t="e">
        <f t="shared" si="117"/>
        <v>#REF!</v>
      </c>
      <c r="AL309" s="4" t="e">
        <f t="shared" si="118"/>
        <v>#REF!</v>
      </c>
      <c r="AM309" s="4" t="e">
        <f t="shared" si="119"/>
        <v>#REF!</v>
      </c>
      <c r="AN309" s="4" t="str">
        <f t="shared" si="120"/>
        <v xml:space="preserve">1.884          </v>
      </c>
      <c r="AO309" s="4" t="str">
        <f t="shared" si="121"/>
        <v xml:space="preserve">2.383          </v>
      </c>
      <c r="AP309" s="4" t="str">
        <f t="shared" si="122"/>
        <v xml:space="preserve">1.49          </v>
      </c>
    </row>
    <row r="310" spans="2:42" outlineLevel="1" x14ac:dyDescent="0.3">
      <c r="B310" s="4" t="str">
        <f t="shared" si="82"/>
        <v xml:space="preserve">1.815          </v>
      </c>
      <c r="C310" s="4" t="str">
        <f t="shared" si="83"/>
        <v xml:space="preserve">240.40%          </v>
      </c>
      <c r="D310" s="4" t="str">
        <f t="shared" si="84"/>
        <v xml:space="preserve">$132,401.77          </v>
      </c>
      <c r="E310" s="4" t="str">
        <f t="shared" si="85"/>
        <v xml:space="preserve">258.423          </v>
      </c>
      <c r="F310" s="4" t="str">
        <f t="shared" si="86"/>
        <v xml:space="preserve">2.153          </v>
      </c>
      <c r="G310" s="4" t="str">
        <f t="shared" si="87"/>
        <v xml:space="preserve">396354.538          </v>
      </c>
      <c r="H310" s="4" t="str">
        <f t="shared" si="88"/>
        <v xml:space="preserve">174          </v>
      </c>
      <c r="I310" s="4" t="str">
        <f t="shared" si="89"/>
        <v xml:space="preserve">126          </v>
      </c>
      <c r="J310" s="4" t="str">
        <f t="shared" si="90"/>
        <v xml:space="preserve">1483          </v>
      </c>
      <c r="K310" s="4" t="str">
        <f t="shared" si="91"/>
        <v xml:space="preserve">1477          </v>
      </c>
      <c r="L310" s="4" t="str">
        <f t="shared" si="92"/>
        <v xml:space="preserve">1.507          </v>
      </c>
      <c r="M310" s="4" t="str">
        <f t="shared" si="93"/>
        <v xml:space="preserve">97936.01          </v>
      </c>
      <c r="N310" s="4" t="str">
        <f t="shared" si="94"/>
        <v xml:space="preserve">150137.169          </v>
      </c>
      <c r="O310" s="4" t="str">
        <f t="shared" si="95"/>
        <v xml:space="preserve">234.603          </v>
      </c>
      <c r="P310" s="4" t="str">
        <f t="shared" si="96"/>
        <v xml:space="preserve">12554303.92          </v>
      </c>
      <c r="Q310" s="4" t="str">
        <f t="shared" si="97"/>
        <v xml:space="preserve">352650.599          </v>
      </c>
      <c r="R310" s="4" t="str">
        <f t="shared" si="98"/>
        <v xml:space="preserve">0.00          </v>
      </c>
      <c r="S310" s="4" t="str">
        <f t="shared" si="99"/>
        <v xml:space="preserve">0.00          </v>
      </c>
      <c r="T310" s="4" t="str">
        <f t="shared" si="100"/>
        <v xml:space="preserve">4.00          </v>
      </c>
      <c r="U310" s="4" t="str">
        <f t="shared" si="101"/>
        <v xml:space="preserve">62.227          </v>
      </c>
      <c r="V310" s="4" t="str">
        <f t="shared" si="102"/>
        <v xml:space="preserve">42.456          </v>
      </c>
      <c r="W310" s="4" t="str">
        <f t="shared" si="103"/>
        <v xml:space="preserve">$0.00          </v>
      </c>
      <c r="X310" s="4" t="str">
        <f t="shared" si="104"/>
        <v xml:space="preserve">$0.00          </v>
      </c>
      <c r="Y310" s="4" t="str">
        <f t="shared" si="105"/>
        <v xml:space="preserve">$0.00          </v>
      </c>
      <c r="Z310" s="4" t="str">
        <f t="shared" si="106"/>
        <v xml:space="preserve">$0.00          </v>
      </c>
      <c r="AA310" s="4" t="str">
        <f t="shared" si="107"/>
        <v xml:space="preserve">$0.00          </v>
      </c>
      <c r="AB310" s="4" t="str">
        <f t="shared" si="108"/>
        <v xml:space="preserve">$0.00          </v>
      </c>
      <c r="AC310" s="4" t="e">
        <f t="shared" si="109"/>
        <v>#REF!</v>
      </c>
      <c r="AD310" s="4" t="e">
        <f t="shared" si="110"/>
        <v>#REF!</v>
      </c>
      <c r="AE310" s="4" t="e">
        <f t="shared" si="111"/>
        <v>#REF!</v>
      </c>
      <c r="AF310" s="4" t="e">
        <f t="shared" si="112"/>
        <v>#REF!</v>
      </c>
      <c r="AG310" s="4" t="e">
        <f t="shared" si="113"/>
        <v>#REF!</v>
      </c>
      <c r="AH310" s="4" t="e">
        <f t="shared" si="114"/>
        <v>#REF!</v>
      </c>
      <c r="AI310" s="4" t="e">
        <f t="shared" si="115"/>
        <v>#REF!</v>
      </c>
      <c r="AJ310" s="4" t="e">
        <f t="shared" si="116"/>
        <v>#REF!</v>
      </c>
      <c r="AK310" s="4" t="e">
        <f t="shared" si="117"/>
        <v>#REF!</v>
      </c>
      <c r="AL310" s="4" t="e">
        <f t="shared" si="118"/>
        <v>#REF!</v>
      </c>
      <c r="AM310" s="4" t="e">
        <f t="shared" si="119"/>
        <v>#REF!</v>
      </c>
      <c r="AN310" s="4" t="str">
        <f t="shared" si="120"/>
        <v xml:space="preserve">1.904          </v>
      </c>
      <c r="AO310" s="4" t="str">
        <f t="shared" si="121"/>
        <v xml:space="preserve">2.403          </v>
      </c>
      <c r="AP310" s="4" t="str">
        <f t="shared" si="122"/>
        <v xml:space="preserve">1.506          </v>
      </c>
    </row>
    <row r="311" spans="2:42" outlineLevel="1" x14ac:dyDescent="0.3">
      <c r="B311" s="4" t="str">
        <f t="shared" si="82"/>
        <v xml:space="preserve">1.834          </v>
      </c>
      <c r="C311" s="4" t="str">
        <f t="shared" si="83"/>
        <v xml:space="preserve">242.40%          </v>
      </c>
      <c r="D311" s="4" t="str">
        <f t="shared" si="84"/>
        <v xml:space="preserve">$133,371.21          </v>
      </c>
      <c r="E311" s="4" t="str">
        <f t="shared" si="85"/>
        <v xml:space="preserve">261.228          </v>
      </c>
      <c r="F311" s="4" t="str">
        <f t="shared" si="86"/>
        <v xml:space="preserve">2.168          </v>
      </c>
      <c r="G311" s="4" t="str">
        <f t="shared" si="87"/>
        <v xml:space="preserve">400727.705          </v>
      </c>
      <c r="H311" s="4" t="str">
        <f t="shared" si="88"/>
        <v xml:space="preserve">175.9          </v>
      </c>
      <c r="I311" s="4" t="str">
        <f t="shared" si="89"/>
        <v xml:space="preserve">127.4          </v>
      </c>
      <c r="J311" s="4" t="str">
        <f t="shared" si="90"/>
        <v xml:space="preserve">1490.5          </v>
      </c>
      <c r="K311" s="4" t="str">
        <f t="shared" si="91"/>
        <v xml:space="preserve">1484.9          </v>
      </c>
      <c r="L311" s="4" t="str">
        <f t="shared" si="92"/>
        <v xml:space="preserve">1.523          </v>
      </c>
      <c r="M311" s="4" t="str">
        <f t="shared" si="93"/>
        <v xml:space="preserve">98965.498          </v>
      </c>
      <c r="N311" s="4" t="str">
        <f t="shared" si="94"/>
        <v xml:space="preserve">151489.109          </v>
      </c>
      <c r="O311" s="4" t="str">
        <f t="shared" si="95"/>
        <v xml:space="preserve">237.15          </v>
      </c>
      <c r="P311" s="4" t="str">
        <f t="shared" si="96"/>
        <v xml:space="preserve">12693375.1          </v>
      </c>
      <c r="Q311" s="4" t="str">
        <f t="shared" si="97"/>
        <v xml:space="preserve">356542.394          </v>
      </c>
      <c r="R311" s="4" t="str">
        <f t="shared" si="98"/>
        <v xml:space="preserve">0.00          </v>
      </c>
      <c r="S311" s="4" t="str">
        <f t="shared" si="99"/>
        <v xml:space="preserve">0.00          </v>
      </c>
      <c r="T311" s="4" t="str">
        <f t="shared" si="100"/>
        <v xml:space="preserve">4.04          </v>
      </c>
      <c r="U311" s="4" t="str">
        <f t="shared" si="101"/>
        <v xml:space="preserve">62.906          </v>
      </c>
      <c r="V311" s="4" t="str">
        <f t="shared" si="102"/>
        <v xml:space="preserve">42.924          </v>
      </c>
      <c r="W311" s="4" t="str">
        <f t="shared" si="103"/>
        <v xml:space="preserve">$0.00          </v>
      </c>
      <c r="X311" s="4" t="str">
        <f t="shared" si="104"/>
        <v xml:space="preserve">$0.00          </v>
      </c>
      <c r="Y311" s="4" t="str">
        <f t="shared" si="105"/>
        <v xml:space="preserve">$0.00          </v>
      </c>
      <c r="Z311" s="4" t="str">
        <f t="shared" si="106"/>
        <v xml:space="preserve">$0.00          </v>
      </c>
      <c r="AA311" s="4" t="str">
        <f t="shared" si="107"/>
        <v xml:space="preserve">$0.00          </v>
      </c>
      <c r="AB311" s="4" t="str">
        <f t="shared" si="108"/>
        <v xml:space="preserve">$0.00          </v>
      </c>
      <c r="AC311" s="4" t="e">
        <f t="shared" si="109"/>
        <v>#REF!</v>
      </c>
      <c r="AD311" s="4" t="e">
        <f t="shared" si="110"/>
        <v>#REF!</v>
      </c>
      <c r="AE311" s="4" t="e">
        <f t="shared" si="111"/>
        <v>#REF!</v>
      </c>
      <c r="AF311" s="4" t="e">
        <f t="shared" si="112"/>
        <v>#REF!</v>
      </c>
      <c r="AG311" s="4" t="e">
        <f t="shared" si="113"/>
        <v>#REF!</v>
      </c>
      <c r="AH311" s="4" t="e">
        <f t="shared" si="114"/>
        <v>#REF!</v>
      </c>
      <c r="AI311" s="4" t="e">
        <f t="shared" si="115"/>
        <v>#REF!</v>
      </c>
      <c r="AJ311" s="4" t="e">
        <f t="shared" si="116"/>
        <v>#REF!</v>
      </c>
      <c r="AK311" s="4" t="e">
        <f t="shared" si="117"/>
        <v>#REF!</v>
      </c>
      <c r="AL311" s="4" t="e">
        <f t="shared" si="118"/>
        <v>#REF!</v>
      </c>
      <c r="AM311" s="4" t="e">
        <f t="shared" si="119"/>
        <v>#REF!</v>
      </c>
      <c r="AN311" s="4" t="str">
        <f t="shared" si="120"/>
        <v xml:space="preserve">1.924          </v>
      </c>
      <c r="AO311" s="4" t="str">
        <f t="shared" si="121"/>
        <v xml:space="preserve">2.423          </v>
      </c>
      <c r="AP311" s="4" t="str">
        <f t="shared" si="122"/>
        <v xml:space="preserve">1.522          </v>
      </c>
    </row>
    <row r="312" spans="2:42" outlineLevel="1" x14ac:dyDescent="0.3">
      <c r="B312" s="4" t="str">
        <f t="shared" si="82"/>
        <v xml:space="preserve">1.853          </v>
      </c>
      <c r="C312" s="4" t="str">
        <f t="shared" si="83"/>
        <v xml:space="preserve">244.40%          </v>
      </c>
      <c r="D312" s="4" t="str">
        <f t="shared" si="84"/>
        <v xml:space="preserve">$134,340.65          </v>
      </c>
      <c r="E312" s="4" t="str">
        <f t="shared" si="85"/>
        <v xml:space="preserve">264.033          </v>
      </c>
      <c r="F312" s="4" t="str">
        <f t="shared" si="86"/>
        <v xml:space="preserve">2.183          </v>
      </c>
      <c r="G312" s="4" t="str">
        <f t="shared" si="87"/>
        <v xml:space="preserve">405100.872          </v>
      </c>
      <c r="H312" s="4" t="str">
        <f t="shared" si="88"/>
        <v xml:space="preserve">177.8          </v>
      </c>
      <c r="I312" s="4" t="str">
        <f t="shared" si="89"/>
        <v xml:space="preserve">128.8          </v>
      </c>
      <c r="J312" s="4" t="str">
        <f t="shared" si="90"/>
        <v xml:space="preserve">1498          </v>
      </c>
      <c r="K312" s="4" t="str">
        <f t="shared" si="91"/>
        <v xml:space="preserve">1492.8          </v>
      </c>
      <c r="L312" s="4" t="str">
        <f t="shared" si="92"/>
        <v xml:space="preserve">1.539          </v>
      </c>
      <c r="M312" s="4" t="str">
        <f t="shared" si="93"/>
        <v xml:space="preserve">99994.986          </v>
      </c>
      <c r="N312" s="4" t="str">
        <f t="shared" si="94"/>
        <v xml:space="preserve">152841.049          </v>
      </c>
      <c r="O312" s="4" t="str">
        <f t="shared" si="95"/>
        <v xml:space="preserve">239.697          </v>
      </c>
      <c r="P312" s="4" t="str">
        <f t="shared" si="96"/>
        <v xml:space="preserve">12832446.29          </v>
      </c>
      <c r="Q312" s="4" t="str">
        <f t="shared" si="97"/>
        <v xml:space="preserve">360434.189          </v>
      </c>
      <c r="R312" s="4" t="str">
        <f t="shared" si="98"/>
        <v xml:space="preserve">0.00          </v>
      </c>
      <c r="S312" s="4" t="str">
        <f t="shared" si="99"/>
        <v xml:space="preserve">0.00          </v>
      </c>
      <c r="T312" s="4" t="str">
        <f t="shared" si="100"/>
        <v xml:space="preserve">4.08          </v>
      </c>
      <c r="U312" s="4" t="str">
        <f t="shared" si="101"/>
        <v xml:space="preserve">63.585          </v>
      </c>
      <c r="V312" s="4" t="str">
        <f t="shared" si="102"/>
        <v xml:space="preserve">43.392          </v>
      </c>
      <c r="W312" s="4" t="str">
        <f t="shared" si="103"/>
        <v xml:space="preserve">$0.00          </v>
      </c>
      <c r="X312" s="4" t="str">
        <f t="shared" si="104"/>
        <v xml:space="preserve">$0.00          </v>
      </c>
      <c r="Y312" s="4" t="str">
        <f t="shared" si="105"/>
        <v xml:space="preserve">$0.00          </v>
      </c>
      <c r="Z312" s="4" t="str">
        <f t="shared" si="106"/>
        <v xml:space="preserve">$0.00          </v>
      </c>
      <c r="AA312" s="4" t="str">
        <f t="shared" si="107"/>
        <v xml:space="preserve">$0.00          </v>
      </c>
      <c r="AB312" s="4" t="str">
        <f t="shared" si="108"/>
        <v xml:space="preserve">$0.00          </v>
      </c>
      <c r="AC312" s="4" t="e">
        <f t="shared" si="109"/>
        <v>#REF!</v>
      </c>
      <c r="AD312" s="4" t="e">
        <f t="shared" si="110"/>
        <v>#REF!</v>
      </c>
      <c r="AE312" s="4" t="e">
        <f t="shared" si="111"/>
        <v>#REF!</v>
      </c>
      <c r="AF312" s="4" t="e">
        <f t="shared" si="112"/>
        <v>#REF!</v>
      </c>
      <c r="AG312" s="4" t="e">
        <f t="shared" si="113"/>
        <v>#REF!</v>
      </c>
      <c r="AH312" s="4" t="e">
        <f t="shared" si="114"/>
        <v>#REF!</v>
      </c>
      <c r="AI312" s="4" t="e">
        <f t="shared" si="115"/>
        <v>#REF!</v>
      </c>
      <c r="AJ312" s="4" t="e">
        <f t="shared" si="116"/>
        <v>#REF!</v>
      </c>
      <c r="AK312" s="4" t="e">
        <f t="shared" si="117"/>
        <v>#REF!</v>
      </c>
      <c r="AL312" s="4" t="e">
        <f t="shared" si="118"/>
        <v>#REF!</v>
      </c>
      <c r="AM312" s="4" t="e">
        <f t="shared" si="119"/>
        <v>#REF!</v>
      </c>
      <c r="AN312" s="4" t="str">
        <f t="shared" si="120"/>
        <v xml:space="preserve">1.944          </v>
      </c>
      <c r="AO312" s="4" t="str">
        <f t="shared" si="121"/>
        <v xml:space="preserve">2.443          </v>
      </c>
      <c r="AP312" s="4" t="str">
        <f t="shared" si="122"/>
        <v xml:space="preserve">1.538          </v>
      </c>
    </row>
    <row r="313" spans="2:42" outlineLevel="1" x14ac:dyDescent="0.3">
      <c r="B313" s="4" t="str">
        <f t="shared" si="82"/>
        <v xml:space="preserve">1.872          </v>
      </c>
      <c r="C313" s="4" t="str">
        <f t="shared" si="83"/>
        <v xml:space="preserve">246.40%          </v>
      </c>
      <c r="D313" s="4" t="str">
        <f t="shared" si="84"/>
        <v xml:space="preserve">$135,310.09          </v>
      </c>
      <c r="E313" s="4" t="str">
        <f t="shared" si="85"/>
        <v xml:space="preserve">266.838          </v>
      </c>
      <c r="F313" s="4" t="str">
        <f t="shared" si="86"/>
        <v xml:space="preserve">2.198          </v>
      </c>
      <c r="G313" s="4" t="str">
        <f t="shared" si="87"/>
        <v xml:space="preserve">409474.039          </v>
      </c>
      <c r="H313" s="4" t="str">
        <f t="shared" si="88"/>
        <v xml:space="preserve">179.7          </v>
      </c>
      <c r="I313" s="4" t="str">
        <f t="shared" si="89"/>
        <v xml:space="preserve">130.2          </v>
      </c>
      <c r="J313" s="4" t="str">
        <f t="shared" si="90"/>
        <v xml:space="preserve">1505.5          </v>
      </c>
      <c r="K313" s="4" t="str">
        <f t="shared" si="91"/>
        <v xml:space="preserve">1500.7          </v>
      </c>
      <c r="L313" s="4" t="str">
        <f t="shared" si="92"/>
        <v xml:space="preserve">1.555          </v>
      </c>
      <c r="M313" s="4" t="str">
        <f t="shared" si="93"/>
        <v xml:space="preserve">101024.474          </v>
      </c>
      <c r="N313" s="4" t="str">
        <f t="shared" si="94"/>
        <v xml:space="preserve">154192.989          </v>
      </c>
      <c r="O313" s="4" t="str">
        <f t="shared" si="95"/>
        <v xml:space="preserve">242.244          </v>
      </c>
      <c r="P313" s="4" t="str">
        <f t="shared" si="96"/>
        <v xml:space="preserve">12971517.48          </v>
      </c>
      <c r="Q313" s="4" t="str">
        <f t="shared" si="97"/>
        <v xml:space="preserve">364325.984          </v>
      </c>
      <c r="R313" s="4" t="str">
        <f t="shared" si="98"/>
        <v xml:space="preserve">0.00          </v>
      </c>
      <c r="S313" s="4" t="str">
        <f t="shared" si="99"/>
        <v xml:space="preserve">0.00          </v>
      </c>
      <c r="T313" s="4" t="str">
        <f t="shared" si="100"/>
        <v xml:space="preserve">4.13          </v>
      </c>
      <c r="U313" s="4" t="str">
        <f t="shared" si="101"/>
        <v xml:space="preserve">64.264          </v>
      </c>
      <c r="V313" s="4" t="str">
        <f t="shared" si="102"/>
        <v xml:space="preserve">43.86          </v>
      </c>
      <c r="W313" s="4" t="str">
        <f t="shared" si="103"/>
        <v xml:space="preserve">$0.00          </v>
      </c>
      <c r="X313" s="4" t="str">
        <f t="shared" si="104"/>
        <v xml:space="preserve">$0.00          </v>
      </c>
      <c r="Y313" s="4" t="str">
        <f t="shared" si="105"/>
        <v xml:space="preserve">$0.00          </v>
      </c>
      <c r="Z313" s="4" t="str">
        <f t="shared" si="106"/>
        <v xml:space="preserve">$0.00          </v>
      </c>
      <c r="AA313" s="4" t="str">
        <f t="shared" si="107"/>
        <v xml:space="preserve">$0.00          </v>
      </c>
      <c r="AB313" s="4" t="str">
        <f t="shared" si="108"/>
        <v xml:space="preserve">$0.00          </v>
      </c>
      <c r="AC313" s="4" t="e">
        <f t="shared" si="109"/>
        <v>#REF!</v>
      </c>
      <c r="AD313" s="4" t="e">
        <f t="shared" si="110"/>
        <v>#REF!</v>
      </c>
      <c r="AE313" s="4" t="e">
        <f t="shared" si="111"/>
        <v>#REF!</v>
      </c>
      <c r="AF313" s="4" t="e">
        <f t="shared" si="112"/>
        <v>#REF!</v>
      </c>
      <c r="AG313" s="4" t="e">
        <f t="shared" si="113"/>
        <v>#REF!</v>
      </c>
      <c r="AH313" s="4" t="e">
        <f t="shared" si="114"/>
        <v>#REF!</v>
      </c>
      <c r="AI313" s="4" t="e">
        <f t="shared" si="115"/>
        <v>#REF!</v>
      </c>
      <c r="AJ313" s="4" t="e">
        <f t="shared" si="116"/>
        <v>#REF!</v>
      </c>
      <c r="AK313" s="4" t="e">
        <f t="shared" si="117"/>
        <v>#REF!</v>
      </c>
      <c r="AL313" s="4" t="e">
        <f t="shared" si="118"/>
        <v>#REF!</v>
      </c>
      <c r="AM313" s="4" t="e">
        <f t="shared" si="119"/>
        <v>#REF!</v>
      </c>
      <c r="AN313" s="4" t="str">
        <f t="shared" si="120"/>
        <v xml:space="preserve">1.964          </v>
      </c>
      <c r="AO313" s="4" t="str">
        <f t="shared" si="121"/>
        <v xml:space="preserve">2.463          </v>
      </c>
      <c r="AP313" s="4" t="str">
        <f t="shared" si="122"/>
        <v xml:space="preserve">1.554          </v>
      </c>
    </row>
    <row r="314" spans="2:42" outlineLevel="1" x14ac:dyDescent="0.3">
      <c r="B314" s="4" t="str">
        <f t="shared" si="82"/>
        <v xml:space="preserve">1.891          </v>
      </c>
      <c r="C314" s="4" t="str">
        <f t="shared" si="83"/>
        <v xml:space="preserve">248.40%          </v>
      </c>
      <c r="D314" s="4" t="str">
        <f t="shared" si="84"/>
        <v xml:space="preserve">$136,279.53          </v>
      </c>
      <c r="E314" s="4" t="str">
        <f t="shared" si="85"/>
        <v xml:space="preserve">269.643          </v>
      </c>
      <c r="F314" s="4" t="str">
        <f t="shared" si="86"/>
        <v xml:space="preserve">2.213          </v>
      </c>
      <c r="G314" s="4" t="str">
        <f t="shared" si="87"/>
        <v xml:space="preserve">413847.206          </v>
      </c>
      <c r="H314" s="4" t="str">
        <f t="shared" si="88"/>
        <v xml:space="preserve">181.6          </v>
      </c>
      <c r="I314" s="4" t="str">
        <f t="shared" si="89"/>
        <v xml:space="preserve">131.6          </v>
      </c>
      <c r="J314" s="4" t="str">
        <f t="shared" si="90"/>
        <v xml:space="preserve">1513          </v>
      </c>
      <c r="K314" s="4" t="str">
        <f t="shared" si="91"/>
        <v xml:space="preserve">1508.6          </v>
      </c>
      <c r="L314" s="4" t="str">
        <f t="shared" si="92"/>
        <v xml:space="preserve">1.571          </v>
      </c>
      <c r="M314" s="4" t="str">
        <f t="shared" si="93"/>
        <v xml:space="preserve">102053.962          </v>
      </c>
      <c r="N314" s="4" t="str">
        <f t="shared" si="94"/>
        <v xml:space="preserve">155544.929          </v>
      </c>
      <c r="O314" s="4" t="str">
        <f t="shared" si="95"/>
        <v xml:space="preserve">244.791          </v>
      </c>
      <c r="P314" s="4" t="str">
        <f t="shared" si="96"/>
        <v xml:space="preserve">13110588.66          </v>
      </c>
      <c r="Q314" s="4" t="str">
        <f t="shared" si="97"/>
        <v xml:space="preserve">368217.779          </v>
      </c>
      <c r="R314" s="4" t="str">
        <f t="shared" si="98"/>
        <v xml:space="preserve">0.00          </v>
      </c>
      <c r="S314" s="4" t="str">
        <f t="shared" si="99"/>
        <v xml:space="preserve">0.00          </v>
      </c>
      <c r="T314" s="4" t="str">
        <f t="shared" si="100"/>
        <v xml:space="preserve">4.17          </v>
      </c>
      <c r="U314" s="4" t="str">
        <f t="shared" si="101"/>
        <v xml:space="preserve">64.943          </v>
      </c>
      <c r="V314" s="4" t="str">
        <f t="shared" si="102"/>
        <v xml:space="preserve">44.328          </v>
      </c>
      <c r="W314" s="4" t="str">
        <f t="shared" si="103"/>
        <v xml:space="preserve">$0.00          </v>
      </c>
      <c r="X314" s="4" t="str">
        <f t="shared" si="104"/>
        <v xml:space="preserve">$0.00          </v>
      </c>
      <c r="Y314" s="4" t="str">
        <f t="shared" si="105"/>
        <v xml:space="preserve">$0.00          </v>
      </c>
      <c r="Z314" s="4" t="str">
        <f t="shared" si="106"/>
        <v xml:space="preserve">$0.00          </v>
      </c>
      <c r="AA314" s="4" t="str">
        <f t="shared" si="107"/>
        <v xml:space="preserve">$0.00          </v>
      </c>
      <c r="AB314" s="4" t="str">
        <f t="shared" si="108"/>
        <v xml:space="preserve">$0.00          </v>
      </c>
      <c r="AC314" s="4" t="e">
        <f t="shared" si="109"/>
        <v>#REF!</v>
      </c>
      <c r="AD314" s="4" t="e">
        <f t="shared" si="110"/>
        <v>#REF!</v>
      </c>
      <c r="AE314" s="4" t="e">
        <f t="shared" si="111"/>
        <v>#REF!</v>
      </c>
      <c r="AF314" s="4" t="e">
        <f t="shared" si="112"/>
        <v>#REF!</v>
      </c>
      <c r="AG314" s="4" t="e">
        <f t="shared" si="113"/>
        <v>#REF!</v>
      </c>
      <c r="AH314" s="4" t="e">
        <f t="shared" si="114"/>
        <v>#REF!</v>
      </c>
      <c r="AI314" s="4" t="e">
        <f t="shared" si="115"/>
        <v>#REF!</v>
      </c>
      <c r="AJ314" s="4" t="e">
        <f t="shared" si="116"/>
        <v>#REF!</v>
      </c>
      <c r="AK314" s="4" t="e">
        <f t="shared" si="117"/>
        <v>#REF!</v>
      </c>
      <c r="AL314" s="4" t="e">
        <f t="shared" si="118"/>
        <v>#REF!</v>
      </c>
      <c r="AM314" s="4" t="e">
        <f t="shared" si="119"/>
        <v>#REF!</v>
      </c>
      <c r="AN314" s="4" t="str">
        <f t="shared" si="120"/>
        <v xml:space="preserve">1.984          </v>
      </c>
      <c r="AO314" s="4" t="str">
        <f t="shared" si="121"/>
        <v xml:space="preserve">2.483          </v>
      </c>
      <c r="AP314" s="4" t="str">
        <f t="shared" si="122"/>
        <v xml:space="preserve">1.57          </v>
      </c>
    </row>
    <row r="315" spans="2:42" outlineLevel="1" x14ac:dyDescent="0.3">
      <c r="B315" s="4" t="str">
        <f t="shared" si="82"/>
        <v xml:space="preserve">1.91          </v>
      </c>
      <c r="C315" s="4" t="str">
        <f t="shared" si="83"/>
        <v xml:space="preserve">250.40%          </v>
      </c>
      <c r="D315" s="4" t="str">
        <f t="shared" si="84"/>
        <v xml:space="preserve">$137,248.96          </v>
      </c>
      <c r="E315" s="4" t="str">
        <f t="shared" si="85"/>
        <v xml:space="preserve">272.448          </v>
      </c>
      <c r="F315" s="4" t="str">
        <f t="shared" si="86"/>
        <v xml:space="preserve">2.228          </v>
      </c>
      <c r="G315" s="4" t="str">
        <f t="shared" si="87"/>
        <v xml:space="preserve">418220.373          </v>
      </c>
      <c r="H315" s="4" t="str">
        <f t="shared" si="88"/>
        <v xml:space="preserve">183.5          </v>
      </c>
      <c r="I315" s="4" t="str">
        <f t="shared" si="89"/>
        <v xml:space="preserve">133          </v>
      </c>
      <c r="J315" s="4" t="str">
        <f t="shared" si="90"/>
        <v xml:space="preserve">1520.5          </v>
      </c>
      <c r="K315" s="4" t="str">
        <f t="shared" si="91"/>
        <v xml:space="preserve">1516.5          </v>
      </c>
      <c r="L315" s="4" t="str">
        <f t="shared" si="92"/>
        <v xml:space="preserve">1.587          </v>
      </c>
      <c r="M315" s="4" t="str">
        <f t="shared" si="93"/>
        <v xml:space="preserve">103083.45          </v>
      </c>
      <c r="N315" s="4" t="str">
        <f t="shared" si="94"/>
        <v xml:space="preserve">156896.869          </v>
      </c>
      <c r="O315" s="4" t="str">
        <f t="shared" si="95"/>
        <v xml:space="preserve">247.338          </v>
      </c>
      <c r="P315" s="4" t="str">
        <f t="shared" si="96"/>
        <v xml:space="preserve">13249659.85          </v>
      </c>
      <c r="Q315" s="4" t="str">
        <f t="shared" si="97"/>
        <v xml:space="preserve">372109.574          </v>
      </c>
      <c r="R315" s="4" t="str">
        <f t="shared" si="98"/>
        <v xml:space="preserve">0.00          </v>
      </c>
      <c r="S315" s="4" t="str">
        <f t="shared" si="99"/>
        <v xml:space="preserve">0.00          </v>
      </c>
      <c r="T315" s="4" t="str">
        <f t="shared" si="100"/>
        <v xml:space="preserve">4.21          </v>
      </c>
      <c r="U315" s="4" t="str">
        <f t="shared" si="101"/>
        <v xml:space="preserve">65.622          </v>
      </c>
      <c r="V315" s="4" t="str">
        <f t="shared" si="102"/>
        <v xml:space="preserve">44.796          </v>
      </c>
      <c r="W315" s="4" t="str">
        <f t="shared" si="103"/>
        <v xml:space="preserve">$0.00          </v>
      </c>
      <c r="X315" s="4" t="str">
        <f t="shared" si="104"/>
        <v xml:space="preserve">$0.00          </v>
      </c>
      <c r="Y315" s="4" t="str">
        <f t="shared" si="105"/>
        <v xml:space="preserve">$0.00          </v>
      </c>
      <c r="Z315" s="4" t="str">
        <f t="shared" si="106"/>
        <v xml:space="preserve">$0.00          </v>
      </c>
      <c r="AA315" s="4" t="str">
        <f t="shared" si="107"/>
        <v xml:space="preserve">$0.00          </v>
      </c>
      <c r="AB315" s="4" t="str">
        <f t="shared" si="108"/>
        <v xml:space="preserve">$0.00          </v>
      </c>
      <c r="AC315" s="4" t="e">
        <f t="shared" si="109"/>
        <v>#REF!</v>
      </c>
      <c r="AD315" s="4" t="e">
        <f t="shared" si="110"/>
        <v>#REF!</v>
      </c>
      <c r="AE315" s="4" t="e">
        <f t="shared" si="111"/>
        <v>#REF!</v>
      </c>
      <c r="AF315" s="4" t="e">
        <f t="shared" si="112"/>
        <v>#REF!</v>
      </c>
      <c r="AG315" s="4" t="e">
        <f t="shared" si="113"/>
        <v>#REF!</v>
      </c>
      <c r="AH315" s="4" t="e">
        <f t="shared" si="114"/>
        <v>#REF!</v>
      </c>
      <c r="AI315" s="4" t="e">
        <f t="shared" si="115"/>
        <v>#REF!</v>
      </c>
      <c r="AJ315" s="4" t="e">
        <f t="shared" si="116"/>
        <v>#REF!</v>
      </c>
      <c r="AK315" s="4" t="e">
        <f t="shared" si="117"/>
        <v>#REF!</v>
      </c>
      <c r="AL315" s="4" t="e">
        <f t="shared" si="118"/>
        <v>#REF!</v>
      </c>
      <c r="AM315" s="4" t="e">
        <f t="shared" si="119"/>
        <v>#REF!</v>
      </c>
      <c r="AN315" s="4" t="str">
        <f t="shared" si="120"/>
        <v xml:space="preserve">2.004          </v>
      </c>
      <c r="AO315" s="4" t="str">
        <f t="shared" si="121"/>
        <v xml:space="preserve">2.503          </v>
      </c>
      <c r="AP315" s="4" t="str">
        <f t="shared" si="122"/>
        <v xml:space="preserve">1.586          </v>
      </c>
    </row>
    <row r="316" spans="2:42" outlineLevel="1" x14ac:dyDescent="0.3">
      <c r="B316" s="4" t="str">
        <f t="shared" ref="B316:B321" si="123">IF($B$4, $B111, IFERROR( TEXT( $B110 / $B$10, INDEX( $A$23:$A$34, MATCH( $B$11, $A$37:$A$48, 0 )) ), $B110 / $B$10 ) &amp; REPT( " ", $B$7 ))</f>
        <v xml:space="preserve">1.929          </v>
      </c>
      <c r="C316" s="4" t="str">
        <f t="shared" ref="C316:C321" si="124">IF($C$4, $C111, IFERROR( TEXT( $C110 / $C$10, INDEX( $A$23:$A$34, MATCH( $C$11, $A$37:$A$48, 0 )) ), $C110 / $C$10 ) &amp; REPT( " ", $C$7 ))</f>
        <v xml:space="preserve">252.40%          </v>
      </c>
      <c r="D316" s="4" t="str">
        <f t="shared" ref="D316:D321" si="125">IF($D$4, $D111, IFERROR( TEXT( $D110 / $D$10, INDEX( $A$23:$A$34, MATCH( $D$11, $A$37:$A$48, 0 )) ), $D110 / $D$10 ) &amp; REPT( " ", $D$7 ))</f>
        <v xml:space="preserve">$138,218.40          </v>
      </c>
      <c r="E316" s="4" t="str">
        <f t="shared" ref="E316:E321" si="126">IF($E$4, $E111, IFERROR( TEXT( $E110 / $E$10, INDEX( $A$23:$A$34, MATCH( $E$11, $A$37:$A$48, 0 )) ), $E110 / $E$10 ) &amp; REPT( " ", $E$7 ))</f>
        <v xml:space="preserve">275.253          </v>
      </c>
      <c r="F316" s="4" t="str">
        <f t="shared" ref="F316:F321" si="127">IF($F$4, $F111, IFERROR( TEXT( $F110 / $F$10, INDEX( $A$23:$A$34, MATCH( $F$11, $A$37:$A$48, 0 )) ), $F110 / $F$10 ) &amp; REPT( " ", $F$7 ))</f>
        <v xml:space="preserve">2.243          </v>
      </c>
      <c r="G316" s="4" t="str">
        <f t="shared" ref="G316:G321" si="128">IF($G$4, $G111, IFERROR( TEXT( $G110 / $G$10, INDEX( $A$23:$A$34, MATCH( $G$11, $A$37:$A$48, 0 )) ), $G110 / $G$10 ) &amp; REPT( " ", $G$7 ))</f>
        <v xml:space="preserve">422593.54          </v>
      </c>
      <c r="H316" s="4" t="str">
        <f t="shared" ref="H316:H321" si="129">IF($H$4, $H111, IFERROR( TEXT( $H110 / $H$10, INDEX( $A$23:$A$34, MATCH( $H$11, $A$37:$A$48, 0 )) ), $H110 / $H$10 ) &amp; REPT( " ", $H$7 ))</f>
        <v xml:space="preserve">185.4          </v>
      </c>
      <c r="I316" s="4" t="str">
        <f t="shared" ref="I316:I321" si="130">IF($I$4, $I111, IFERROR( TEXT( $I110 / $I$10, INDEX( $A$23:$A$34, MATCH( $I$11, $A$37:$A$48, 0 )) ), $I110 / $I$10 ) &amp; REPT( " ", $I$7 ))</f>
        <v xml:space="preserve">134.4          </v>
      </c>
      <c r="J316" s="4" t="str">
        <f t="shared" ref="J316:J321" si="131">IF($J$4, $J111, IFERROR( TEXT( $J110 / $J$10, INDEX( $A$23:$A$34, MATCH( $J$11, $A$37:$A$48, 0 )) ), $J110 / $J$10 ) &amp; REPT( " ", $J$7 ))</f>
        <v xml:space="preserve">1528          </v>
      </c>
      <c r="K316" s="4" t="str">
        <f t="shared" ref="K316:K321" si="132">IF($K$4, $K111, IFERROR( TEXT( $K110 / $K$10, INDEX( $A$23:$A$34, MATCH( $K$11, $A$37:$A$48, 0 )) ), $K110 / $K$10 ) &amp; REPT( " ", $K$7 ))</f>
        <v xml:space="preserve">1524.4          </v>
      </c>
      <c r="L316" s="4" t="str">
        <f t="shared" ref="L316:L321" si="133">IF($L$4, $L111, IFERROR( TEXT( $L110 / $L$10, INDEX( $A$23:$A$34, MATCH( $L$11, $A$37:$A$48, 0 )) ), $L110 / $L$10 ) &amp; REPT( " ", $L$7 ))</f>
        <v xml:space="preserve">1.603          </v>
      </c>
      <c r="M316" s="4" t="str">
        <f t="shared" ref="M316:M321" si="134">IF($M$4, $M111, IFERROR( TEXT( $M110 / $M$10, INDEX( $A$23:$A$34, MATCH( $M$11, $A$37:$A$48, 0 )) ), $M110 / $M$10 ) &amp; REPT( " ", $M$7 ))</f>
        <v xml:space="preserve">104112.938          </v>
      </c>
      <c r="N316" s="4" t="str">
        <f t="shared" ref="N316:N321" si="135">IF($N$4, $N111, IFERROR( TEXT( $N110 / $N$10, INDEX( $A$23:$A$34, MATCH( $N$11, $A$37:$A$48, 0 )) ), $N110 / $N$10 ) &amp; REPT( " ", $N$7 ))</f>
        <v xml:space="preserve">158248.809          </v>
      </c>
      <c r="O316" s="4" t="str">
        <f t="shared" ref="O316:O321" si="136">IF($O$4, $O111, IFERROR( TEXT( $O110 / $O$10, INDEX( $A$23:$A$34, MATCH( $O$11, $A$37:$A$48, 0 )) ), $O110 / $O$10 ) &amp; REPT( " ", $O$7 ))</f>
        <v xml:space="preserve">249.885          </v>
      </c>
      <c r="P316" s="4" t="str">
        <f t="shared" ref="P316:P321" si="137">IF($P$4, $P111, IFERROR( TEXT( $P110 / $P$10, INDEX( $A$23:$A$34, MATCH( $P$11, $A$37:$A$48, 0 )) ), $P110 / $P$10 ) &amp; REPT( " ", $P$7 ))</f>
        <v xml:space="preserve">13388731.04          </v>
      </c>
      <c r="Q316" s="4" t="str">
        <f t="shared" ref="Q316:Q321" si="138">IF($Q$4, $Q111, IFERROR( TEXT( $Q110 / $Q$10, INDEX( $A$23:$A$34, MATCH( $Q$11, $A$37:$A$48, 0 )) ), $Q110 / $Q$10 ) &amp; REPT( " ", $Q$7 ))</f>
        <v xml:space="preserve">376001.369          </v>
      </c>
      <c r="R316" s="4" t="str">
        <f t="shared" ref="R316:R321" si="139">IF($R$4, $R111, IFERROR( TEXT( $R110 / $R$10, INDEX( $A$23:$A$34, MATCH( $R$11, $A$37:$A$48, 0 )) ), $R110 / $R$10 ) &amp; REPT( " ", $R$7 ))</f>
        <v xml:space="preserve">0.00          </v>
      </c>
      <c r="S316" s="4" t="str">
        <f t="shared" ref="S316:S321" si="140">IF($S$4, $S111, IFERROR( TEXT( $S110 / $S$10, INDEX( $A$23:$A$34, MATCH( $S$11, $A$37:$A$48, 0 )) ), $S110 / $S$10 ) &amp; REPT( " ", $S$7 ))</f>
        <v xml:space="preserve">0.00          </v>
      </c>
      <c r="T316" s="4" t="str">
        <f t="shared" ref="T316:T321" si="141">IF($T$4, $T111, IFERROR( TEXT( $T110 / $T$10, INDEX( $A$23:$A$34, MATCH( $T$11, $A$37:$A$48, 0 )) ), $T110 / $T$10 ) &amp; REPT( " ", $T$7 ))</f>
        <v xml:space="preserve">4.25          </v>
      </c>
      <c r="U316" s="4" t="str">
        <f t="shared" ref="U316:U321" si="142">IF($U$4, $U111, IFERROR( TEXT( $U110 / $U$10, INDEX( $A$23:$A$34, MATCH( $U$11, $A$37:$A$48, 0 )) ), $U110 / $U$10 ) &amp; REPT( " ", $U$7 ))</f>
        <v xml:space="preserve">66.301          </v>
      </c>
      <c r="V316" s="4" t="str">
        <f t="shared" ref="V316:V321" si="143">IF($V$4, $V111, IFERROR( TEXT( $V110 / $V$10, INDEX( $A$23:$A$34, MATCH( $V$11, $A$37:$A$48, 0 )) ), $V110 / $V$10 ) &amp; REPT( " ", $V$7 ))</f>
        <v xml:space="preserve">45.264          </v>
      </c>
      <c r="W316" s="4" t="str">
        <f t="shared" ref="W316:W321" si="144">IF($W$4, $W111, IFERROR( TEXT( $W110 / $W$10, INDEX( $A$23:$A$34, MATCH( $W$11, $A$37:$A$48, 0 )) ), $W110 / $W$10 ) &amp; REPT( " ", $W$7 ))</f>
        <v xml:space="preserve">$0.00          </v>
      </c>
      <c r="X316" s="4" t="str">
        <f t="shared" ref="X316:X321" si="145">IF($X$4, $X111, IFERROR( TEXT( $X110 / $X$10, INDEX( $A$23:$A$34, MATCH( $X$11, $A$37:$A$48, 0 )) ), $X110 / $X$10 ) &amp; REPT( " ", $X$7 ))</f>
        <v xml:space="preserve">$0.00          </v>
      </c>
      <c r="Y316" s="4" t="str">
        <f t="shared" ref="Y316:Y321" si="146">IF($Y$4, $Y111, IFERROR( TEXT( $Y110 / $Y$10, INDEX( $A$23:$A$34, MATCH( $Y$11, $A$37:$A$48, 0 )) ), $Y110 / $Y$10 ) &amp; REPT( " ", $Y$7 ))</f>
        <v xml:space="preserve">$0.00          </v>
      </c>
      <c r="Z316" s="4" t="str">
        <f t="shared" ref="Z316:Z321" si="147">IF($Z$4, $Z111, IFERROR( TEXT( $Z110 / $Z$10, INDEX( $A$23:$A$34, MATCH( $Z$11, $A$37:$A$48, 0 )) ), $Z110 / $Z$10 ) &amp; REPT( " ", $Z$7 ))</f>
        <v xml:space="preserve">$0.00          </v>
      </c>
      <c r="AA316" s="4" t="str">
        <f t="shared" ref="AA316:AA321" si="148">IF($AA$4, $AA111, IFERROR( TEXT( $AA110 / $AA$10, INDEX( $A$23:$A$34, MATCH( $AA$11, $A$37:$A$48, 0 )) ), $AA110 / $AA$10 ) &amp; REPT( " ", $AA$7 ))</f>
        <v xml:space="preserve">$0.00          </v>
      </c>
      <c r="AB316" s="4" t="str">
        <f t="shared" ref="AB316:AB321" si="149">IF($AB$4, $AB111, IFERROR( TEXT( $AB110 / $AB$10, INDEX( $A$23:$A$34, MATCH( $AB$11, $A$37:$A$48, 0 )) ), $AB110 / $AB$10 ) &amp; REPT( " ", $AB$7 ))</f>
        <v xml:space="preserve">$0.00          </v>
      </c>
      <c r="AC316" s="4" t="e">
        <f t="shared" ref="AC316:AC321" si="150">IF($AC$4, $AC111, IFERROR( TEXT( $AC110 / $AC$10, INDEX( $A$23:$A$34, MATCH( $AC$11, $A$37:$A$48, 0 )) ), $AC110 / $AC$10 ) &amp; REPT( " ", $AC$7 ))</f>
        <v>#REF!</v>
      </c>
      <c r="AD316" s="4" t="e">
        <f t="shared" ref="AD316:AD321" si="151">IF($AD$4, $AD111, IFERROR( TEXT( $AD110 / $AD$10, INDEX( $A$23:$A$34, MATCH( $AD$11, $A$37:$A$48, 0 )) ), $AD110 / $AD$10 ) &amp; REPT( " ", $AD$7 ))</f>
        <v>#REF!</v>
      </c>
      <c r="AE316" s="4" t="e">
        <f t="shared" ref="AE316:AE321" si="152">IF($AE$4, $AE111, IFERROR( TEXT( $AE110 / $AE$10, INDEX( $A$23:$A$34, MATCH( $AE$11, $A$37:$A$48, 0 )) ), $AE110 / $AE$10 ) &amp; REPT( " ", $AE$7 ))</f>
        <v>#REF!</v>
      </c>
      <c r="AF316" s="4" t="e">
        <f t="shared" ref="AF316:AF321" si="153">IF($AF$4, $AF111, IFERROR( TEXT( $AF110 / $AF$10, INDEX( $A$23:$A$34, MATCH( $AF$11, $A$37:$A$48, 0 )) ), $AF110 / $AF$10 ) &amp; REPT( " ", $AF$7 ))</f>
        <v>#REF!</v>
      </c>
      <c r="AG316" s="4" t="e">
        <f t="shared" ref="AG316:AG321" si="154">IF($AG$4, $AG111, IFERROR( TEXT( $AG110 / $AG$10, INDEX( $A$23:$A$34, MATCH( $AG$11, $A$37:$A$48, 0 )) ), $AG110 / $AG$10 ) &amp; REPT( " ", $AG$7 ))</f>
        <v>#REF!</v>
      </c>
      <c r="AH316" s="4" t="e">
        <f t="shared" ref="AH316:AH321" si="155">IF($AH$4, $AH111, IFERROR( TEXT( $AH110 / $AH$10, INDEX( $A$23:$A$34, MATCH( $AH$11, $A$37:$A$48, 0 )) ), $AH110 / $AH$10 ) &amp; REPT( " ", $AH$7 ))</f>
        <v>#REF!</v>
      </c>
      <c r="AI316" s="4" t="e">
        <f t="shared" ref="AI316:AI321" si="156">IF($AI$4, $AI111, IFERROR( TEXT( $AI110 / $AI$10, INDEX( $A$23:$A$34, MATCH( $AI$11, $A$37:$A$48, 0 )) ), $AI110 / $AI$10 ) &amp; REPT( " ", $AI$7 ))</f>
        <v>#REF!</v>
      </c>
      <c r="AJ316" s="4" t="e">
        <f t="shared" ref="AJ316:AJ321" si="157">IF($AJ$4, $AJ111, IFERROR( TEXT( $AJ110 / $AJ$10, INDEX( $A$23:$A$34, MATCH( $AJ$11, $A$37:$A$48, 0 )) ), $AJ110 / $AJ$10 ) &amp; REPT( " ", $AJ$7 ))</f>
        <v>#REF!</v>
      </c>
      <c r="AK316" s="4" t="e">
        <f t="shared" ref="AK316:AK321" si="158">IF($AK$4, $AK111, IFERROR( TEXT( $AK110 / $AK$10, INDEX( $A$23:$A$34, MATCH( $AK$11, $A$37:$A$48, 0 )) ), $AK110 / $AK$10 ) &amp; REPT( " ", $AK$7 ))</f>
        <v>#REF!</v>
      </c>
      <c r="AL316" s="4" t="e">
        <f t="shared" ref="AL316:AL321" si="159">IF($AL$4, $AL111, IFERROR( TEXT( $AL110 / $AL$10, INDEX( $A$23:$A$34, MATCH( $AL$11, $A$37:$A$48, 0 )) ), $AL110 / $AL$10 ) &amp; REPT( " ", $AL$7 ))</f>
        <v>#REF!</v>
      </c>
      <c r="AM316" s="4" t="e">
        <f t="shared" ref="AM316:AM321" si="160">IF($AM$4, $AM111, IFERROR( TEXT( $AM110 / $AM$10, INDEX( $A$23:$A$34, MATCH( $AM$11, $A$37:$A$48, 0 )) ), $AM110 / $AM$10 ) &amp; REPT( " ", $AM$7 ))</f>
        <v>#REF!</v>
      </c>
      <c r="AN316" s="4" t="str">
        <f t="shared" ref="AN316:AN321" si="161">IF($AN$4, $AN111, IFERROR( TEXT( $AN110 / $AN$10, INDEX( $A$23:$A$34, MATCH( $AN$11, $A$37:$A$48, 0 )) ), $AN110 / $AN$10 ) &amp; REPT( " ", $AN$7 ))</f>
        <v xml:space="preserve">2.024          </v>
      </c>
      <c r="AO316" s="4" t="str">
        <f t="shared" ref="AO316:AO321" si="162">IF($AO$4, $AO111, IFERROR( TEXT( $AO110 / $AO$10, INDEX( $A$23:$A$34, MATCH( $AO$11, $A$37:$A$48, 0 )) ), $AO110 / $AO$10 ) &amp; REPT( " ", $AO$7 ))</f>
        <v xml:space="preserve">2.523          </v>
      </c>
      <c r="AP316" s="4" t="str">
        <f t="shared" ref="AP316:AP321" si="163">IF($AP$4, $AP111, IFERROR( TEXT( $AP110 / $AP$10, INDEX( $A$23:$A$34, MATCH( $AP$11, $A$37:$A$48, 0 )) ), $AP110 / $AP$10 ) &amp; REPT( " ", $AP$7 ))</f>
        <v xml:space="preserve">1.602          </v>
      </c>
    </row>
    <row r="317" spans="2:42" outlineLevel="1" x14ac:dyDescent="0.3">
      <c r="B317" s="4" t="str">
        <f t="shared" si="123"/>
        <v xml:space="preserve">1.948          </v>
      </c>
      <c r="C317" s="4" t="str">
        <f t="shared" si="124"/>
        <v xml:space="preserve">254.40%          </v>
      </c>
      <c r="D317" s="4" t="str">
        <f t="shared" si="125"/>
        <v xml:space="preserve">$139,187.84          </v>
      </c>
      <c r="E317" s="4" t="str">
        <f t="shared" si="126"/>
        <v xml:space="preserve">278.058          </v>
      </c>
      <c r="F317" s="4" t="str">
        <f t="shared" si="127"/>
        <v xml:space="preserve">2.258          </v>
      </c>
      <c r="G317" s="4" t="str">
        <f t="shared" si="128"/>
        <v xml:space="preserve">426966.707          </v>
      </c>
      <c r="H317" s="4" t="str">
        <f t="shared" si="129"/>
        <v xml:space="preserve">187.3          </v>
      </c>
      <c r="I317" s="4" t="str">
        <f t="shared" si="130"/>
        <v xml:space="preserve">135.8          </v>
      </c>
      <c r="J317" s="4" t="str">
        <f t="shared" si="131"/>
        <v xml:space="preserve">1535.5          </v>
      </c>
      <c r="K317" s="4" t="str">
        <f t="shared" si="132"/>
        <v xml:space="preserve">1532.3          </v>
      </c>
      <c r="L317" s="4" t="str">
        <f t="shared" si="133"/>
        <v xml:space="preserve">1.619          </v>
      </c>
      <c r="M317" s="4" t="str">
        <f t="shared" si="134"/>
        <v xml:space="preserve">105142.426          </v>
      </c>
      <c r="N317" s="4" t="str">
        <f t="shared" si="135"/>
        <v xml:space="preserve">159600.749          </v>
      </c>
      <c r="O317" s="4" t="str">
        <f t="shared" si="136"/>
        <v xml:space="preserve">252.432          </v>
      </c>
      <c r="P317" s="4" t="str">
        <f t="shared" si="137"/>
        <v xml:space="preserve">13527802.22          </v>
      </c>
      <c r="Q317" s="4" t="str">
        <f t="shared" si="138"/>
        <v xml:space="preserve">379893.164          </v>
      </c>
      <c r="R317" s="4" t="str">
        <f t="shared" si="139"/>
        <v xml:space="preserve">0.00          </v>
      </c>
      <c r="S317" s="4" t="str">
        <f t="shared" si="140"/>
        <v xml:space="preserve">0.00          </v>
      </c>
      <c r="T317" s="4" t="str">
        <f t="shared" si="141"/>
        <v xml:space="preserve">4.29          </v>
      </c>
      <c r="U317" s="4" t="str">
        <f t="shared" si="142"/>
        <v xml:space="preserve">66.98          </v>
      </c>
      <c r="V317" s="4" t="str">
        <f t="shared" si="143"/>
        <v xml:space="preserve">45.732          </v>
      </c>
      <c r="W317" s="4" t="str">
        <f t="shared" si="144"/>
        <v xml:space="preserve">$0.00          </v>
      </c>
      <c r="X317" s="4" t="str">
        <f t="shared" si="145"/>
        <v xml:space="preserve">$0.00          </v>
      </c>
      <c r="Y317" s="4" t="str">
        <f t="shared" si="146"/>
        <v xml:space="preserve">$0.00          </v>
      </c>
      <c r="Z317" s="4" t="str">
        <f t="shared" si="147"/>
        <v xml:space="preserve">$0.00          </v>
      </c>
      <c r="AA317" s="4" t="str">
        <f t="shared" si="148"/>
        <v xml:space="preserve">$0.00          </v>
      </c>
      <c r="AB317" s="4" t="str">
        <f t="shared" si="149"/>
        <v xml:space="preserve">$0.00          </v>
      </c>
      <c r="AC317" s="4" t="e">
        <f t="shared" si="150"/>
        <v>#REF!</v>
      </c>
      <c r="AD317" s="4" t="e">
        <f t="shared" si="151"/>
        <v>#REF!</v>
      </c>
      <c r="AE317" s="4" t="e">
        <f t="shared" si="152"/>
        <v>#REF!</v>
      </c>
      <c r="AF317" s="4" t="e">
        <f t="shared" si="153"/>
        <v>#REF!</v>
      </c>
      <c r="AG317" s="4" t="e">
        <f t="shared" si="154"/>
        <v>#REF!</v>
      </c>
      <c r="AH317" s="4" t="e">
        <f t="shared" si="155"/>
        <v>#REF!</v>
      </c>
      <c r="AI317" s="4" t="e">
        <f t="shared" si="156"/>
        <v>#REF!</v>
      </c>
      <c r="AJ317" s="4" t="e">
        <f t="shared" si="157"/>
        <v>#REF!</v>
      </c>
      <c r="AK317" s="4" t="e">
        <f t="shared" si="158"/>
        <v>#REF!</v>
      </c>
      <c r="AL317" s="4" t="e">
        <f t="shared" si="159"/>
        <v>#REF!</v>
      </c>
      <c r="AM317" s="4" t="e">
        <f t="shared" si="160"/>
        <v>#REF!</v>
      </c>
      <c r="AN317" s="4" t="str">
        <f t="shared" si="161"/>
        <v xml:space="preserve">2.044          </v>
      </c>
      <c r="AO317" s="4" t="str">
        <f t="shared" si="162"/>
        <v xml:space="preserve">2.543          </v>
      </c>
      <c r="AP317" s="4" t="str">
        <f t="shared" si="163"/>
        <v xml:space="preserve">1.618          </v>
      </c>
    </row>
    <row r="318" spans="2:42" outlineLevel="1" x14ac:dyDescent="0.3">
      <c r="B318" s="4" t="str">
        <f t="shared" si="123"/>
        <v xml:space="preserve">1.967          </v>
      </c>
      <c r="C318" s="4" t="str">
        <f t="shared" si="124"/>
        <v xml:space="preserve">256.40%          </v>
      </c>
      <c r="D318" s="4" t="str">
        <f t="shared" si="125"/>
        <v xml:space="preserve">$140,157.28          </v>
      </c>
      <c r="E318" s="4" t="str">
        <f t="shared" si="126"/>
        <v xml:space="preserve">280.863          </v>
      </c>
      <c r="F318" s="4" t="str">
        <f t="shared" si="127"/>
        <v xml:space="preserve">2.273          </v>
      </c>
      <c r="G318" s="4" t="str">
        <f t="shared" si="128"/>
        <v xml:space="preserve">431339.874          </v>
      </c>
      <c r="H318" s="4" t="str">
        <f t="shared" si="129"/>
        <v xml:space="preserve">189.2          </v>
      </c>
      <c r="I318" s="4" t="str">
        <f t="shared" si="130"/>
        <v xml:space="preserve">137.2          </v>
      </c>
      <c r="J318" s="4" t="str">
        <f t="shared" si="131"/>
        <v xml:space="preserve">1543          </v>
      </c>
      <c r="K318" s="4" t="str">
        <f t="shared" si="132"/>
        <v xml:space="preserve">1540.2          </v>
      </c>
      <c r="L318" s="4" t="str">
        <f t="shared" si="133"/>
        <v xml:space="preserve">1.635          </v>
      </c>
      <c r="M318" s="4" t="str">
        <f t="shared" si="134"/>
        <v xml:space="preserve">106171.914          </v>
      </c>
      <c r="N318" s="4" t="str">
        <f t="shared" si="135"/>
        <v xml:space="preserve">160952.689          </v>
      </c>
      <c r="O318" s="4" t="str">
        <f t="shared" si="136"/>
        <v xml:space="preserve">254.979          </v>
      </c>
      <c r="P318" s="4" t="str">
        <f t="shared" si="137"/>
        <v xml:space="preserve">13666873.41          </v>
      </c>
      <c r="Q318" s="4" t="str">
        <f t="shared" si="138"/>
        <v xml:space="preserve">383784.959          </v>
      </c>
      <c r="R318" s="4" t="str">
        <f t="shared" si="139"/>
        <v xml:space="preserve">0.00          </v>
      </c>
      <c r="S318" s="4" t="str">
        <f t="shared" si="140"/>
        <v xml:space="preserve">0.00          </v>
      </c>
      <c r="T318" s="4" t="str">
        <f t="shared" si="141"/>
        <v xml:space="preserve">4.34          </v>
      </c>
      <c r="U318" s="4" t="str">
        <f t="shared" si="142"/>
        <v xml:space="preserve">67.659          </v>
      </c>
      <c r="V318" s="4" t="str">
        <f t="shared" si="143"/>
        <v xml:space="preserve">46.2          </v>
      </c>
      <c r="W318" s="4" t="str">
        <f t="shared" si="144"/>
        <v xml:space="preserve">$0.00          </v>
      </c>
      <c r="X318" s="4" t="str">
        <f t="shared" si="145"/>
        <v xml:space="preserve">$0.00          </v>
      </c>
      <c r="Y318" s="4" t="str">
        <f t="shared" si="146"/>
        <v xml:space="preserve">$0.00          </v>
      </c>
      <c r="Z318" s="4" t="str">
        <f t="shared" si="147"/>
        <v xml:space="preserve">$0.00          </v>
      </c>
      <c r="AA318" s="4" t="str">
        <f t="shared" si="148"/>
        <v xml:space="preserve">$0.00          </v>
      </c>
      <c r="AB318" s="4" t="str">
        <f t="shared" si="149"/>
        <v xml:space="preserve">$0.00          </v>
      </c>
      <c r="AC318" s="4" t="e">
        <f t="shared" si="150"/>
        <v>#REF!</v>
      </c>
      <c r="AD318" s="4" t="e">
        <f t="shared" si="151"/>
        <v>#REF!</v>
      </c>
      <c r="AE318" s="4" t="e">
        <f t="shared" si="152"/>
        <v>#REF!</v>
      </c>
      <c r="AF318" s="4" t="e">
        <f t="shared" si="153"/>
        <v>#REF!</v>
      </c>
      <c r="AG318" s="4" t="e">
        <f t="shared" si="154"/>
        <v>#REF!</v>
      </c>
      <c r="AH318" s="4" t="e">
        <f t="shared" si="155"/>
        <v>#REF!</v>
      </c>
      <c r="AI318" s="4" t="e">
        <f t="shared" si="156"/>
        <v>#REF!</v>
      </c>
      <c r="AJ318" s="4" t="e">
        <f t="shared" si="157"/>
        <v>#REF!</v>
      </c>
      <c r="AK318" s="4" t="e">
        <f t="shared" si="158"/>
        <v>#REF!</v>
      </c>
      <c r="AL318" s="4" t="e">
        <f t="shared" si="159"/>
        <v>#REF!</v>
      </c>
      <c r="AM318" s="4" t="e">
        <f t="shared" si="160"/>
        <v>#REF!</v>
      </c>
      <c r="AN318" s="4" t="str">
        <f t="shared" si="161"/>
        <v xml:space="preserve">2.064          </v>
      </c>
      <c r="AO318" s="4" t="str">
        <f t="shared" si="162"/>
        <v xml:space="preserve">2.563          </v>
      </c>
      <c r="AP318" s="4" t="str">
        <f t="shared" si="163"/>
        <v xml:space="preserve">1.634          </v>
      </c>
    </row>
    <row r="319" spans="2:42" outlineLevel="1" x14ac:dyDescent="0.3">
      <c r="B319" s="4" t="str">
        <f t="shared" si="123"/>
        <v xml:space="preserve">1.986          </v>
      </c>
      <c r="C319" s="4" t="str">
        <f t="shared" si="124"/>
        <v xml:space="preserve">258.40%          </v>
      </c>
      <c r="D319" s="4" t="str">
        <f t="shared" si="125"/>
        <v xml:space="preserve">$141,126.72          </v>
      </c>
      <c r="E319" s="4" t="str">
        <f t="shared" si="126"/>
        <v xml:space="preserve">283.668          </v>
      </c>
      <c r="F319" s="4" t="str">
        <f t="shared" si="127"/>
        <v xml:space="preserve">2.288          </v>
      </c>
      <c r="G319" s="4" t="str">
        <f t="shared" si="128"/>
        <v xml:space="preserve">435713.041          </v>
      </c>
      <c r="H319" s="4" t="str">
        <f t="shared" si="129"/>
        <v xml:space="preserve">191.1          </v>
      </c>
      <c r="I319" s="4" t="str">
        <f t="shared" si="130"/>
        <v xml:space="preserve">138.6          </v>
      </c>
      <c r="J319" s="4" t="str">
        <f t="shared" si="131"/>
        <v xml:space="preserve">1550.5          </v>
      </c>
      <c r="K319" s="4" t="str">
        <f t="shared" si="132"/>
        <v xml:space="preserve">1548.1          </v>
      </c>
      <c r="L319" s="4" t="str">
        <f t="shared" si="133"/>
        <v xml:space="preserve">1.651          </v>
      </c>
      <c r="M319" s="4" t="str">
        <f t="shared" si="134"/>
        <v xml:space="preserve">107201.402          </v>
      </c>
      <c r="N319" s="4" t="str">
        <f t="shared" si="135"/>
        <v xml:space="preserve">162304.629          </v>
      </c>
      <c r="O319" s="4" t="str">
        <f t="shared" si="136"/>
        <v xml:space="preserve">257.526          </v>
      </c>
      <c r="P319" s="4" t="str">
        <f t="shared" si="137"/>
        <v xml:space="preserve">13805944.6          </v>
      </c>
      <c r="Q319" s="4" t="str">
        <f t="shared" si="138"/>
        <v xml:space="preserve">387676.754          </v>
      </c>
      <c r="R319" s="4" t="str">
        <f t="shared" si="139"/>
        <v xml:space="preserve">0.00          </v>
      </c>
      <c r="S319" s="4" t="str">
        <f t="shared" si="140"/>
        <v xml:space="preserve">0.00          </v>
      </c>
      <c r="T319" s="4" t="str">
        <f t="shared" si="141"/>
        <v xml:space="preserve">4.38          </v>
      </c>
      <c r="U319" s="4" t="str">
        <f t="shared" si="142"/>
        <v xml:space="preserve">68.338          </v>
      </c>
      <c r="V319" s="4" t="str">
        <f t="shared" si="143"/>
        <v xml:space="preserve">46.668          </v>
      </c>
      <c r="W319" s="4" t="str">
        <f t="shared" si="144"/>
        <v xml:space="preserve">$0.00          </v>
      </c>
      <c r="X319" s="4" t="str">
        <f t="shared" si="145"/>
        <v xml:space="preserve">$0.00          </v>
      </c>
      <c r="Y319" s="4" t="str">
        <f t="shared" si="146"/>
        <v xml:space="preserve">$0.00          </v>
      </c>
      <c r="Z319" s="4" t="str">
        <f t="shared" si="147"/>
        <v xml:space="preserve">$0.00          </v>
      </c>
      <c r="AA319" s="4" t="str">
        <f t="shared" si="148"/>
        <v xml:space="preserve">$0.00          </v>
      </c>
      <c r="AB319" s="4" t="str">
        <f t="shared" si="149"/>
        <v xml:space="preserve">$0.00          </v>
      </c>
      <c r="AC319" s="4" t="e">
        <f t="shared" si="150"/>
        <v>#REF!</v>
      </c>
      <c r="AD319" s="4" t="e">
        <f t="shared" si="151"/>
        <v>#REF!</v>
      </c>
      <c r="AE319" s="4" t="e">
        <f t="shared" si="152"/>
        <v>#REF!</v>
      </c>
      <c r="AF319" s="4" t="e">
        <f t="shared" si="153"/>
        <v>#REF!</v>
      </c>
      <c r="AG319" s="4" t="e">
        <f t="shared" si="154"/>
        <v>#REF!</v>
      </c>
      <c r="AH319" s="4" t="e">
        <f t="shared" si="155"/>
        <v>#REF!</v>
      </c>
      <c r="AI319" s="4" t="e">
        <f t="shared" si="156"/>
        <v>#REF!</v>
      </c>
      <c r="AJ319" s="4" t="e">
        <f t="shared" si="157"/>
        <v>#REF!</v>
      </c>
      <c r="AK319" s="4" t="e">
        <f t="shared" si="158"/>
        <v>#REF!</v>
      </c>
      <c r="AL319" s="4" t="e">
        <f t="shared" si="159"/>
        <v>#REF!</v>
      </c>
      <c r="AM319" s="4" t="e">
        <f t="shared" si="160"/>
        <v>#REF!</v>
      </c>
      <c r="AN319" s="4" t="str">
        <f t="shared" si="161"/>
        <v xml:space="preserve">2.084          </v>
      </c>
      <c r="AO319" s="4" t="str">
        <f t="shared" si="162"/>
        <v xml:space="preserve">2.583          </v>
      </c>
      <c r="AP319" s="4" t="str">
        <f t="shared" si="163"/>
        <v xml:space="preserve">1.65          </v>
      </c>
    </row>
    <row r="320" spans="2:42" outlineLevel="1" x14ac:dyDescent="0.3">
      <c r="B320" s="4" t="str">
        <f t="shared" si="123"/>
        <v xml:space="preserve">2.005          </v>
      </c>
      <c r="C320" s="4" t="str">
        <f t="shared" si="124"/>
        <v xml:space="preserve">260.40%          </v>
      </c>
      <c r="D320" s="4" t="str">
        <f t="shared" si="125"/>
        <v xml:space="preserve">$142,096.16          </v>
      </c>
      <c r="E320" s="4" t="str">
        <f t="shared" si="126"/>
        <v xml:space="preserve">286.473          </v>
      </c>
      <c r="F320" s="4" t="str">
        <f t="shared" si="127"/>
        <v xml:space="preserve">2.303          </v>
      </c>
      <c r="G320" s="4" t="str">
        <f t="shared" si="128"/>
        <v xml:space="preserve">440086.208          </v>
      </c>
      <c r="H320" s="4" t="str">
        <f t="shared" si="129"/>
        <v xml:space="preserve">193          </v>
      </c>
      <c r="I320" s="4" t="str">
        <f t="shared" si="130"/>
        <v xml:space="preserve">140          </v>
      </c>
      <c r="J320" s="4" t="str">
        <f t="shared" si="131"/>
        <v xml:space="preserve">1558          </v>
      </c>
      <c r="K320" s="4" t="str">
        <f t="shared" si="132"/>
        <v xml:space="preserve">1556          </v>
      </c>
      <c r="L320" s="4" t="str">
        <f t="shared" si="133"/>
        <v xml:space="preserve">1.667          </v>
      </c>
      <c r="M320" s="4" t="str">
        <f t="shared" si="134"/>
        <v xml:space="preserve">108230.89          </v>
      </c>
      <c r="N320" s="4" t="str">
        <f t="shared" si="135"/>
        <v xml:space="preserve">163656.569          </v>
      </c>
      <c r="O320" s="4" t="str">
        <f t="shared" si="136"/>
        <v xml:space="preserve">260.073          </v>
      </c>
      <c r="P320" s="4" t="str">
        <f t="shared" si="137"/>
        <v xml:space="preserve">13945015.79          </v>
      </c>
      <c r="Q320" s="4" t="str">
        <f t="shared" si="138"/>
        <v xml:space="preserve">391568.549          </v>
      </c>
      <c r="R320" s="4" t="str">
        <f t="shared" si="139"/>
        <v xml:space="preserve">0.00          </v>
      </c>
      <c r="S320" s="4" t="str">
        <f t="shared" si="140"/>
        <v xml:space="preserve">0.00          </v>
      </c>
      <c r="T320" s="4" t="str">
        <f t="shared" si="141"/>
        <v xml:space="preserve">4.42          </v>
      </c>
      <c r="U320" s="4" t="str">
        <f t="shared" si="142"/>
        <v xml:space="preserve">69.017          </v>
      </c>
      <c r="V320" s="4" t="str">
        <f t="shared" si="143"/>
        <v xml:space="preserve">47.136          </v>
      </c>
      <c r="W320" s="4" t="str">
        <f t="shared" si="144"/>
        <v xml:space="preserve">$0.00          </v>
      </c>
      <c r="X320" s="4" t="str">
        <f t="shared" si="145"/>
        <v xml:space="preserve">$0.00          </v>
      </c>
      <c r="Y320" s="4" t="str">
        <f t="shared" si="146"/>
        <v xml:space="preserve">$0.00          </v>
      </c>
      <c r="Z320" s="4" t="str">
        <f t="shared" si="147"/>
        <v xml:space="preserve">$0.00          </v>
      </c>
      <c r="AA320" s="4" t="str">
        <f t="shared" si="148"/>
        <v xml:space="preserve">$0.00          </v>
      </c>
      <c r="AB320" s="4" t="str">
        <f t="shared" si="149"/>
        <v xml:space="preserve">$0.00          </v>
      </c>
      <c r="AC320" s="4" t="e">
        <f t="shared" si="150"/>
        <v>#REF!</v>
      </c>
      <c r="AD320" s="4" t="e">
        <f t="shared" si="151"/>
        <v>#REF!</v>
      </c>
      <c r="AE320" s="4" t="e">
        <f t="shared" si="152"/>
        <v>#REF!</v>
      </c>
      <c r="AF320" s="4" t="e">
        <f t="shared" si="153"/>
        <v>#REF!</v>
      </c>
      <c r="AG320" s="4" t="e">
        <f t="shared" si="154"/>
        <v>#REF!</v>
      </c>
      <c r="AH320" s="4" t="e">
        <f t="shared" si="155"/>
        <v>#REF!</v>
      </c>
      <c r="AI320" s="4" t="e">
        <f t="shared" si="156"/>
        <v>#REF!</v>
      </c>
      <c r="AJ320" s="4" t="e">
        <f t="shared" si="157"/>
        <v>#REF!</v>
      </c>
      <c r="AK320" s="4" t="e">
        <f t="shared" si="158"/>
        <v>#REF!</v>
      </c>
      <c r="AL320" s="4" t="e">
        <f t="shared" si="159"/>
        <v>#REF!</v>
      </c>
      <c r="AM320" s="4" t="e">
        <f t="shared" si="160"/>
        <v>#REF!</v>
      </c>
      <c r="AN320" s="4" t="str">
        <f t="shared" si="161"/>
        <v xml:space="preserve">2.104          </v>
      </c>
      <c r="AO320" s="4" t="str">
        <f t="shared" si="162"/>
        <v xml:space="preserve">2.603          </v>
      </c>
      <c r="AP320" s="4" t="str">
        <f t="shared" si="163"/>
        <v xml:space="preserve">1.666          </v>
      </c>
    </row>
    <row r="321" spans="1:42" x14ac:dyDescent="0.3">
      <c r="B321" s="4" t="str">
        <f t="shared" si="123"/>
        <v xml:space="preserve">2.024          </v>
      </c>
      <c r="C321" s="4" t="str">
        <f t="shared" si="124"/>
        <v xml:space="preserve">262.40%          </v>
      </c>
      <c r="D321" s="4" t="str">
        <f t="shared" si="125"/>
        <v xml:space="preserve">$143,065.60          </v>
      </c>
      <c r="E321" s="4" t="str">
        <f t="shared" si="126"/>
        <v xml:space="preserve">289.278          </v>
      </c>
      <c r="F321" s="4" t="str">
        <f t="shared" si="127"/>
        <v xml:space="preserve">2.318          </v>
      </c>
      <c r="G321" s="4" t="str">
        <f t="shared" si="128"/>
        <v xml:space="preserve">444459.375          </v>
      </c>
      <c r="H321" s="4" t="str">
        <f t="shared" si="129"/>
        <v xml:space="preserve">194.9          </v>
      </c>
      <c r="I321" s="4" t="str">
        <f t="shared" si="130"/>
        <v xml:space="preserve">141.4          </v>
      </c>
      <c r="J321" s="4" t="str">
        <f t="shared" si="131"/>
        <v xml:space="preserve">1565.5          </v>
      </c>
      <c r="K321" s="4" t="str">
        <f t="shared" si="132"/>
        <v xml:space="preserve">1563.9          </v>
      </c>
      <c r="L321" s="4" t="str">
        <f t="shared" si="133"/>
        <v xml:space="preserve">1.683          </v>
      </c>
      <c r="M321" s="4" t="str">
        <f t="shared" si="134"/>
        <v xml:space="preserve">109260.378          </v>
      </c>
      <c r="N321" s="4" t="str">
        <f t="shared" si="135"/>
        <v xml:space="preserve">165008.509          </v>
      </c>
      <c r="O321" s="4" t="str">
        <f t="shared" si="136"/>
        <v xml:space="preserve">262.62          </v>
      </c>
      <c r="P321" s="4" t="str">
        <f t="shared" si="137"/>
        <v xml:space="preserve">14084086.97          </v>
      </c>
      <c r="Q321" s="4" t="str">
        <f t="shared" si="138"/>
        <v xml:space="preserve">395460.344          </v>
      </c>
      <c r="R321" s="4" t="str">
        <f t="shared" si="139"/>
        <v xml:space="preserve">0.00          </v>
      </c>
      <c r="S321" s="4" t="str">
        <f t="shared" si="140"/>
        <v xml:space="preserve">0.00          </v>
      </c>
      <c r="T321" s="4" t="str">
        <f t="shared" si="141"/>
        <v xml:space="preserve">4.46          </v>
      </c>
      <c r="U321" s="4" t="str">
        <f t="shared" si="142"/>
        <v xml:space="preserve">69.696          </v>
      </c>
      <c r="V321" s="4" t="str">
        <f t="shared" si="143"/>
        <v xml:space="preserve">47.604          </v>
      </c>
      <c r="W321" s="4" t="str">
        <f t="shared" si="144"/>
        <v xml:space="preserve">$0.00          </v>
      </c>
      <c r="X321" s="4" t="str">
        <f t="shared" si="145"/>
        <v xml:space="preserve">$0.00          </v>
      </c>
      <c r="Y321" s="4" t="str">
        <f t="shared" si="146"/>
        <v xml:space="preserve">$0.00          </v>
      </c>
      <c r="Z321" s="4" t="str">
        <f t="shared" si="147"/>
        <v xml:space="preserve">$0.00          </v>
      </c>
      <c r="AA321" s="4" t="str">
        <f t="shared" si="148"/>
        <v xml:space="preserve">$0.00          </v>
      </c>
      <c r="AB321" s="4" t="str">
        <f t="shared" si="149"/>
        <v xml:space="preserve">$0.00          </v>
      </c>
      <c r="AC321" s="4" t="e">
        <f t="shared" si="150"/>
        <v>#REF!</v>
      </c>
      <c r="AD321" s="4" t="e">
        <f t="shared" si="151"/>
        <v>#REF!</v>
      </c>
      <c r="AE321" s="4" t="e">
        <f t="shared" si="152"/>
        <v>#REF!</v>
      </c>
      <c r="AF321" s="4" t="e">
        <f t="shared" si="153"/>
        <v>#REF!</v>
      </c>
      <c r="AG321" s="4" t="e">
        <f t="shared" si="154"/>
        <v>#REF!</v>
      </c>
      <c r="AH321" s="4" t="e">
        <f t="shared" si="155"/>
        <v>#REF!</v>
      </c>
      <c r="AI321" s="4" t="e">
        <f t="shared" si="156"/>
        <v>#REF!</v>
      </c>
      <c r="AJ321" s="4" t="e">
        <f t="shared" si="157"/>
        <v>#REF!</v>
      </c>
      <c r="AK321" s="4" t="e">
        <f t="shared" si="158"/>
        <v>#REF!</v>
      </c>
      <c r="AL321" s="4" t="e">
        <f t="shared" si="159"/>
        <v>#REF!</v>
      </c>
      <c r="AM321" s="4" t="e">
        <f t="shared" si="160"/>
        <v>#REF!</v>
      </c>
      <c r="AN321" s="4" t="str">
        <f t="shared" si="161"/>
        <v xml:space="preserve">2.124          </v>
      </c>
      <c r="AO321" s="4" t="str">
        <f t="shared" si="162"/>
        <v xml:space="preserve">2.623          </v>
      </c>
      <c r="AP321" s="4" t="str">
        <f t="shared" si="163"/>
        <v xml:space="preserve">1.682          </v>
      </c>
    </row>
    <row r="322" spans="1:42" outlineLevel="1" x14ac:dyDescent="0.3"/>
    <row r="323" spans="1:42" outlineLevel="1" x14ac:dyDescent="0.3">
      <c r="A323">
        <v>1E-3</v>
      </c>
    </row>
    <row r="324" spans="1:42" outlineLevel="1" x14ac:dyDescent="0.3">
      <c r="A324">
        <v>4.0000000000000001E-3</v>
      </c>
    </row>
    <row r="325" spans="1:42" outlineLevel="1" x14ac:dyDescent="0.3">
      <c r="A325">
        <v>7.0000000000000001E-3</v>
      </c>
    </row>
    <row r="326" spans="1:42" outlineLevel="1" x14ac:dyDescent="0.3">
      <c r="A326">
        <v>0.01</v>
      </c>
    </row>
    <row r="327" spans="1:42" outlineLevel="1" x14ac:dyDescent="0.3">
      <c r="A327">
        <v>0.02</v>
      </c>
    </row>
    <row r="328" spans="1:42" outlineLevel="1" x14ac:dyDescent="0.3">
      <c r="A328">
        <v>0.03</v>
      </c>
    </row>
    <row r="329" spans="1:42" outlineLevel="1" x14ac:dyDescent="0.3">
      <c r="A329">
        <v>0.04</v>
      </c>
    </row>
    <row r="330" spans="1:42" outlineLevel="1" x14ac:dyDescent="0.3">
      <c r="A330">
        <v>0.05</v>
      </c>
    </row>
    <row r="331" spans="1:42" outlineLevel="1" x14ac:dyDescent="0.3">
      <c r="A331">
        <v>0.06</v>
      </c>
    </row>
    <row r="332" spans="1:42" outlineLevel="1" x14ac:dyDescent="0.3">
      <c r="A332">
        <v>7.0000000000000007E-2</v>
      </c>
    </row>
    <row r="333" spans="1:42" outlineLevel="1" x14ac:dyDescent="0.3">
      <c r="A333">
        <v>0.08</v>
      </c>
    </row>
    <row r="334" spans="1:42" outlineLevel="1" x14ac:dyDescent="0.3">
      <c r="A334">
        <v>0.09</v>
      </c>
    </row>
    <row r="335" spans="1:42" outlineLevel="1" x14ac:dyDescent="0.3">
      <c r="A335">
        <v>0.1</v>
      </c>
    </row>
    <row r="336" spans="1:42" outlineLevel="1" x14ac:dyDescent="0.3">
      <c r="A336">
        <v>0.11</v>
      </c>
    </row>
    <row r="337" spans="1:1" outlineLevel="1" x14ac:dyDescent="0.3">
      <c r="A337">
        <v>0.12</v>
      </c>
    </row>
    <row r="338" spans="1:1" outlineLevel="1" x14ac:dyDescent="0.3">
      <c r="A338">
        <v>0.13</v>
      </c>
    </row>
    <row r="339" spans="1:1" outlineLevel="1" x14ac:dyDescent="0.3">
      <c r="A339">
        <v>0.14000000000000001</v>
      </c>
    </row>
    <row r="340" spans="1:1" outlineLevel="1" x14ac:dyDescent="0.3">
      <c r="A340">
        <v>0.15</v>
      </c>
    </row>
    <row r="341" spans="1:1" outlineLevel="1" x14ac:dyDescent="0.3">
      <c r="A341">
        <v>0.16</v>
      </c>
    </row>
    <row r="342" spans="1:1" outlineLevel="1" x14ac:dyDescent="0.3">
      <c r="A342">
        <v>0.17</v>
      </c>
    </row>
    <row r="343" spans="1:1" outlineLevel="1" x14ac:dyDescent="0.3">
      <c r="A343">
        <v>0.18</v>
      </c>
    </row>
    <row r="344" spans="1:1" outlineLevel="1" x14ac:dyDescent="0.3">
      <c r="A344">
        <v>0.19</v>
      </c>
    </row>
    <row r="345" spans="1:1" outlineLevel="1" x14ac:dyDescent="0.3">
      <c r="A345">
        <v>0.2</v>
      </c>
    </row>
    <row r="346" spans="1:1" outlineLevel="1" x14ac:dyDescent="0.3">
      <c r="A346">
        <v>0.21</v>
      </c>
    </row>
    <row r="347" spans="1:1" outlineLevel="1" x14ac:dyDescent="0.3">
      <c r="A347">
        <v>0.22</v>
      </c>
    </row>
    <row r="348" spans="1:1" outlineLevel="1" x14ac:dyDescent="0.3">
      <c r="A348">
        <v>0.23</v>
      </c>
    </row>
    <row r="349" spans="1:1" outlineLevel="1" x14ac:dyDescent="0.3">
      <c r="A349">
        <v>0.24</v>
      </c>
    </row>
    <row r="350" spans="1:1" outlineLevel="1" x14ac:dyDescent="0.3">
      <c r="A350">
        <v>0.25</v>
      </c>
    </row>
    <row r="351" spans="1:1" outlineLevel="1" x14ac:dyDescent="0.3">
      <c r="A351">
        <v>0.26</v>
      </c>
    </row>
    <row r="352" spans="1:1" outlineLevel="1" x14ac:dyDescent="0.3">
      <c r="A352">
        <v>0.27</v>
      </c>
    </row>
    <row r="353" spans="1:1" outlineLevel="1" x14ac:dyDescent="0.3">
      <c r="A353">
        <v>0.28000000000000003</v>
      </c>
    </row>
    <row r="354" spans="1:1" outlineLevel="1" x14ac:dyDescent="0.3">
      <c r="A354">
        <v>0.28999999999999998</v>
      </c>
    </row>
    <row r="355" spans="1:1" outlineLevel="1" x14ac:dyDescent="0.3">
      <c r="A355">
        <v>0.3</v>
      </c>
    </row>
    <row r="356" spans="1:1" outlineLevel="1" x14ac:dyDescent="0.3">
      <c r="A356">
        <v>0.31</v>
      </c>
    </row>
    <row r="357" spans="1:1" outlineLevel="1" x14ac:dyDescent="0.3">
      <c r="A357">
        <v>0.32</v>
      </c>
    </row>
    <row r="358" spans="1:1" outlineLevel="1" x14ac:dyDescent="0.3">
      <c r="A358">
        <v>0.33</v>
      </c>
    </row>
    <row r="359" spans="1:1" outlineLevel="1" x14ac:dyDescent="0.3">
      <c r="A359">
        <v>0.34</v>
      </c>
    </row>
    <row r="360" spans="1:1" outlineLevel="1" x14ac:dyDescent="0.3">
      <c r="A360">
        <v>0.35000000000000003</v>
      </c>
    </row>
    <row r="361" spans="1:1" outlineLevel="1" x14ac:dyDescent="0.3">
      <c r="A361">
        <v>0.36</v>
      </c>
    </row>
    <row r="362" spans="1:1" outlineLevel="1" x14ac:dyDescent="0.3">
      <c r="A362">
        <v>0.37</v>
      </c>
    </row>
    <row r="363" spans="1:1" outlineLevel="1" x14ac:dyDescent="0.3">
      <c r="A363">
        <v>0.38</v>
      </c>
    </row>
    <row r="364" spans="1:1" outlineLevel="1" x14ac:dyDescent="0.3">
      <c r="A364">
        <v>0.39</v>
      </c>
    </row>
    <row r="365" spans="1:1" outlineLevel="1" x14ac:dyDescent="0.3">
      <c r="A365">
        <v>0.4</v>
      </c>
    </row>
    <row r="366" spans="1:1" outlineLevel="1" x14ac:dyDescent="0.3">
      <c r="A366">
        <v>0.41000000000000003</v>
      </c>
    </row>
    <row r="367" spans="1:1" outlineLevel="1" x14ac:dyDescent="0.3">
      <c r="A367">
        <v>0.42</v>
      </c>
    </row>
    <row r="368" spans="1:1" outlineLevel="1" x14ac:dyDescent="0.3">
      <c r="A368">
        <v>0.43</v>
      </c>
    </row>
    <row r="369" spans="1:1" outlineLevel="1" x14ac:dyDescent="0.3">
      <c r="A369">
        <v>0.44</v>
      </c>
    </row>
    <row r="370" spans="1:1" outlineLevel="1" x14ac:dyDescent="0.3">
      <c r="A370">
        <v>0.45</v>
      </c>
    </row>
    <row r="371" spans="1:1" outlineLevel="1" x14ac:dyDescent="0.3">
      <c r="A371">
        <v>0.46</v>
      </c>
    </row>
    <row r="372" spans="1:1" outlineLevel="1" x14ac:dyDescent="0.3">
      <c r="A372">
        <v>0.47000000000000003</v>
      </c>
    </row>
    <row r="373" spans="1:1" outlineLevel="1" x14ac:dyDescent="0.3">
      <c r="A373">
        <v>0.48</v>
      </c>
    </row>
    <row r="374" spans="1:1" outlineLevel="1" x14ac:dyDescent="0.3">
      <c r="A374">
        <v>0.49</v>
      </c>
    </row>
    <row r="375" spans="1:1" outlineLevel="1" x14ac:dyDescent="0.3">
      <c r="A375">
        <v>0.5</v>
      </c>
    </row>
    <row r="376" spans="1:1" outlineLevel="1" x14ac:dyDescent="0.3">
      <c r="A376">
        <v>0.51</v>
      </c>
    </row>
    <row r="377" spans="1:1" outlineLevel="1" x14ac:dyDescent="0.3">
      <c r="A377">
        <v>0.52</v>
      </c>
    </row>
    <row r="378" spans="1:1" outlineLevel="1" x14ac:dyDescent="0.3">
      <c r="A378">
        <v>0.53</v>
      </c>
    </row>
    <row r="379" spans="1:1" outlineLevel="1" x14ac:dyDescent="0.3">
      <c r="A379">
        <v>0.54</v>
      </c>
    </row>
    <row r="380" spans="1:1" outlineLevel="1" x14ac:dyDescent="0.3">
      <c r="A380">
        <v>0.55000000000000004</v>
      </c>
    </row>
    <row r="381" spans="1:1" outlineLevel="1" x14ac:dyDescent="0.3">
      <c r="A381">
        <v>0.56000000000000005</v>
      </c>
    </row>
    <row r="382" spans="1:1" outlineLevel="1" x14ac:dyDescent="0.3">
      <c r="A382">
        <v>0.57000000000000006</v>
      </c>
    </row>
    <row r="383" spans="1:1" outlineLevel="1" x14ac:dyDescent="0.3">
      <c r="A383">
        <v>0.57999999999999996</v>
      </c>
    </row>
    <row r="384" spans="1:1" outlineLevel="1" x14ac:dyDescent="0.3">
      <c r="A384">
        <v>0.59</v>
      </c>
    </row>
    <row r="385" spans="1:1" outlineLevel="1" x14ac:dyDescent="0.3">
      <c r="A385">
        <v>0.6</v>
      </c>
    </row>
    <row r="386" spans="1:1" outlineLevel="1" x14ac:dyDescent="0.3">
      <c r="A386">
        <v>0.61</v>
      </c>
    </row>
    <row r="387" spans="1:1" outlineLevel="1" x14ac:dyDescent="0.3">
      <c r="A387">
        <v>0.62</v>
      </c>
    </row>
    <row r="388" spans="1:1" outlineLevel="1" x14ac:dyDescent="0.3">
      <c r="A388">
        <v>0.63</v>
      </c>
    </row>
    <row r="389" spans="1:1" outlineLevel="1" x14ac:dyDescent="0.3">
      <c r="A389">
        <v>0.64</v>
      </c>
    </row>
    <row r="390" spans="1:1" outlineLevel="1" x14ac:dyDescent="0.3">
      <c r="A390">
        <v>0.65</v>
      </c>
    </row>
    <row r="391" spans="1:1" outlineLevel="1" x14ac:dyDescent="0.3">
      <c r="A391">
        <v>0.66</v>
      </c>
    </row>
    <row r="392" spans="1:1" outlineLevel="1" x14ac:dyDescent="0.3">
      <c r="A392">
        <v>0.67</v>
      </c>
    </row>
    <row r="393" spans="1:1" outlineLevel="1" x14ac:dyDescent="0.3">
      <c r="A393">
        <v>0.68</v>
      </c>
    </row>
    <row r="394" spans="1:1" outlineLevel="1" x14ac:dyDescent="0.3">
      <c r="A394">
        <v>0.69000000000000006</v>
      </c>
    </row>
    <row r="395" spans="1:1" outlineLevel="1" x14ac:dyDescent="0.3">
      <c r="A395">
        <v>0.70000000000000007</v>
      </c>
    </row>
    <row r="396" spans="1:1" outlineLevel="1" x14ac:dyDescent="0.3">
      <c r="A396">
        <v>0.71</v>
      </c>
    </row>
    <row r="397" spans="1:1" outlineLevel="1" x14ac:dyDescent="0.3">
      <c r="A397">
        <v>0.72</v>
      </c>
    </row>
    <row r="398" spans="1:1" outlineLevel="1" x14ac:dyDescent="0.3">
      <c r="A398">
        <v>0.73</v>
      </c>
    </row>
    <row r="399" spans="1:1" outlineLevel="1" x14ac:dyDescent="0.3">
      <c r="A399">
        <v>0.74</v>
      </c>
    </row>
    <row r="400" spans="1:1" outlineLevel="1" x14ac:dyDescent="0.3">
      <c r="A400">
        <v>0.75</v>
      </c>
    </row>
    <row r="401" spans="1:1" outlineLevel="1" x14ac:dyDescent="0.3">
      <c r="A401">
        <v>0.76</v>
      </c>
    </row>
    <row r="402" spans="1:1" outlineLevel="1" x14ac:dyDescent="0.3">
      <c r="A402">
        <v>0.77</v>
      </c>
    </row>
    <row r="403" spans="1:1" outlineLevel="1" x14ac:dyDescent="0.3">
      <c r="A403">
        <v>0.78</v>
      </c>
    </row>
    <row r="404" spans="1:1" outlineLevel="1" x14ac:dyDescent="0.3">
      <c r="A404">
        <v>0.79</v>
      </c>
    </row>
    <row r="405" spans="1:1" outlineLevel="1" x14ac:dyDescent="0.3">
      <c r="A405">
        <v>0.8</v>
      </c>
    </row>
    <row r="406" spans="1:1" outlineLevel="1" x14ac:dyDescent="0.3">
      <c r="A406">
        <v>0.81</v>
      </c>
    </row>
    <row r="407" spans="1:1" outlineLevel="1" x14ac:dyDescent="0.3">
      <c r="A407">
        <v>0.82000000000000006</v>
      </c>
    </row>
    <row r="408" spans="1:1" outlineLevel="1" x14ac:dyDescent="0.3">
      <c r="A408">
        <v>0.83000000000000007</v>
      </c>
    </row>
    <row r="409" spans="1:1" outlineLevel="1" x14ac:dyDescent="0.3">
      <c r="A409">
        <v>0.84</v>
      </c>
    </row>
    <row r="410" spans="1:1" outlineLevel="1" x14ac:dyDescent="0.3">
      <c r="A410">
        <v>0.85</v>
      </c>
    </row>
    <row r="411" spans="1:1" outlineLevel="1" x14ac:dyDescent="0.3">
      <c r="A411">
        <v>0.86</v>
      </c>
    </row>
    <row r="412" spans="1:1" outlineLevel="1" x14ac:dyDescent="0.3">
      <c r="A412">
        <v>0.87</v>
      </c>
    </row>
    <row r="413" spans="1:1" outlineLevel="1" x14ac:dyDescent="0.3">
      <c r="A413">
        <v>0.88</v>
      </c>
    </row>
    <row r="414" spans="1:1" outlineLevel="1" x14ac:dyDescent="0.3">
      <c r="A414">
        <v>0.89</v>
      </c>
    </row>
    <row r="415" spans="1:1" outlineLevel="1" x14ac:dyDescent="0.3">
      <c r="A415">
        <v>0.9</v>
      </c>
    </row>
    <row r="416" spans="1:1" outlineLevel="1" x14ac:dyDescent="0.3">
      <c r="A416">
        <v>0.91</v>
      </c>
    </row>
    <row r="417" spans="1:1" outlineLevel="1" x14ac:dyDescent="0.3">
      <c r="A417">
        <v>0.92</v>
      </c>
    </row>
    <row r="418" spans="1:1" outlineLevel="1" x14ac:dyDescent="0.3">
      <c r="A418">
        <v>0.93</v>
      </c>
    </row>
    <row r="419" spans="1:1" outlineLevel="1" x14ac:dyDescent="0.3">
      <c r="A419">
        <v>0.94000000000000006</v>
      </c>
    </row>
    <row r="420" spans="1:1" outlineLevel="1" x14ac:dyDescent="0.3">
      <c r="A420">
        <v>0.95000000000000007</v>
      </c>
    </row>
    <row r="421" spans="1:1" outlineLevel="1" x14ac:dyDescent="0.3">
      <c r="A421">
        <v>0.96</v>
      </c>
    </row>
    <row r="422" spans="1:1" outlineLevel="1" x14ac:dyDescent="0.3">
      <c r="A422">
        <v>0.97</v>
      </c>
    </row>
    <row r="423" spans="1:1" outlineLevel="1" x14ac:dyDescent="0.3">
      <c r="A423">
        <v>0.98</v>
      </c>
    </row>
    <row r="424" spans="1:1" outlineLevel="1" x14ac:dyDescent="0.3">
      <c r="A424">
        <v>0.99</v>
      </c>
    </row>
    <row r="425" spans="1:1" outlineLevel="1" x14ac:dyDescent="0.3">
      <c r="A425">
        <v>0.99299999999999999</v>
      </c>
    </row>
    <row r="426" spans="1:1" outlineLevel="1" x14ac:dyDescent="0.3">
      <c r="A426">
        <v>0.996</v>
      </c>
    </row>
    <row r="427" spans="1:1" x14ac:dyDescent="0.3">
      <c r="A427">
        <v>0.999</v>
      </c>
    </row>
  </sheetData>
  <dataValidations count="1">
    <dataValidation type="list" allowBlank="1" showInputMessage="1" showErrorMessage="1" sqref="B11:AP11" xr:uid="{0B679C66-D602-4BAF-9DB7-D6ADEFCA5E23}">
      <formula1>$A$37:$A$48</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A233-DBC4-41F5-9443-45A5A0AB99C2}">
  <sheetPr codeName="Sheet14"/>
  <dimension ref="A1:BR67"/>
  <sheetViews>
    <sheetView workbookViewId="0"/>
  </sheetViews>
  <sheetFormatPr defaultRowHeight="14.4" x14ac:dyDescent="0.3"/>
  <sheetData>
    <row r="1" spans="1:70" x14ac:dyDescent="0.3">
      <c r="A1" t="s">
        <v>91</v>
      </c>
      <c r="B1">
        <v>-1</v>
      </c>
      <c r="C1">
        <v>0</v>
      </c>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c r="AG1">
        <v>30</v>
      </c>
      <c r="AH1">
        <v>31</v>
      </c>
      <c r="AI1">
        <v>32</v>
      </c>
      <c r="AJ1">
        <v>33</v>
      </c>
      <c r="AK1">
        <v>34</v>
      </c>
      <c r="AL1">
        <v>35</v>
      </c>
      <c r="AM1">
        <v>36</v>
      </c>
      <c r="AN1">
        <v>37</v>
      </c>
      <c r="AO1">
        <v>38</v>
      </c>
      <c r="AP1">
        <v>39</v>
      </c>
      <c r="AQ1">
        <v>40</v>
      </c>
      <c r="AR1">
        <v>41</v>
      </c>
      <c r="AS1">
        <v>42</v>
      </c>
      <c r="AT1">
        <v>43</v>
      </c>
      <c r="AU1">
        <v>44</v>
      </c>
      <c r="AV1">
        <v>45</v>
      </c>
      <c r="AW1">
        <v>46</v>
      </c>
      <c r="AX1">
        <v>47</v>
      </c>
      <c r="AY1">
        <v>48</v>
      </c>
      <c r="AZ1">
        <v>49</v>
      </c>
      <c r="BA1">
        <v>50</v>
      </c>
      <c r="BB1">
        <v>51</v>
      </c>
      <c r="BC1">
        <v>52</v>
      </c>
      <c r="BD1">
        <v>53</v>
      </c>
      <c r="BE1">
        <v>54</v>
      </c>
      <c r="BF1">
        <v>55</v>
      </c>
      <c r="BG1">
        <v>56</v>
      </c>
      <c r="BH1">
        <v>57</v>
      </c>
      <c r="BI1">
        <v>58</v>
      </c>
      <c r="BJ1">
        <v>59</v>
      </c>
      <c r="BK1">
        <v>60</v>
      </c>
      <c r="BL1">
        <v>61</v>
      </c>
      <c r="BM1">
        <v>62</v>
      </c>
      <c r="BN1">
        <v>63</v>
      </c>
      <c r="BO1">
        <v>64</v>
      </c>
      <c r="BR1" t="s">
        <v>91</v>
      </c>
    </row>
    <row r="2" spans="1:70" x14ac:dyDescent="0.3">
      <c r="A2">
        <f>'Probability Distributions'!E22</f>
        <v>12</v>
      </c>
      <c r="B2">
        <f t="shared" ref="B2:K3" si="0">IF( B$1=-1, 0, POISSON( B$1, $A2, TRUE ))</f>
        <v>0</v>
      </c>
      <c r="C2">
        <f t="shared" si="0"/>
        <v>6.1442123533282098E-6</v>
      </c>
      <c r="D2">
        <f t="shared" si="0"/>
        <v>7.9874760593266728E-5</v>
      </c>
      <c r="E2">
        <f t="shared" si="0"/>
        <v>5.222580500328978E-4</v>
      </c>
      <c r="F2">
        <f t="shared" si="0"/>
        <v>2.2917912077914221E-3</v>
      </c>
      <c r="G2">
        <f t="shared" si="0"/>
        <v>7.6003906810669956E-3</v>
      </c>
      <c r="H2">
        <f t="shared" si="0"/>
        <v>2.0341029416928367E-2</v>
      </c>
      <c r="I2">
        <f t="shared" si="0"/>
        <v>4.5822306888651132E-2</v>
      </c>
      <c r="J2">
        <f t="shared" si="0"/>
        <v>8.9504496840175862E-2</v>
      </c>
      <c r="K2">
        <f t="shared" si="0"/>
        <v>0.15502778176746293</v>
      </c>
      <c r="L2">
        <f t="shared" ref="L2:U3" si="1">IF( L$1=-1, 0, POISSON( L$1, $A2, TRUE ))</f>
        <v>0.24239216167051239</v>
      </c>
      <c r="M2">
        <f t="shared" si="1"/>
        <v>0.34722941755417158</v>
      </c>
      <c r="N2">
        <f t="shared" si="1"/>
        <v>0.46159733306361805</v>
      </c>
      <c r="O2">
        <f t="shared" si="1"/>
        <v>0.57596524857306464</v>
      </c>
      <c r="P2">
        <f t="shared" si="1"/>
        <v>0.68153563212024593</v>
      </c>
      <c r="Q2">
        <f t="shared" si="1"/>
        <v>0.77202453230354462</v>
      </c>
      <c r="R2">
        <f t="shared" si="1"/>
        <v>0.84441565245018313</v>
      </c>
      <c r="S2">
        <f t="shared" si="1"/>
        <v>0.89870899256016212</v>
      </c>
      <c r="T2">
        <f t="shared" si="1"/>
        <v>0.93703370322602975</v>
      </c>
      <c r="U2">
        <f t="shared" si="1"/>
        <v>0.96258351033660805</v>
      </c>
      <c r="V2">
        <f t="shared" ref="V2:AE3" si="2">IF( V$1=-1, 0, POISSON( V$1, $A2, TRUE ))</f>
        <v>0.97872023061697333</v>
      </c>
      <c r="W2">
        <f t="shared" si="2"/>
        <v>0.9884022627851925</v>
      </c>
      <c r="X2">
        <f t="shared" si="2"/>
        <v>0.99393485259560355</v>
      </c>
      <c r="Y2">
        <f t="shared" si="2"/>
        <v>0.99695262885582769</v>
      </c>
      <c r="Z2">
        <f t="shared" si="2"/>
        <v>0.9985271208176838</v>
      </c>
      <c r="AA2">
        <f t="shared" si="2"/>
        <v>0.99931436679861174</v>
      </c>
      <c r="AB2">
        <f t="shared" si="2"/>
        <v>0.99969224486945718</v>
      </c>
      <c r="AC2">
        <f t="shared" si="2"/>
        <v>0.99986665013292431</v>
      </c>
      <c r="AD2">
        <f t="shared" si="2"/>
        <v>0.99994416358335414</v>
      </c>
      <c r="AE2">
        <f t="shared" si="2"/>
        <v>0.99997738363353839</v>
      </c>
      <c r="AF2">
        <f t="shared" ref="AF2:AO3" si="3">IF( AF$1=-1, 0, POISSON( AF$1, $A2, TRUE ))</f>
        <v>0.99999112986120087</v>
      </c>
      <c r="AG2">
        <f t="shared" si="3"/>
        <v>0.99999662835226588</v>
      </c>
      <c r="AH2">
        <f t="shared" si="3"/>
        <v>0.99999875680042005</v>
      </c>
      <c r="AI2">
        <f t="shared" si="3"/>
        <v>0.99999955496847781</v>
      </c>
      <c r="AJ2">
        <f t="shared" si="3"/>
        <v>0.99999984521140795</v>
      </c>
      <c r="AK2">
        <f t="shared" si="3"/>
        <v>0.99999994765008915</v>
      </c>
      <c r="AL2">
        <f t="shared" si="3"/>
        <v>0.9999999827719227</v>
      </c>
      <c r="AM2">
        <f t="shared" si="3"/>
        <v>0.99999999447920063</v>
      </c>
      <c r="AN2">
        <f t="shared" si="3"/>
        <v>0.9999999982761556</v>
      </c>
      <c r="AO2">
        <f t="shared" si="3"/>
        <v>0.99999999947519402</v>
      </c>
      <c r="AP2">
        <f t="shared" ref="AP2:AY3" si="4">IF( AP$1=-1, 0, POISSON( AP$1, $A2, TRUE ))</f>
        <v>0.99999999984412891</v>
      </c>
      <c r="AQ2">
        <f t="shared" si="4"/>
        <v>0.99999999995480926</v>
      </c>
      <c r="AR2">
        <f t="shared" si="4"/>
        <v>0.99999999998720357</v>
      </c>
      <c r="AS2">
        <f t="shared" si="4"/>
        <v>0.99999999999645905</v>
      </c>
      <c r="AT2">
        <f t="shared" si="4"/>
        <v>0.9999999999990421</v>
      </c>
      <c r="AU2">
        <f t="shared" si="4"/>
        <v>0.99999999999974643</v>
      </c>
      <c r="AV2">
        <f t="shared" si="4"/>
        <v>0.99999999999993427</v>
      </c>
      <c r="AW2">
        <f t="shared" si="4"/>
        <v>0.99999999999998335</v>
      </c>
      <c r="AX2">
        <f t="shared" si="4"/>
        <v>0.99999999999999589</v>
      </c>
      <c r="AY2">
        <f t="shared" si="4"/>
        <v>0.999999999999999</v>
      </c>
      <c r="AZ2">
        <f t="shared" ref="AZ2:BI3" si="5">IF( AZ$1=-1, 0, POISSON( AZ$1, $A2, TRUE ))</f>
        <v>0.99999999999999978</v>
      </c>
      <c r="BA2">
        <f t="shared" si="5"/>
        <v>1</v>
      </c>
      <c r="BB2">
        <f t="shared" si="5"/>
        <v>1</v>
      </c>
      <c r="BC2">
        <f t="shared" si="5"/>
        <v>1</v>
      </c>
      <c r="BD2">
        <f t="shared" si="5"/>
        <v>1</v>
      </c>
      <c r="BE2">
        <f t="shared" si="5"/>
        <v>1</v>
      </c>
      <c r="BF2">
        <f t="shared" si="5"/>
        <v>1</v>
      </c>
      <c r="BG2">
        <f t="shared" si="5"/>
        <v>1</v>
      </c>
      <c r="BH2">
        <f t="shared" si="5"/>
        <v>1</v>
      </c>
      <c r="BI2">
        <f t="shared" si="5"/>
        <v>1</v>
      </c>
      <c r="BJ2">
        <f t="shared" ref="BJ2:BO3" si="6">IF( BJ$1=-1, 0, POISSON( BJ$1, $A2, TRUE ))</f>
        <v>1</v>
      </c>
      <c r="BK2">
        <f t="shared" si="6"/>
        <v>1</v>
      </c>
      <c r="BL2">
        <f t="shared" si="6"/>
        <v>1</v>
      </c>
      <c r="BM2">
        <f t="shared" si="6"/>
        <v>1</v>
      </c>
      <c r="BN2">
        <f t="shared" si="6"/>
        <v>1</v>
      </c>
      <c r="BO2">
        <f t="shared" si="6"/>
        <v>1</v>
      </c>
      <c r="BR2">
        <v>-1</v>
      </c>
    </row>
    <row r="3" spans="1:70" x14ac:dyDescent="0.3">
      <c r="A3">
        <f>'Probability Distributions'!E23</f>
        <v>5</v>
      </c>
      <c r="B3">
        <f t="shared" si="0"/>
        <v>0</v>
      </c>
      <c r="C3">
        <f t="shared" si="0"/>
        <v>6.737946999085467E-3</v>
      </c>
      <c r="D3">
        <f t="shared" si="0"/>
        <v>4.0427681994512799E-2</v>
      </c>
      <c r="E3">
        <f t="shared" si="0"/>
        <v>0.12465201948308113</v>
      </c>
      <c r="F3">
        <f t="shared" si="0"/>
        <v>0.26502591529736169</v>
      </c>
      <c r="G3">
        <f t="shared" si="0"/>
        <v>0.44049328506521235</v>
      </c>
      <c r="H3">
        <f t="shared" si="0"/>
        <v>0.61596065483306306</v>
      </c>
      <c r="I3">
        <f t="shared" si="0"/>
        <v>0.7621834629729386</v>
      </c>
      <c r="J3">
        <f t="shared" si="0"/>
        <v>0.86662832592999273</v>
      </c>
      <c r="K3">
        <f t="shared" si="0"/>
        <v>0.93190636527815141</v>
      </c>
      <c r="L3">
        <f t="shared" si="1"/>
        <v>0.96817194269379514</v>
      </c>
      <c r="M3">
        <f t="shared" si="1"/>
        <v>0.98630473140161712</v>
      </c>
      <c r="N3">
        <f t="shared" si="1"/>
        <v>0.99454690808699064</v>
      </c>
      <c r="O3">
        <f t="shared" si="1"/>
        <v>0.99798114837256291</v>
      </c>
      <c r="P3">
        <f t="shared" si="1"/>
        <v>0.99930201002086005</v>
      </c>
      <c r="Q3">
        <f t="shared" si="1"/>
        <v>0.99977374632382321</v>
      </c>
      <c r="R3">
        <f t="shared" si="1"/>
        <v>0.99993099175814426</v>
      </c>
      <c r="S3">
        <f t="shared" si="1"/>
        <v>0.99998013095636962</v>
      </c>
      <c r="T3">
        <f t="shared" si="1"/>
        <v>0.99999458366173011</v>
      </c>
      <c r="U3">
        <f t="shared" si="1"/>
        <v>0.99999859830210791</v>
      </c>
      <c r="V3">
        <f t="shared" si="2"/>
        <v>0.99999965478641784</v>
      </c>
      <c r="W3">
        <f t="shared" si="2"/>
        <v>0.9999999189074954</v>
      </c>
      <c r="X3">
        <f t="shared" si="2"/>
        <v>0.99999998179346616</v>
      </c>
      <c r="Y3">
        <f t="shared" si="2"/>
        <v>0.99999999608573231</v>
      </c>
      <c r="Z3">
        <f t="shared" si="2"/>
        <v>0.99999999919274662</v>
      </c>
      <c r="AA3">
        <f t="shared" si="2"/>
        <v>0.99999999984004129</v>
      </c>
      <c r="AB3">
        <f t="shared" si="2"/>
        <v>0.99999999996950029</v>
      </c>
      <c r="AC3">
        <f t="shared" si="2"/>
        <v>0.99999999999439626</v>
      </c>
      <c r="AD3">
        <f t="shared" si="2"/>
        <v>0.99999999999900657</v>
      </c>
      <c r="AE3">
        <f t="shared" si="2"/>
        <v>0.99999999999982991</v>
      </c>
      <c r="AF3">
        <f t="shared" si="3"/>
        <v>0.9999999999999718</v>
      </c>
      <c r="AG3">
        <f t="shared" si="3"/>
        <v>0.99999999999999556</v>
      </c>
      <c r="AH3">
        <f t="shared" si="3"/>
        <v>0.99999999999999933</v>
      </c>
      <c r="AI3">
        <f t="shared" si="3"/>
        <v>0.99999999999999989</v>
      </c>
      <c r="AJ3">
        <f t="shared" si="3"/>
        <v>1</v>
      </c>
      <c r="AK3">
        <f t="shared" si="3"/>
        <v>1</v>
      </c>
      <c r="AL3">
        <f t="shared" si="3"/>
        <v>1</v>
      </c>
      <c r="AM3">
        <f t="shared" si="3"/>
        <v>1</v>
      </c>
      <c r="AN3">
        <f t="shared" si="3"/>
        <v>1</v>
      </c>
      <c r="AO3">
        <f t="shared" si="3"/>
        <v>1</v>
      </c>
      <c r="AP3">
        <f t="shared" si="4"/>
        <v>1</v>
      </c>
      <c r="AQ3">
        <f t="shared" si="4"/>
        <v>1</v>
      </c>
      <c r="AR3">
        <f t="shared" si="4"/>
        <v>1</v>
      </c>
      <c r="AS3">
        <f t="shared" si="4"/>
        <v>1</v>
      </c>
      <c r="AT3">
        <f t="shared" si="4"/>
        <v>1</v>
      </c>
      <c r="AU3">
        <f t="shared" si="4"/>
        <v>1</v>
      </c>
      <c r="AV3">
        <f t="shared" si="4"/>
        <v>1</v>
      </c>
      <c r="AW3">
        <f t="shared" si="4"/>
        <v>1</v>
      </c>
      <c r="AX3">
        <f t="shared" si="4"/>
        <v>1</v>
      </c>
      <c r="AY3">
        <f t="shared" si="4"/>
        <v>1</v>
      </c>
      <c r="AZ3">
        <f t="shared" si="5"/>
        <v>1</v>
      </c>
      <c r="BA3">
        <f t="shared" si="5"/>
        <v>1</v>
      </c>
      <c r="BB3">
        <f t="shared" si="5"/>
        <v>1</v>
      </c>
      <c r="BC3">
        <f t="shared" si="5"/>
        <v>1</v>
      </c>
      <c r="BD3">
        <f t="shared" si="5"/>
        <v>1</v>
      </c>
      <c r="BE3">
        <f t="shared" si="5"/>
        <v>1</v>
      </c>
      <c r="BF3">
        <f t="shared" si="5"/>
        <v>1</v>
      </c>
      <c r="BG3">
        <f t="shared" si="5"/>
        <v>1</v>
      </c>
      <c r="BH3">
        <f t="shared" si="5"/>
        <v>1</v>
      </c>
      <c r="BI3">
        <f t="shared" si="5"/>
        <v>1</v>
      </c>
      <c r="BJ3">
        <f t="shared" si="6"/>
        <v>1</v>
      </c>
      <c r="BK3">
        <f t="shared" si="6"/>
        <v>1</v>
      </c>
      <c r="BL3">
        <f t="shared" si="6"/>
        <v>1</v>
      </c>
      <c r="BM3">
        <f t="shared" si="6"/>
        <v>1</v>
      </c>
      <c r="BN3">
        <f t="shared" si="6"/>
        <v>1</v>
      </c>
      <c r="BO3">
        <f t="shared" si="6"/>
        <v>1</v>
      </c>
      <c r="BR3">
        <v>0</v>
      </c>
    </row>
    <row r="4" spans="1:70" x14ac:dyDescent="0.3">
      <c r="BR4">
        <v>1</v>
      </c>
    </row>
    <row r="5" spans="1:70" x14ac:dyDescent="0.3">
      <c r="BR5">
        <v>2</v>
      </c>
    </row>
    <row r="6" spans="1:70" x14ac:dyDescent="0.3">
      <c r="BR6">
        <v>3</v>
      </c>
    </row>
    <row r="7" spans="1:70" x14ac:dyDescent="0.3">
      <c r="BR7">
        <v>4</v>
      </c>
    </row>
    <row r="8" spans="1:70" x14ac:dyDescent="0.3">
      <c r="BR8">
        <v>5</v>
      </c>
    </row>
    <row r="9" spans="1:70" x14ac:dyDescent="0.3">
      <c r="BR9">
        <v>6</v>
      </c>
    </row>
    <row r="10" spans="1:70" x14ac:dyDescent="0.3">
      <c r="BR10">
        <v>7</v>
      </c>
    </row>
    <row r="11" spans="1:70" x14ac:dyDescent="0.3">
      <c r="BR11">
        <v>8</v>
      </c>
    </row>
    <row r="12" spans="1:70" x14ac:dyDescent="0.3">
      <c r="BR12">
        <v>9</v>
      </c>
    </row>
    <row r="13" spans="1:70" x14ac:dyDescent="0.3">
      <c r="BR13">
        <v>10</v>
      </c>
    </row>
    <row r="14" spans="1:70" x14ac:dyDescent="0.3">
      <c r="BR14">
        <v>11</v>
      </c>
    </row>
    <row r="15" spans="1:70" x14ac:dyDescent="0.3">
      <c r="BR15">
        <v>12</v>
      </c>
    </row>
    <row r="16" spans="1:70" x14ac:dyDescent="0.3">
      <c r="BR16">
        <v>13</v>
      </c>
    </row>
    <row r="17" spans="70:70" x14ac:dyDescent="0.3">
      <c r="BR17">
        <v>14</v>
      </c>
    </row>
    <row r="18" spans="70:70" x14ac:dyDescent="0.3">
      <c r="BR18">
        <v>15</v>
      </c>
    </row>
    <row r="19" spans="70:70" x14ac:dyDescent="0.3">
      <c r="BR19">
        <v>16</v>
      </c>
    </row>
    <row r="20" spans="70:70" x14ac:dyDescent="0.3">
      <c r="BR20">
        <v>17</v>
      </c>
    </row>
    <row r="21" spans="70:70" x14ac:dyDescent="0.3">
      <c r="BR21">
        <v>18</v>
      </c>
    </row>
    <row r="22" spans="70:70" x14ac:dyDescent="0.3">
      <c r="BR22">
        <v>19</v>
      </c>
    </row>
    <row r="23" spans="70:70" x14ac:dyDescent="0.3">
      <c r="BR23">
        <v>20</v>
      </c>
    </row>
    <row r="24" spans="70:70" x14ac:dyDescent="0.3">
      <c r="BR24">
        <v>21</v>
      </c>
    </row>
    <row r="25" spans="70:70" x14ac:dyDescent="0.3">
      <c r="BR25">
        <v>22</v>
      </c>
    </row>
    <row r="26" spans="70:70" x14ac:dyDescent="0.3">
      <c r="BR26">
        <v>23</v>
      </c>
    </row>
    <row r="27" spans="70:70" x14ac:dyDescent="0.3">
      <c r="BR27">
        <v>24</v>
      </c>
    </row>
    <row r="28" spans="70:70" x14ac:dyDescent="0.3">
      <c r="BR28">
        <v>25</v>
      </c>
    </row>
    <row r="29" spans="70:70" x14ac:dyDescent="0.3">
      <c r="BR29">
        <v>26</v>
      </c>
    </row>
    <row r="30" spans="70:70" x14ac:dyDescent="0.3">
      <c r="BR30">
        <v>27</v>
      </c>
    </row>
    <row r="31" spans="70:70" x14ac:dyDescent="0.3">
      <c r="BR31">
        <v>28</v>
      </c>
    </row>
    <row r="32" spans="70:70" x14ac:dyDescent="0.3">
      <c r="BR32">
        <v>29</v>
      </c>
    </row>
    <row r="33" spans="70:70" x14ac:dyDescent="0.3">
      <c r="BR33">
        <v>30</v>
      </c>
    </row>
    <row r="34" spans="70:70" x14ac:dyDescent="0.3">
      <c r="BR34">
        <v>31</v>
      </c>
    </row>
    <row r="35" spans="70:70" x14ac:dyDescent="0.3">
      <c r="BR35">
        <v>32</v>
      </c>
    </row>
    <row r="36" spans="70:70" x14ac:dyDescent="0.3">
      <c r="BR36">
        <v>33</v>
      </c>
    </row>
    <row r="37" spans="70:70" x14ac:dyDescent="0.3">
      <c r="BR37">
        <v>34</v>
      </c>
    </row>
    <row r="38" spans="70:70" x14ac:dyDescent="0.3">
      <c r="BR38">
        <v>35</v>
      </c>
    </row>
    <row r="39" spans="70:70" x14ac:dyDescent="0.3">
      <c r="BR39">
        <v>36</v>
      </c>
    </row>
    <row r="40" spans="70:70" x14ac:dyDescent="0.3">
      <c r="BR40">
        <v>37</v>
      </c>
    </row>
    <row r="41" spans="70:70" x14ac:dyDescent="0.3">
      <c r="BR41">
        <v>38</v>
      </c>
    </row>
    <row r="42" spans="70:70" x14ac:dyDescent="0.3">
      <c r="BR42">
        <v>39</v>
      </c>
    </row>
    <row r="43" spans="70:70" x14ac:dyDescent="0.3">
      <c r="BR43">
        <v>40</v>
      </c>
    </row>
    <row r="44" spans="70:70" x14ac:dyDescent="0.3">
      <c r="BR44">
        <v>41</v>
      </c>
    </row>
    <row r="45" spans="70:70" x14ac:dyDescent="0.3">
      <c r="BR45">
        <v>42</v>
      </c>
    </row>
    <row r="46" spans="70:70" x14ac:dyDescent="0.3">
      <c r="BR46">
        <v>43</v>
      </c>
    </row>
    <row r="47" spans="70:70" x14ac:dyDescent="0.3">
      <c r="BR47">
        <v>44</v>
      </c>
    </row>
    <row r="48" spans="70:70" x14ac:dyDescent="0.3">
      <c r="BR48">
        <v>45</v>
      </c>
    </row>
    <row r="49" spans="70:70" x14ac:dyDescent="0.3">
      <c r="BR49">
        <v>46</v>
      </c>
    </row>
    <row r="50" spans="70:70" x14ac:dyDescent="0.3">
      <c r="BR50">
        <v>47</v>
      </c>
    </row>
    <row r="51" spans="70:70" x14ac:dyDescent="0.3">
      <c r="BR51">
        <v>48</v>
      </c>
    </row>
    <row r="52" spans="70:70" x14ac:dyDescent="0.3">
      <c r="BR52">
        <v>49</v>
      </c>
    </row>
    <row r="53" spans="70:70" x14ac:dyDescent="0.3">
      <c r="BR53">
        <v>50</v>
      </c>
    </row>
    <row r="54" spans="70:70" x14ac:dyDescent="0.3">
      <c r="BR54">
        <v>51</v>
      </c>
    </row>
    <row r="55" spans="70:70" x14ac:dyDescent="0.3">
      <c r="BR55">
        <v>52</v>
      </c>
    </row>
    <row r="56" spans="70:70" x14ac:dyDescent="0.3">
      <c r="BR56">
        <v>53</v>
      </c>
    </row>
    <row r="57" spans="70:70" x14ac:dyDescent="0.3">
      <c r="BR57">
        <v>54</v>
      </c>
    </row>
    <row r="58" spans="70:70" x14ac:dyDescent="0.3">
      <c r="BR58">
        <v>55</v>
      </c>
    </row>
    <row r="59" spans="70:70" x14ac:dyDescent="0.3">
      <c r="BR59">
        <v>56</v>
      </c>
    </row>
    <row r="60" spans="70:70" x14ac:dyDescent="0.3">
      <c r="BR60">
        <v>57</v>
      </c>
    </row>
    <row r="61" spans="70:70" x14ac:dyDescent="0.3">
      <c r="BR61">
        <v>58</v>
      </c>
    </row>
    <row r="62" spans="70:70" x14ac:dyDescent="0.3">
      <c r="BR62">
        <v>59</v>
      </c>
    </row>
    <row r="63" spans="70:70" x14ac:dyDescent="0.3">
      <c r="BR63">
        <v>60</v>
      </c>
    </row>
    <row r="64" spans="70:70" x14ac:dyDescent="0.3">
      <c r="BR64">
        <v>61</v>
      </c>
    </row>
    <row r="65" spans="70:70" x14ac:dyDescent="0.3">
      <c r="BR65">
        <v>62</v>
      </c>
    </row>
    <row r="66" spans="70:70" x14ac:dyDescent="0.3">
      <c r="BR66">
        <v>63</v>
      </c>
    </row>
    <row r="67" spans="70:70" x14ac:dyDescent="0.3">
      <c r="BR67">
        <v>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418BB-41BF-4493-AB5F-95C5C70B4851}">
  <sheetPr codeName="Sheet1"/>
  <dimension ref="A1:X21"/>
  <sheetViews>
    <sheetView showGridLines="0" zoomScale="85" zoomScaleNormal="85" workbookViewId="0">
      <selection activeCell="I9" sqref="I9"/>
    </sheetView>
  </sheetViews>
  <sheetFormatPr defaultRowHeight="14.4" x14ac:dyDescent="0.3"/>
  <cols>
    <col min="9" max="9" width="8.88671875" style="8"/>
    <col min="11" max="11" width="8.88671875" style="33"/>
  </cols>
  <sheetData>
    <row r="1" spans="1:24" s="8" customFormat="1" ht="21" x14ac:dyDescent="0.4">
      <c r="A1" s="70"/>
      <c r="B1" s="71"/>
      <c r="C1" s="72"/>
      <c r="D1" s="72"/>
      <c r="E1" s="72"/>
      <c r="F1" s="72"/>
      <c r="G1" s="72"/>
      <c r="H1"/>
      <c r="I1"/>
      <c r="J1"/>
      <c r="K1"/>
      <c r="L1"/>
      <c r="M1"/>
      <c r="N1"/>
      <c r="O1"/>
      <c r="P1"/>
      <c r="Q1"/>
      <c r="R1"/>
      <c r="S1"/>
      <c r="T1"/>
      <c r="U1"/>
      <c r="V1"/>
      <c r="W1"/>
      <c r="X1"/>
    </row>
    <row r="2" spans="1:24" s="8" customFormat="1" ht="30.6" customHeight="1" x14ac:dyDescent="0.4">
      <c r="A2" s="73"/>
      <c r="B2" s="71"/>
      <c r="C2" s="74"/>
      <c r="D2" s="74" t="s">
        <v>212</v>
      </c>
      <c r="E2" s="72"/>
      <c r="F2" s="72"/>
      <c r="G2" s="72"/>
      <c r="H2"/>
      <c r="I2"/>
      <c r="J2"/>
      <c r="K2"/>
      <c r="L2"/>
      <c r="M2"/>
      <c r="N2"/>
      <c r="O2"/>
      <c r="P2"/>
      <c r="Q2"/>
      <c r="R2"/>
      <c r="S2"/>
      <c r="T2"/>
      <c r="U2"/>
      <c r="V2"/>
      <c r="W2"/>
      <c r="X2"/>
    </row>
    <row r="7" spans="1:24" x14ac:dyDescent="0.3">
      <c r="H7" t="s">
        <v>53</v>
      </c>
      <c r="I7" s="75">
        <v>0.85</v>
      </c>
    </row>
    <row r="8" spans="1:24" x14ac:dyDescent="0.3">
      <c r="H8" t="s">
        <v>54</v>
      </c>
      <c r="I8" s="75">
        <v>0.8</v>
      </c>
    </row>
    <row r="10" spans="1:24" ht="35.4" customHeight="1" x14ac:dyDescent="0.3">
      <c r="F10" s="21"/>
      <c r="G10" s="21"/>
      <c r="H10" s="22" t="s">
        <v>140</v>
      </c>
      <c r="I10" s="102">
        <f>1-I7</f>
        <v>0.15000000000000002</v>
      </c>
      <c r="K10" s="33" t="s">
        <v>161</v>
      </c>
    </row>
    <row r="11" spans="1:24" ht="35.4" customHeight="1" x14ac:dyDescent="0.3">
      <c r="F11" s="21"/>
      <c r="G11" s="21"/>
      <c r="H11" s="22" t="s">
        <v>141</v>
      </c>
      <c r="I11" s="102">
        <f>1-I8</f>
        <v>0.19999999999999996</v>
      </c>
      <c r="K11" s="33" t="s">
        <v>162</v>
      </c>
    </row>
    <row r="12" spans="1:24" ht="35.4" customHeight="1" x14ac:dyDescent="0.3">
      <c r="F12" s="21"/>
      <c r="G12" s="21"/>
      <c r="H12" s="22" t="s">
        <v>55</v>
      </c>
      <c r="I12" s="102">
        <f>I7*I8</f>
        <v>0.68</v>
      </c>
      <c r="K12" s="33" t="s">
        <v>163</v>
      </c>
    </row>
    <row r="13" spans="1:24" ht="35.4" customHeight="1" x14ac:dyDescent="0.3">
      <c r="F13" s="21"/>
      <c r="G13" s="21"/>
      <c r="H13" s="22" t="s">
        <v>56</v>
      </c>
      <c r="I13" s="102">
        <f>I7+I8-I12</f>
        <v>0.96999999999999986</v>
      </c>
      <c r="K13" s="33" t="s">
        <v>164</v>
      </c>
    </row>
    <row r="14" spans="1:24" ht="35.4" customHeight="1" x14ac:dyDescent="0.3">
      <c r="F14" s="21"/>
      <c r="G14" s="21"/>
      <c r="H14" s="22" t="s">
        <v>57</v>
      </c>
      <c r="I14" s="102">
        <f>I7+I8-2*(I12)</f>
        <v>0.28999999999999981</v>
      </c>
      <c r="K14" s="33" t="s">
        <v>165</v>
      </c>
    </row>
    <row r="15" spans="1:24" ht="35.4" customHeight="1" x14ac:dyDescent="0.3">
      <c r="F15" s="21"/>
      <c r="G15" s="21"/>
      <c r="H15" s="22" t="s">
        <v>142</v>
      </c>
      <c r="I15" s="102">
        <f>1-I13</f>
        <v>3.0000000000000138E-2</v>
      </c>
      <c r="K15" s="33" t="s">
        <v>166</v>
      </c>
    </row>
    <row r="16" spans="1:24" ht="35.4" customHeight="1" x14ac:dyDescent="0.3">
      <c r="F16" s="21"/>
      <c r="G16" s="21"/>
      <c r="H16" s="22" t="s">
        <v>58</v>
      </c>
      <c r="I16" s="102">
        <f>I7*(1-I8)</f>
        <v>0.16999999999999996</v>
      </c>
      <c r="K16" s="33" t="s">
        <v>167</v>
      </c>
    </row>
    <row r="17" spans="6:11" ht="35.4" customHeight="1" x14ac:dyDescent="0.3">
      <c r="F17" s="21"/>
      <c r="G17" s="21"/>
      <c r="H17" s="22" t="s">
        <v>59</v>
      </c>
      <c r="I17" s="102">
        <f>(1-I7)*I8</f>
        <v>0.12000000000000002</v>
      </c>
      <c r="K17" s="33" t="s">
        <v>168</v>
      </c>
    </row>
    <row r="18" spans="6:11" x14ac:dyDescent="0.3">
      <c r="H18" s="10"/>
    </row>
    <row r="19" spans="6:11" x14ac:dyDescent="0.3">
      <c r="H19" s="10"/>
    </row>
    <row r="20" spans="6:11" x14ac:dyDescent="0.3">
      <c r="H20" s="10"/>
    </row>
    <row r="21" spans="6:11" x14ac:dyDescent="0.3">
      <c r="H21" s="10"/>
    </row>
  </sheetData>
  <sheetProtection algorithmName="SHA-512" hashValue="GijU5t8zD2EBczWtNe7YjGXUkBAcTzcGRO1KrQzSodNtBjy5jnGpOiVjSjLShgj/BRR5ZtjJjYiNQE+sEP29EA==" saltValue="C4RTwUZisT/KWCOqrFaJZ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6BFB-47D3-4CE3-8332-A3F66C9289B4}">
  <sheetPr codeName="Sheet4"/>
  <dimension ref="A1:Z36"/>
  <sheetViews>
    <sheetView showGridLines="0" topLeftCell="D1" zoomScaleNormal="100" workbookViewId="0">
      <selection activeCell="H13" sqref="H13"/>
    </sheetView>
  </sheetViews>
  <sheetFormatPr defaultRowHeight="14.4" x14ac:dyDescent="0.3"/>
  <cols>
    <col min="4" max="4" width="8.88671875" customWidth="1"/>
    <col min="5" max="5" width="12" customWidth="1"/>
    <col min="6" max="6" width="13.44140625" customWidth="1"/>
    <col min="7" max="7" width="8.88671875" customWidth="1"/>
    <col min="9" max="9" width="18.77734375" customWidth="1"/>
    <col min="11" max="11" width="18.77734375" customWidth="1"/>
    <col min="15" max="15" width="14.21875" customWidth="1"/>
    <col min="16" max="16" width="3.33203125" style="8" customWidth="1"/>
    <col min="17" max="17" width="16.109375" style="8" customWidth="1"/>
    <col min="18" max="18" width="2.6640625" style="8" customWidth="1"/>
    <col min="19" max="19" width="9" style="8" customWidth="1"/>
    <col min="20" max="20" width="2.6640625" style="8" customWidth="1"/>
    <col min="22" max="22" width="3.33203125" customWidth="1"/>
  </cols>
  <sheetData>
    <row r="1" spans="1:26" s="8" customFormat="1" ht="40.200000000000003" customHeight="1" x14ac:dyDescent="0.4">
      <c r="A1" s="70"/>
      <c r="B1" s="71"/>
      <c r="C1" s="72"/>
      <c r="D1" s="72"/>
      <c r="E1" s="72"/>
      <c r="F1" s="72"/>
      <c r="G1" s="72"/>
      <c r="H1"/>
      <c r="I1"/>
      <c r="J1"/>
      <c r="K1"/>
      <c r="L1"/>
      <c r="M1"/>
      <c r="N1"/>
      <c r="O1"/>
      <c r="U1"/>
      <c r="V1"/>
      <c r="W1"/>
      <c r="X1"/>
      <c r="Y1"/>
      <c r="Z1"/>
    </row>
    <row r="2" spans="1:26" s="8" customFormat="1" ht="40.200000000000003" customHeight="1" x14ac:dyDescent="0.4">
      <c r="A2" s="73"/>
      <c r="B2" s="71"/>
      <c r="C2" s="74"/>
      <c r="D2" s="74" t="s">
        <v>214</v>
      </c>
      <c r="E2" s="72"/>
      <c r="F2" s="72"/>
      <c r="G2" s="72"/>
      <c r="H2"/>
      <c r="I2"/>
      <c r="J2"/>
      <c r="K2"/>
      <c r="L2"/>
      <c r="M2"/>
      <c r="N2"/>
      <c r="O2"/>
      <c r="U2"/>
      <c r="V2"/>
      <c r="W2"/>
      <c r="X2"/>
      <c r="Y2"/>
      <c r="Z2"/>
    </row>
    <row r="4" spans="1:26" x14ac:dyDescent="0.3">
      <c r="E4" s="29"/>
      <c r="F4" s="29"/>
      <c r="G4" s="29"/>
      <c r="H4" s="29"/>
      <c r="I4" s="29"/>
      <c r="J4" s="29"/>
      <c r="K4" s="29"/>
      <c r="L4" s="29"/>
      <c r="M4" s="29"/>
      <c r="N4" s="29"/>
      <c r="O4" s="29"/>
      <c r="P4" s="30"/>
      <c r="Q4" s="30"/>
      <c r="R4" s="30"/>
      <c r="S4" s="30"/>
      <c r="T4" s="30"/>
      <c r="U4" s="29"/>
      <c r="V4" s="29"/>
      <c r="W4" s="29"/>
      <c r="X4" s="29"/>
      <c r="Y4" s="29"/>
    </row>
    <row r="5" spans="1:26" x14ac:dyDescent="0.3">
      <c r="E5" s="29"/>
      <c r="F5" s="29"/>
      <c r="G5" s="29"/>
      <c r="H5" s="29"/>
      <c r="I5" s="29"/>
      <c r="J5" s="29"/>
      <c r="K5" s="29"/>
      <c r="L5" s="29"/>
      <c r="M5" s="29"/>
      <c r="N5" s="29"/>
      <c r="O5" s="29"/>
      <c r="P5" s="30"/>
      <c r="Q5" s="30"/>
      <c r="R5" s="30"/>
      <c r="S5" s="30"/>
      <c r="T5" s="30"/>
      <c r="U5" s="29"/>
      <c r="V5" s="29"/>
      <c r="W5" s="29"/>
      <c r="X5" s="29"/>
      <c r="Y5" s="29"/>
    </row>
    <row r="6" spans="1:26" x14ac:dyDescent="0.3">
      <c r="E6" s="29"/>
      <c r="F6" s="29"/>
      <c r="G6" s="29"/>
      <c r="H6" s="29"/>
      <c r="I6" s="29"/>
      <c r="J6" s="109"/>
      <c r="K6" s="29"/>
      <c r="L6" s="31" t="s">
        <v>226</v>
      </c>
      <c r="M6" s="30"/>
      <c r="N6" s="29"/>
      <c r="O6" s="29"/>
      <c r="P6" s="30"/>
      <c r="Q6" s="30"/>
      <c r="R6" s="30"/>
      <c r="S6" s="30"/>
      <c r="T6" s="30"/>
      <c r="U6" s="29"/>
      <c r="V6" s="29"/>
      <c r="W6" s="29"/>
      <c r="X6" s="29"/>
      <c r="Y6" s="29"/>
    </row>
    <row r="7" spans="1:26" x14ac:dyDescent="0.3">
      <c r="E7" s="29"/>
      <c r="F7" s="24"/>
      <c r="G7" s="24"/>
      <c r="H7" s="24" t="s">
        <v>48</v>
      </c>
      <c r="I7" s="24"/>
      <c r="J7" s="24" t="s">
        <v>42</v>
      </c>
      <c r="K7" s="24"/>
      <c r="L7" s="32"/>
      <c r="M7" s="30"/>
      <c r="N7" s="29"/>
      <c r="O7" s="29"/>
      <c r="P7" s="30"/>
      <c r="Q7" s="30"/>
      <c r="R7" s="30"/>
      <c r="S7" s="30"/>
      <c r="T7" s="30"/>
      <c r="U7" s="29"/>
      <c r="V7" s="29"/>
      <c r="W7" s="29"/>
      <c r="X7" s="29"/>
      <c r="Y7" s="29"/>
    </row>
    <row r="8" spans="1:26" x14ac:dyDescent="0.3">
      <c r="E8" s="29"/>
      <c r="F8" s="24"/>
      <c r="G8" s="24"/>
      <c r="H8" s="143">
        <v>0.3</v>
      </c>
      <c r="I8" s="146" t="str">
        <f>F13</f>
        <v>SC Attack</v>
      </c>
      <c r="J8" s="100">
        <v>0.75</v>
      </c>
      <c r="K8" s="99" t="str">
        <f>F12</f>
        <v>DataBreach</v>
      </c>
      <c r="L8" s="110">
        <f>J8*H8</f>
        <v>0.22499999999999998</v>
      </c>
      <c r="M8" s="93" t="s">
        <v>221</v>
      </c>
      <c r="N8" s="93"/>
      <c r="O8" s="98"/>
      <c r="P8" s="30"/>
      <c r="Q8" s="30"/>
      <c r="R8" s="30"/>
      <c r="S8" s="30"/>
      <c r="T8" s="30"/>
      <c r="U8" s="111"/>
      <c r="V8" s="111"/>
      <c r="W8" s="29"/>
      <c r="X8" s="29"/>
      <c r="Y8" s="29"/>
    </row>
    <row r="9" spans="1:26" x14ac:dyDescent="0.3">
      <c r="E9" s="29"/>
      <c r="F9" s="24"/>
      <c r="G9" s="24"/>
      <c r="H9" s="144"/>
      <c r="I9" s="147"/>
      <c r="J9" s="24"/>
      <c r="K9" s="24"/>
      <c r="L9" s="110"/>
      <c r="M9" s="93"/>
      <c r="N9" s="93"/>
      <c r="O9" s="98" t="s">
        <v>228</v>
      </c>
      <c r="P9" s="30" t="s">
        <v>42</v>
      </c>
      <c r="Q9" s="30" t="str">
        <f>F12</f>
        <v>DataBreach</v>
      </c>
      <c r="R9" s="29" t="s">
        <v>229</v>
      </c>
      <c r="S9" s="96">
        <f>L8+L16</f>
        <v>0.23199999999999998</v>
      </c>
      <c r="T9" s="30"/>
      <c r="U9" s="29" t="s">
        <v>230</v>
      </c>
      <c r="V9" s="111"/>
      <c r="W9" s="29"/>
      <c r="X9" s="29"/>
      <c r="Y9" s="29"/>
    </row>
    <row r="10" spans="1:26" x14ac:dyDescent="0.3">
      <c r="E10" s="29"/>
      <c r="F10" s="24"/>
      <c r="G10" s="24"/>
      <c r="H10" s="144"/>
      <c r="I10" s="147"/>
      <c r="J10" s="109"/>
      <c r="K10" s="24"/>
      <c r="L10" s="110"/>
      <c r="M10" s="93"/>
      <c r="N10" s="93"/>
      <c r="O10" s="98" t="s">
        <v>228</v>
      </c>
      <c r="P10" s="30" t="s">
        <v>43</v>
      </c>
      <c r="Q10" s="30" t="str">
        <f>F14</f>
        <v>NoDataBreach</v>
      </c>
      <c r="R10" s="29" t="s">
        <v>229</v>
      </c>
      <c r="S10" s="96">
        <f>L12+L20</f>
        <v>0.7679999999999999</v>
      </c>
      <c r="T10" s="29"/>
      <c r="U10" s="29" t="s">
        <v>231</v>
      </c>
      <c r="V10" s="111"/>
      <c r="W10" s="29"/>
      <c r="X10" s="29"/>
      <c r="Y10" s="29"/>
    </row>
    <row r="11" spans="1:26" x14ac:dyDescent="0.3">
      <c r="E11" s="29"/>
      <c r="F11" s="24"/>
      <c r="G11" s="24"/>
      <c r="H11" s="144"/>
      <c r="I11" s="147"/>
      <c r="J11" s="77" t="s">
        <v>43</v>
      </c>
      <c r="K11" s="24"/>
      <c r="L11" s="110"/>
      <c r="M11" s="93"/>
      <c r="N11" s="93"/>
      <c r="O11" s="98"/>
      <c r="P11" s="30"/>
      <c r="Q11" s="98"/>
      <c r="R11" s="98"/>
      <c r="S11" s="96"/>
      <c r="T11" s="30"/>
      <c r="U11" s="111"/>
      <c r="V11" s="111"/>
      <c r="W11" s="29"/>
      <c r="X11" s="29"/>
      <c r="Y11" s="29"/>
    </row>
    <row r="12" spans="1:26" x14ac:dyDescent="0.3">
      <c r="E12" s="98" t="s">
        <v>42</v>
      </c>
      <c r="F12" s="76" t="s">
        <v>246</v>
      </c>
      <c r="G12" s="24"/>
      <c r="H12" s="145"/>
      <c r="I12" s="146"/>
      <c r="J12" s="100">
        <f>1-J8</f>
        <v>0.25</v>
      </c>
      <c r="K12" s="99" t="str">
        <f>F14</f>
        <v>NoDataBreach</v>
      </c>
      <c r="L12" s="110">
        <f>H8*J12</f>
        <v>7.4999999999999997E-2</v>
      </c>
      <c r="M12" s="93" t="s">
        <v>222</v>
      </c>
      <c r="N12" s="93"/>
      <c r="O12" s="98" t="s">
        <v>53</v>
      </c>
      <c r="P12" s="30" t="s">
        <v>220</v>
      </c>
      <c r="Q12" s="96">
        <f>S9</f>
        <v>0.23199999999999998</v>
      </c>
      <c r="R12" s="98"/>
      <c r="S12" s="30"/>
      <c r="T12" s="30"/>
      <c r="U12" s="111"/>
      <c r="V12" s="111"/>
      <c r="W12" s="29"/>
      <c r="X12" s="29"/>
      <c r="Y12" s="29"/>
    </row>
    <row r="13" spans="1:26" x14ac:dyDescent="0.3">
      <c r="E13" s="98" t="s">
        <v>48</v>
      </c>
      <c r="F13" s="76" t="s">
        <v>245</v>
      </c>
      <c r="G13" s="24"/>
      <c r="H13" s="24"/>
      <c r="I13" s="24"/>
      <c r="J13" s="24" t="str">
        <f>IF(J12+J8=1,"Good","Values Must =100")</f>
        <v>Good</v>
      </c>
      <c r="K13" s="24"/>
      <c r="L13" s="110"/>
      <c r="M13" s="93"/>
      <c r="N13" s="93"/>
      <c r="O13" s="98" t="s">
        <v>159</v>
      </c>
      <c r="P13" s="30" t="s">
        <v>220</v>
      </c>
      <c r="Q13" s="96">
        <f>S10</f>
        <v>0.7679999999999999</v>
      </c>
      <c r="R13" s="30"/>
      <c r="S13" s="96"/>
      <c r="T13" s="30"/>
      <c r="U13" s="111"/>
      <c r="V13" s="111"/>
      <c r="W13" s="29"/>
      <c r="X13" s="29"/>
      <c r="Y13" s="29"/>
    </row>
    <row r="14" spans="1:26" x14ac:dyDescent="0.3">
      <c r="E14" s="98" t="s">
        <v>43</v>
      </c>
      <c r="F14" s="76" t="s">
        <v>247</v>
      </c>
      <c r="G14" s="24"/>
      <c r="H14" s="24"/>
      <c r="I14" s="24"/>
      <c r="J14" s="109"/>
      <c r="K14" s="24"/>
      <c r="L14" s="110"/>
      <c r="M14" s="93"/>
      <c r="N14" s="93"/>
      <c r="O14" s="98" t="s">
        <v>54</v>
      </c>
      <c r="P14" s="30" t="s">
        <v>220</v>
      </c>
      <c r="Q14" s="30">
        <f>H8</f>
        <v>0.3</v>
      </c>
      <c r="R14" s="30"/>
      <c r="S14" s="96"/>
      <c r="T14" s="30"/>
      <c r="U14" s="111"/>
      <c r="V14" s="111"/>
      <c r="W14" s="29"/>
      <c r="X14" s="29"/>
      <c r="Y14" s="29"/>
    </row>
    <row r="15" spans="1:26" x14ac:dyDescent="0.3">
      <c r="E15" s="98" t="s">
        <v>49</v>
      </c>
      <c r="F15" s="76" t="s">
        <v>248</v>
      </c>
      <c r="G15" s="24"/>
      <c r="H15" s="24" t="s">
        <v>49</v>
      </c>
      <c r="I15" s="24"/>
      <c r="J15" s="24" t="s">
        <v>42</v>
      </c>
      <c r="K15" s="24"/>
      <c r="L15" s="110"/>
      <c r="M15" s="93"/>
      <c r="N15" s="93"/>
      <c r="O15" s="98" t="s">
        <v>158</v>
      </c>
      <c r="P15" s="30" t="s">
        <v>220</v>
      </c>
      <c r="Q15" s="30">
        <f>H16</f>
        <v>0.7</v>
      </c>
      <c r="R15" s="29"/>
      <c r="S15" s="96"/>
      <c r="T15" s="30"/>
      <c r="U15" s="111"/>
      <c r="V15" s="111"/>
      <c r="W15" s="29"/>
      <c r="X15" s="29"/>
      <c r="Y15" s="29"/>
    </row>
    <row r="16" spans="1:26" x14ac:dyDescent="0.3">
      <c r="E16" s="29"/>
      <c r="F16" s="24"/>
      <c r="G16" s="24"/>
      <c r="H16" s="143">
        <f>1-H8</f>
        <v>0.7</v>
      </c>
      <c r="I16" s="146" t="str">
        <f>F15</f>
        <v>No SC Attack</v>
      </c>
      <c r="J16" s="100">
        <v>0.01</v>
      </c>
      <c r="K16" s="99" t="str">
        <f>F12</f>
        <v>DataBreach</v>
      </c>
      <c r="L16" s="110">
        <f>J16*H16</f>
        <v>6.9999999999999993E-3</v>
      </c>
      <c r="M16" s="93" t="s">
        <v>224</v>
      </c>
      <c r="N16" s="93"/>
      <c r="O16" s="98"/>
      <c r="P16" s="30"/>
      <c r="Q16" s="30"/>
      <c r="R16" s="30"/>
      <c r="S16" s="30"/>
      <c r="T16" s="30"/>
      <c r="U16" s="111"/>
      <c r="V16" s="111"/>
      <c r="W16" s="29"/>
      <c r="X16" s="29"/>
      <c r="Y16" s="29"/>
    </row>
    <row r="17" spans="5:25" x14ac:dyDescent="0.3">
      <c r="E17" s="29"/>
      <c r="F17" s="24"/>
      <c r="G17" s="24"/>
      <c r="H17" s="144"/>
      <c r="I17" s="147"/>
      <c r="J17" s="24"/>
      <c r="K17" s="24"/>
      <c r="L17" s="110"/>
      <c r="M17" s="93"/>
      <c r="N17" s="93"/>
      <c r="O17" s="98"/>
      <c r="P17" s="30"/>
      <c r="Q17" s="30"/>
      <c r="R17" s="30"/>
      <c r="S17" s="30"/>
      <c r="T17" s="30"/>
      <c r="U17" s="111"/>
      <c r="V17" s="111"/>
      <c r="W17" s="29"/>
      <c r="X17" s="29"/>
      <c r="Y17" s="29"/>
    </row>
    <row r="18" spans="5:25" x14ac:dyDescent="0.3">
      <c r="E18" s="29"/>
      <c r="F18" s="24"/>
      <c r="G18" s="24"/>
      <c r="H18" s="144"/>
      <c r="I18" s="147"/>
      <c r="J18" s="109"/>
      <c r="K18" s="24"/>
      <c r="L18" s="110"/>
      <c r="M18" s="93"/>
      <c r="N18" s="93"/>
      <c r="O18" s="98"/>
      <c r="P18" s="30"/>
      <c r="Q18" s="30"/>
      <c r="R18" s="30"/>
      <c r="S18" s="30"/>
      <c r="T18" s="30"/>
      <c r="U18" s="111"/>
      <c r="V18" s="111"/>
      <c r="W18" s="29"/>
      <c r="X18" s="29"/>
      <c r="Y18" s="29"/>
    </row>
    <row r="19" spans="5:25" x14ac:dyDescent="0.3">
      <c r="E19" s="29"/>
      <c r="F19" s="24"/>
      <c r="G19" s="24"/>
      <c r="H19" s="144"/>
      <c r="I19" s="147"/>
      <c r="J19" s="24" t="s">
        <v>43</v>
      </c>
      <c r="K19" s="24"/>
      <c r="L19" s="110"/>
      <c r="M19" s="93"/>
      <c r="N19" s="93"/>
      <c r="O19" s="98"/>
      <c r="P19" s="30"/>
      <c r="Q19" s="30"/>
      <c r="R19" s="30"/>
      <c r="S19" s="96"/>
      <c r="T19" s="30"/>
      <c r="U19" s="111"/>
      <c r="V19" s="111"/>
      <c r="W19" s="29"/>
      <c r="X19" s="29"/>
      <c r="Y19" s="29"/>
    </row>
    <row r="20" spans="5:25" x14ac:dyDescent="0.3">
      <c r="E20" s="29"/>
      <c r="F20" s="24"/>
      <c r="G20" s="24"/>
      <c r="H20" s="145"/>
      <c r="I20" s="146"/>
      <c r="J20" s="100">
        <f>1-J16</f>
        <v>0.99</v>
      </c>
      <c r="K20" s="99" t="str">
        <f>F14</f>
        <v>NoDataBreach</v>
      </c>
      <c r="L20" s="110">
        <f>H16*J20</f>
        <v>0.69299999999999995</v>
      </c>
      <c r="M20" s="93" t="s">
        <v>223</v>
      </c>
      <c r="N20" s="96"/>
      <c r="O20" s="98"/>
      <c r="P20" s="30"/>
      <c r="Q20" s="30"/>
      <c r="R20" s="30"/>
      <c r="S20" s="30"/>
      <c r="T20" s="30"/>
      <c r="U20" s="111"/>
      <c r="V20" s="111"/>
      <c r="W20" s="29"/>
      <c r="X20" s="29"/>
      <c r="Y20" s="29"/>
    </row>
    <row r="21" spans="5:25" x14ac:dyDescent="0.3">
      <c r="E21" s="29"/>
      <c r="F21" s="24"/>
      <c r="G21" s="24"/>
      <c r="H21" s="24" t="str">
        <f>IF(H16+H8=1,"Good","Values Must = 100")</f>
        <v>Good</v>
      </c>
      <c r="I21" s="24"/>
      <c r="J21" s="24" t="str">
        <f>IF(J20+J16=1,"Good","Values Must =100")</f>
        <v>Good</v>
      </c>
      <c r="K21" s="24"/>
      <c r="L21" s="95"/>
      <c r="M21" s="93"/>
      <c r="N21" s="93"/>
      <c r="O21" s="98"/>
      <c r="P21" s="30"/>
      <c r="Q21" s="30"/>
      <c r="R21" s="30"/>
      <c r="S21" s="30"/>
      <c r="T21" s="30"/>
      <c r="U21" s="111"/>
      <c r="V21" s="111"/>
      <c r="W21" s="29"/>
      <c r="X21" s="29"/>
      <c r="Y21" s="29"/>
    </row>
    <row r="22" spans="5:25" x14ac:dyDescent="0.3">
      <c r="E22" s="29"/>
      <c r="F22" s="29"/>
      <c r="G22" s="29"/>
      <c r="H22" s="29"/>
      <c r="I22" s="29"/>
      <c r="J22" s="29"/>
      <c r="K22" s="29"/>
      <c r="L22" s="29" t="str">
        <f>IF(SUM(L8:L20)=1,"Good","Values Must =1.0")</f>
        <v>Good</v>
      </c>
      <c r="M22" s="29"/>
      <c r="N22" s="29"/>
      <c r="O22" s="29"/>
      <c r="P22" s="30"/>
      <c r="Q22" s="30"/>
      <c r="R22" s="30"/>
      <c r="S22" s="30"/>
      <c r="T22" s="30"/>
      <c r="U22" s="111"/>
      <c r="V22" s="111"/>
      <c r="W22" s="29"/>
      <c r="X22" s="29"/>
      <c r="Y22" s="29"/>
    </row>
    <row r="23" spans="5:25" x14ac:dyDescent="0.3">
      <c r="E23" s="29"/>
      <c r="F23" s="29"/>
      <c r="G23" s="29"/>
      <c r="H23" s="29"/>
      <c r="I23" s="29"/>
      <c r="J23" s="29"/>
      <c r="K23" s="29"/>
      <c r="L23" s="97"/>
      <c r="M23" s="29"/>
      <c r="N23" s="29"/>
      <c r="O23" s="29"/>
      <c r="P23" s="30"/>
      <c r="Q23" s="30"/>
      <c r="R23" s="30"/>
      <c r="S23" s="30"/>
      <c r="T23" s="30"/>
      <c r="U23" s="29"/>
      <c r="V23" s="29"/>
      <c r="W23" s="29"/>
      <c r="X23" s="29"/>
      <c r="Y23" s="29"/>
    </row>
    <row r="36" spans="19:19" x14ac:dyDescent="0.3">
      <c r="S36" s="94"/>
    </row>
  </sheetData>
  <sheetProtection algorithmName="SHA-512" hashValue="gl9qRIzwQ01blL11DC30tYu5eGmO8hlwEMOwhw0Tc9ndWxzWvpUMXAjelJTKAkwzGZ44IZVf09TQuqUB+svHBQ==" saltValue="XwHhvPN0evqpY7LRFZTxyA==" spinCount="100000" sheet="1" objects="1" scenarios="1"/>
  <mergeCells count="4">
    <mergeCell ref="H8:H12"/>
    <mergeCell ref="I8:I12"/>
    <mergeCell ref="H16:H20"/>
    <mergeCell ref="I16:I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6B8C2-7485-4135-96BA-60C986280448}">
  <sheetPr codeName="Sheet3"/>
  <dimension ref="A1:AE36"/>
  <sheetViews>
    <sheetView showGridLines="0" topLeftCell="A5" zoomScaleNormal="100" workbookViewId="0">
      <selection activeCell="K31" sqref="K31"/>
    </sheetView>
  </sheetViews>
  <sheetFormatPr defaultRowHeight="14.4" x14ac:dyDescent="0.3"/>
  <cols>
    <col min="1" max="1" width="13.21875" customWidth="1"/>
    <col min="11" max="11" width="10" customWidth="1"/>
    <col min="18" max="18" width="10.109375" customWidth="1"/>
    <col min="20" max="20" width="3.77734375" customWidth="1"/>
    <col min="21" max="21" width="16.44140625" customWidth="1"/>
    <col min="22" max="22" width="14.21875" customWidth="1"/>
    <col min="23" max="23" width="2.33203125" style="8" customWidth="1"/>
    <col min="24" max="24" width="9" style="8" customWidth="1"/>
    <col min="25" max="25" width="2.33203125" style="8" customWidth="1"/>
    <col min="26" max="26" width="9" style="8" customWidth="1"/>
    <col min="27" max="28" width="2.33203125" style="8" customWidth="1"/>
    <col min="29" max="29" width="8.88671875" style="8"/>
    <col min="30" max="30" width="2.33203125" customWidth="1"/>
    <col min="31" max="31" width="11.88671875" customWidth="1"/>
    <col min="32" max="32" width="11.21875" customWidth="1"/>
  </cols>
  <sheetData>
    <row r="1" spans="1:31" s="8" customFormat="1" ht="40.200000000000003" customHeight="1" x14ac:dyDescent="0.4">
      <c r="A1" s="70"/>
      <c r="B1" s="71"/>
      <c r="C1" s="72"/>
      <c r="D1" s="72"/>
      <c r="E1" s="72"/>
      <c r="F1" s="72"/>
      <c r="G1" s="72"/>
      <c r="H1"/>
      <c r="I1"/>
      <c r="J1"/>
      <c r="K1"/>
      <c r="L1"/>
      <c r="M1"/>
      <c r="N1"/>
      <c r="O1"/>
      <c r="P1"/>
      <c r="Q1"/>
      <c r="R1"/>
      <c r="S1"/>
      <c r="T1"/>
      <c r="U1"/>
      <c r="V1"/>
      <c r="AE1"/>
    </row>
    <row r="2" spans="1:31" s="8" customFormat="1" ht="40.200000000000003" customHeight="1" x14ac:dyDescent="0.4">
      <c r="A2" s="73"/>
      <c r="B2" s="71"/>
      <c r="C2" s="74"/>
      <c r="D2" s="74" t="s">
        <v>213</v>
      </c>
      <c r="E2" s="72"/>
      <c r="F2" s="72"/>
      <c r="G2" s="72"/>
      <c r="H2"/>
      <c r="I2"/>
      <c r="J2"/>
      <c r="K2"/>
      <c r="L2"/>
      <c r="M2"/>
      <c r="N2"/>
      <c r="O2"/>
      <c r="P2"/>
      <c r="Q2"/>
      <c r="R2"/>
      <c r="S2"/>
      <c r="T2"/>
      <c r="U2"/>
      <c r="V2"/>
      <c r="AE2"/>
    </row>
    <row r="4" spans="1:31" x14ac:dyDescent="0.3">
      <c r="W4"/>
      <c r="X4"/>
      <c r="Y4"/>
      <c r="Z4"/>
      <c r="AA4"/>
      <c r="AB4"/>
    </row>
    <row r="5" spans="1:31" x14ac:dyDescent="0.3">
      <c r="W5"/>
      <c r="X5"/>
      <c r="Y5"/>
      <c r="Z5"/>
      <c r="AA5"/>
      <c r="AB5"/>
    </row>
    <row r="6" spans="1:31" ht="15" thickBot="1" x14ac:dyDescent="0.35">
      <c r="W6"/>
      <c r="X6"/>
      <c r="Y6"/>
      <c r="Z6"/>
      <c r="AA6"/>
      <c r="AB6"/>
    </row>
    <row r="7" spans="1:31" x14ac:dyDescent="0.3">
      <c r="B7" s="34"/>
      <c r="C7" s="35"/>
      <c r="D7" s="35"/>
      <c r="E7" s="35"/>
      <c r="F7" s="35"/>
      <c r="G7" s="35"/>
      <c r="H7" s="35"/>
      <c r="I7" s="35"/>
      <c r="J7" s="35"/>
      <c r="K7" s="35"/>
      <c r="L7" s="35"/>
      <c r="M7" s="35"/>
      <c r="N7" s="35"/>
      <c r="O7" s="35"/>
      <c r="P7" s="35"/>
      <c r="Q7" s="35"/>
      <c r="R7" s="35"/>
      <c r="S7" s="36"/>
      <c r="W7"/>
      <c r="X7"/>
      <c r="Y7"/>
      <c r="Z7"/>
      <c r="AA7"/>
      <c r="AB7"/>
      <c r="AC7"/>
    </row>
    <row r="8" spans="1:31" x14ac:dyDescent="0.3">
      <c r="B8" s="37"/>
      <c r="G8" s="148" t="s">
        <v>41</v>
      </c>
      <c r="H8" s="148"/>
      <c r="I8" s="148"/>
      <c r="J8" s="148"/>
      <c r="K8" s="148"/>
      <c r="S8" s="38"/>
      <c r="W8"/>
      <c r="X8"/>
      <c r="Y8"/>
      <c r="Z8"/>
      <c r="AA8"/>
      <c r="AB8"/>
      <c r="AC8"/>
    </row>
    <row r="9" spans="1:31" x14ac:dyDescent="0.3">
      <c r="B9" s="37"/>
      <c r="H9" t="s">
        <v>44</v>
      </c>
      <c r="I9" t="s">
        <v>43</v>
      </c>
      <c r="J9" t="s">
        <v>45</v>
      </c>
      <c r="S9" s="38"/>
      <c r="W9"/>
      <c r="X9"/>
      <c r="Y9"/>
      <c r="Z9"/>
      <c r="AA9"/>
      <c r="AB9"/>
      <c r="AC9"/>
    </row>
    <row r="10" spans="1:31" x14ac:dyDescent="0.3">
      <c r="B10" s="37"/>
      <c r="C10" s="149" t="s">
        <v>234</v>
      </c>
      <c r="D10" s="149"/>
      <c r="E10" s="149"/>
      <c r="F10" s="149"/>
      <c r="G10" s="10" t="s">
        <v>46</v>
      </c>
      <c r="H10" s="117" t="s">
        <v>156</v>
      </c>
      <c r="I10" s="117" t="s">
        <v>155</v>
      </c>
      <c r="J10" s="28" t="s">
        <v>54</v>
      </c>
      <c r="K10" t="s">
        <v>47</v>
      </c>
      <c r="S10" s="38"/>
      <c r="W10"/>
      <c r="X10"/>
      <c r="Y10"/>
      <c r="Z10"/>
      <c r="AA10"/>
      <c r="AB10"/>
      <c r="AC10"/>
    </row>
    <row r="11" spans="1:31" x14ac:dyDescent="0.3">
      <c r="B11" s="37"/>
      <c r="C11" s="149"/>
      <c r="D11" s="149"/>
      <c r="E11" s="149"/>
      <c r="F11" s="149"/>
      <c r="G11" s="10" t="s">
        <v>49</v>
      </c>
      <c r="H11" s="117" t="s">
        <v>160</v>
      </c>
      <c r="I11" s="117" t="s">
        <v>157</v>
      </c>
      <c r="J11" s="14" t="s">
        <v>158</v>
      </c>
      <c r="S11" s="38"/>
      <c r="W11"/>
      <c r="X11"/>
      <c r="Y11"/>
      <c r="Z11"/>
      <c r="AA11"/>
      <c r="AB11"/>
      <c r="AC11"/>
    </row>
    <row r="12" spans="1:31" x14ac:dyDescent="0.3">
      <c r="B12" s="37"/>
      <c r="C12" s="149"/>
      <c r="D12" s="149"/>
      <c r="E12" s="149"/>
      <c r="F12" s="149"/>
      <c r="G12" s="10" t="s">
        <v>50</v>
      </c>
      <c r="H12" s="28" t="s">
        <v>53</v>
      </c>
      <c r="I12" s="14" t="s">
        <v>159</v>
      </c>
      <c r="J12" s="14">
        <v>1</v>
      </c>
      <c r="K12" t="s">
        <v>143</v>
      </c>
      <c r="N12" s="8" t="s">
        <v>236</v>
      </c>
      <c r="O12" s="8"/>
      <c r="P12" s="8"/>
      <c r="Q12" s="8"/>
      <c r="S12" s="38"/>
      <c r="W12"/>
      <c r="X12"/>
      <c r="Y12"/>
      <c r="Z12"/>
      <c r="AA12"/>
      <c r="AB12"/>
      <c r="AC12"/>
    </row>
    <row r="13" spans="1:31" x14ac:dyDescent="0.3">
      <c r="B13" s="37"/>
      <c r="C13" s="149"/>
      <c r="D13" s="149"/>
      <c r="E13" s="149"/>
      <c r="F13" s="149"/>
      <c r="H13" t="s">
        <v>51</v>
      </c>
      <c r="I13" s="8"/>
      <c r="J13" t="s">
        <v>144</v>
      </c>
      <c r="N13" s="8" t="s">
        <v>237</v>
      </c>
      <c r="O13" s="8"/>
      <c r="P13" s="8"/>
      <c r="Q13" s="8"/>
      <c r="S13" s="38"/>
      <c r="W13"/>
      <c r="X13"/>
      <c r="Y13"/>
      <c r="Z13"/>
      <c r="AA13"/>
      <c r="AB13"/>
      <c r="AC13"/>
    </row>
    <row r="14" spans="1:31" x14ac:dyDescent="0.3">
      <c r="B14" s="37"/>
      <c r="C14" s="149"/>
      <c r="D14" s="149"/>
      <c r="E14" s="149"/>
      <c r="F14" s="149"/>
      <c r="S14" s="38"/>
      <c r="W14"/>
      <c r="X14"/>
      <c r="Y14"/>
      <c r="Z14"/>
      <c r="AA14"/>
      <c r="AB14"/>
      <c r="AC14"/>
    </row>
    <row r="15" spans="1:31" x14ac:dyDescent="0.3">
      <c r="B15" s="37"/>
      <c r="C15" s="149"/>
      <c r="D15" s="149"/>
      <c r="E15" s="149"/>
      <c r="F15" s="149"/>
      <c r="H15" t="s">
        <v>44</v>
      </c>
      <c r="I15" t="s">
        <v>43</v>
      </c>
      <c r="J15" t="s">
        <v>45</v>
      </c>
      <c r="M15" s="11"/>
      <c r="N15" s="112">
        <f>J24</f>
        <v>0.75</v>
      </c>
      <c r="O15" t="s">
        <v>151</v>
      </c>
      <c r="S15" s="38"/>
      <c r="W15"/>
      <c r="X15"/>
      <c r="Y15"/>
      <c r="Z15"/>
      <c r="AA15"/>
      <c r="AB15"/>
      <c r="AC15"/>
    </row>
    <row r="16" spans="1:31" x14ac:dyDescent="0.3">
      <c r="B16" s="37"/>
      <c r="C16" s="149"/>
      <c r="D16" s="149"/>
      <c r="E16" s="149"/>
      <c r="F16" s="149"/>
      <c r="G16" s="10" t="s">
        <v>46</v>
      </c>
      <c r="H16" s="113">
        <f>'Probability Tree'!L8</f>
        <v>0.22499999999999998</v>
      </c>
      <c r="I16" s="112">
        <f>'Probability Tree'!L12</f>
        <v>7.4999999999999997E-2</v>
      </c>
      <c r="J16" s="113">
        <f>'Probability Tree'!Q14</f>
        <v>0.3</v>
      </c>
      <c r="K16" t="s">
        <v>47</v>
      </c>
      <c r="N16" s="112">
        <f>J22</f>
        <v>0.96982758620689657</v>
      </c>
      <c r="O16" t="s">
        <v>152</v>
      </c>
      <c r="S16" s="38"/>
      <c r="W16"/>
      <c r="X16"/>
      <c r="Y16"/>
      <c r="Z16"/>
      <c r="AA16"/>
      <c r="AB16"/>
      <c r="AC16"/>
    </row>
    <row r="17" spans="2:29" x14ac:dyDescent="0.3">
      <c r="B17" s="37"/>
      <c r="C17" s="149"/>
      <c r="D17" s="149"/>
      <c r="E17" s="149"/>
      <c r="F17" s="149"/>
      <c r="G17" s="10" t="s">
        <v>49</v>
      </c>
      <c r="H17" s="112">
        <f>'Probability Tree'!L16</f>
        <v>6.9999999999999993E-3</v>
      </c>
      <c r="I17" s="112">
        <f>'Probability Tree'!L20</f>
        <v>0.69299999999999995</v>
      </c>
      <c r="J17" s="113">
        <f>'Probability Tree'!Q15</f>
        <v>0.7</v>
      </c>
      <c r="N17" s="112">
        <f>J23</f>
        <v>0.3</v>
      </c>
      <c r="O17" t="s">
        <v>153</v>
      </c>
      <c r="S17" s="38"/>
      <c r="W17"/>
      <c r="X17"/>
      <c r="Y17"/>
      <c r="Z17"/>
      <c r="AA17"/>
      <c r="AB17"/>
      <c r="AC17"/>
    </row>
    <row r="18" spans="2:29" x14ac:dyDescent="0.3">
      <c r="B18" s="37"/>
      <c r="C18" s="149"/>
      <c r="D18" s="149"/>
      <c r="E18" s="149"/>
      <c r="F18" s="149"/>
      <c r="G18" s="10" t="s">
        <v>50</v>
      </c>
      <c r="H18" s="113">
        <f>'Probability Tree'!Q12</f>
        <v>0.23199999999999998</v>
      </c>
      <c r="I18" s="113">
        <f>'Probability Tree'!Q13</f>
        <v>0.7679999999999999</v>
      </c>
      <c r="J18" s="113">
        <f>H18+I18</f>
        <v>0.99999999999999989</v>
      </c>
      <c r="K18" t="s">
        <v>143</v>
      </c>
      <c r="N18" s="114">
        <f>IFERROR((N16*N15)/N17,"")</f>
        <v>2.4245689655172415</v>
      </c>
      <c r="O18" t="s">
        <v>150</v>
      </c>
      <c r="S18" s="38"/>
      <c r="W18"/>
      <c r="X18"/>
      <c r="Y18"/>
      <c r="Z18"/>
      <c r="AA18"/>
      <c r="AB18"/>
      <c r="AC18"/>
    </row>
    <row r="19" spans="2:29" x14ac:dyDescent="0.3">
      <c r="B19" s="37"/>
      <c r="C19" s="149"/>
      <c r="D19" s="149"/>
      <c r="E19" s="149"/>
      <c r="F19" s="149"/>
      <c r="H19" t="s">
        <v>51</v>
      </c>
      <c r="I19" s="8"/>
      <c r="J19" t="s">
        <v>144</v>
      </c>
      <c r="S19" s="38"/>
      <c r="W19"/>
      <c r="X19"/>
      <c r="Y19"/>
      <c r="Z19"/>
      <c r="AA19"/>
      <c r="AB19"/>
      <c r="AC19"/>
    </row>
    <row r="20" spans="2:29" ht="14.4" customHeight="1" x14ac:dyDescent="0.3">
      <c r="B20" s="37"/>
      <c r="C20" t="s">
        <v>249</v>
      </c>
      <c r="S20" s="38"/>
      <c r="W20"/>
      <c r="X20"/>
      <c r="Y20"/>
      <c r="Z20"/>
      <c r="AA20"/>
      <c r="AB20"/>
      <c r="AC20"/>
    </row>
    <row r="21" spans="2:29" x14ac:dyDescent="0.3">
      <c r="B21" s="37"/>
      <c r="C21" t="s">
        <v>250</v>
      </c>
      <c r="I21" s="10" t="s">
        <v>53</v>
      </c>
      <c r="J21" s="116">
        <f>H18</f>
        <v>0.23199999999999998</v>
      </c>
      <c r="K21" s="27" t="s">
        <v>151</v>
      </c>
      <c r="N21" s="112"/>
      <c r="O21" t="s">
        <v>151</v>
      </c>
      <c r="S21" s="38"/>
      <c r="W21"/>
      <c r="X21"/>
      <c r="Y21"/>
      <c r="Z21"/>
      <c r="AA21"/>
      <c r="AB21"/>
      <c r="AC21"/>
    </row>
    <row r="22" spans="2:29" x14ac:dyDescent="0.3">
      <c r="B22" s="37"/>
      <c r="I22" s="10" t="s">
        <v>148</v>
      </c>
      <c r="J22" s="116">
        <f>IFERROR(H16/H18,"")</f>
        <v>0.96982758620689657</v>
      </c>
      <c r="K22" s="27" t="s">
        <v>152</v>
      </c>
      <c r="N22" s="112"/>
      <c r="O22" t="s">
        <v>152</v>
      </c>
      <c r="S22" s="38"/>
      <c r="W22"/>
      <c r="X22"/>
      <c r="Y22"/>
      <c r="Z22"/>
      <c r="AA22"/>
      <c r="AB22"/>
      <c r="AC22"/>
    </row>
    <row r="23" spans="2:29" x14ac:dyDescent="0.3">
      <c r="B23" s="37"/>
      <c r="C23" t="s">
        <v>241</v>
      </c>
      <c r="D23" s="27"/>
      <c r="E23" s="27"/>
      <c r="I23" s="10" t="s">
        <v>54</v>
      </c>
      <c r="J23" s="116">
        <f>J16</f>
        <v>0.3</v>
      </c>
      <c r="K23" s="27" t="s">
        <v>240</v>
      </c>
      <c r="N23" s="112"/>
      <c r="O23" t="s">
        <v>153</v>
      </c>
      <c r="S23" s="38"/>
      <c r="W23"/>
      <c r="X23"/>
      <c r="Y23"/>
      <c r="Z23"/>
      <c r="AA23"/>
      <c r="AB23"/>
      <c r="AC23"/>
    </row>
    <row r="24" spans="2:29" x14ac:dyDescent="0.3">
      <c r="B24" s="37"/>
      <c r="C24" t="s">
        <v>242</v>
      </c>
      <c r="I24" s="115" t="s">
        <v>232</v>
      </c>
      <c r="J24" s="116">
        <f>IFERROR((J22*J21)/J23,"")</f>
        <v>0.75</v>
      </c>
      <c r="K24" s="27" t="s">
        <v>150</v>
      </c>
      <c r="N24" s="114" t="str">
        <f>IFERROR((N22*N21)/N23,"")</f>
        <v/>
      </c>
      <c r="O24" t="s">
        <v>150</v>
      </c>
      <c r="S24" s="38"/>
      <c r="W24"/>
      <c r="X24"/>
      <c r="Y24"/>
      <c r="Z24"/>
      <c r="AA24"/>
      <c r="AB24"/>
      <c r="AC24"/>
    </row>
    <row r="25" spans="2:29" x14ac:dyDescent="0.3">
      <c r="B25" s="37"/>
      <c r="C25" t="s">
        <v>243</v>
      </c>
      <c r="L25" s="27"/>
      <c r="S25" s="38"/>
      <c r="W25"/>
      <c r="X25"/>
      <c r="Y25"/>
      <c r="Z25"/>
      <c r="AA25"/>
      <c r="AB25"/>
      <c r="AC25"/>
    </row>
    <row r="26" spans="2:29" x14ac:dyDescent="0.3">
      <c r="B26" s="37"/>
      <c r="C26" t="s">
        <v>244</v>
      </c>
      <c r="G26" s="27"/>
      <c r="H26" s="27"/>
      <c r="I26" s="10" t="s">
        <v>149</v>
      </c>
      <c r="J26" s="114">
        <f>IFERROR(J27*J16,"")</f>
        <v>0.22499999999999998</v>
      </c>
      <c r="L26" s="27"/>
      <c r="S26" s="38"/>
      <c r="W26"/>
      <c r="X26"/>
      <c r="Y26"/>
      <c r="Z26"/>
      <c r="AA26"/>
      <c r="AB26"/>
      <c r="AC26"/>
    </row>
    <row r="27" spans="2:29" x14ac:dyDescent="0.3">
      <c r="B27" s="37"/>
      <c r="G27" s="27"/>
      <c r="H27" s="27"/>
      <c r="I27" s="115" t="s">
        <v>147</v>
      </c>
      <c r="J27" s="114">
        <f>IFERROR(H16/J16,"")</f>
        <v>0.75</v>
      </c>
      <c r="L27" s="27"/>
      <c r="N27" s="112"/>
      <c r="O27" t="s">
        <v>151</v>
      </c>
      <c r="S27" s="38"/>
      <c r="W27"/>
      <c r="X27"/>
      <c r="Y27"/>
      <c r="Z27"/>
      <c r="AA27"/>
      <c r="AB27"/>
      <c r="AC27"/>
    </row>
    <row r="28" spans="2:29" x14ac:dyDescent="0.3">
      <c r="B28" s="37"/>
      <c r="C28" t="s">
        <v>52</v>
      </c>
      <c r="G28" s="27"/>
      <c r="H28" s="27"/>
      <c r="I28" s="10" t="s">
        <v>159</v>
      </c>
      <c r="J28" s="114">
        <f>I18</f>
        <v>0.7679999999999999</v>
      </c>
      <c r="K28" s="27"/>
      <c r="N28" s="112"/>
      <c r="O28" t="s">
        <v>152</v>
      </c>
      <c r="S28" s="38"/>
      <c r="W28"/>
      <c r="X28"/>
      <c r="Y28"/>
      <c r="Z28"/>
      <c r="AA28"/>
      <c r="AB28"/>
      <c r="AC28"/>
    </row>
    <row r="29" spans="2:29" x14ac:dyDescent="0.3">
      <c r="B29" s="37"/>
      <c r="C29" t="s">
        <v>235</v>
      </c>
      <c r="D29" s="103"/>
      <c r="I29" s="10" t="s">
        <v>158</v>
      </c>
      <c r="J29" s="114">
        <f>J17</f>
        <v>0.7</v>
      </c>
      <c r="K29" s="27"/>
      <c r="N29" s="112"/>
      <c r="O29" t="s">
        <v>153</v>
      </c>
      <c r="S29" s="38"/>
      <c r="W29"/>
      <c r="X29"/>
      <c r="Y29"/>
      <c r="Z29"/>
      <c r="AA29"/>
      <c r="AB29"/>
      <c r="AC29"/>
    </row>
    <row r="30" spans="2:29" x14ac:dyDescent="0.3">
      <c r="B30" s="39" t="s">
        <v>146</v>
      </c>
      <c r="D30" s="103"/>
      <c r="I30" s="10" t="s">
        <v>154</v>
      </c>
      <c r="J30" s="114">
        <f>J29*J21</f>
        <v>0.16239999999999999</v>
      </c>
      <c r="N30" s="114" t="str">
        <f>IFERROR((N28*N27)/N29,"")</f>
        <v/>
      </c>
      <c r="O30" t="s">
        <v>150</v>
      </c>
      <c r="S30" s="38"/>
      <c r="W30"/>
      <c r="X30"/>
      <c r="Y30"/>
      <c r="Z30"/>
      <c r="AA30"/>
      <c r="AB30"/>
      <c r="AC30"/>
    </row>
    <row r="31" spans="2:29" x14ac:dyDescent="0.3">
      <c r="B31" s="37"/>
      <c r="I31" s="10" t="s">
        <v>155</v>
      </c>
      <c r="J31" s="114">
        <f>IFERROR(I18*J23,"")</f>
        <v>0.23039999999999997</v>
      </c>
      <c r="S31" s="38"/>
      <c r="W31"/>
      <c r="X31"/>
      <c r="Y31"/>
      <c r="Z31"/>
      <c r="AA31"/>
      <c r="AB31"/>
      <c r="AC31"/>
    </row>
    <row r="32" spans="2:29" x14ac:dyDescent="0.3">
      <c r="B32" s="37"/>
      <c r="I32" s="10" t="s">
        <v>145</v>
      </c>
      <c r="J32" s="114">
        <f>IFERROR((I16/I18),"")</f>
        <v>9.7656250000000014E-2</v>
      </c>
      <c r="M32" t="s">
        <v>239</v>
      </c>
      <c r="S32" s="38"/>
      <c r="W32"/>
      <c r="X32"/>
      <c r="Y32"/>
      <c r="Z32"/>
      <c r="AA32"/>
      <c r="AB32"/>
      <c r="AC32"/>
    </row>
    <row r="33" spans="2:29" x14ac:dyDescent="0.3">
      <c r="B33" s="37"/>
      <c r="E33" s="27"/>
      <c r="F33" s="27"/>
      <c r="H33" s="27"/>
      <c r="I33" s="10" t="s">
        <v>225</v>
      </c>
      <c r="J33" s="114">
        <f>IFERROR((J22*J21)+(J32*J28),"")</f>
        <v>0.3</v>
      </c>
      <c r="M33" t="s">
        <v>251</v>
      </c>
      <c r="S33" s="38"/>
      <c r="W33"/>
      <c r="X33"/>
      <c r="Y33"/>
      <c r="Z33"/>
      <c r="AA33"/>
      <c r="AB33"/>
      <c r="AC33"/>
    </row>
    <row r="34" spans="2:29" x14ac:dyDescent="0.3">
      <c r="B34" s="37"/>
      <c r="G34" s="27"/>
      <c r="I34" s="115" t="s">
        <v>233</v>
      </c>
      <c r="J34" s="116">
        <f>IFERROR(J22*J21/(((J22*J21)+(J32*J28))),"")</f>
        <v>0.75</v>
      </c>
      <c r="K34" s="27" t="s">
        <v>238</v>
      </c>
      <c r="M34" t="s">
        <v>252</v>
      </c>
      <c r="S34" s="38"/>
      <c r="W34"/>
      <c r="X34"/>
      <c r="Y34"/>
      <c r="Z34"/>
      <c r="AA34"/>
      <c r="AB34"/>
      <c r="AC34"/>
    </row>
    <row r="35" spans="2:29" ht="15" thickBot="1" x14ac:dyDescent="0.35">
      <c r="B35" s="40"/>
      <c r="C35" s="41"/>
      <c r="D35" s="41"/>
      <c r="E35" s="41"/>
      <c r="F35" s="41"/>
      <c r="G35" s="41"/>
      <c r="H35" s="41"/>
      <c r="I35" s="41"/>
      <c r="J35" s="42"/>
      <c r="K35" s="41"/>
      <c r="L35" s="41"/>
      <c r="M35" s="41"/>
      <c r="N35" s="41"/>
      <c r="O35" s="41"/>
      <c r="P35" s="41"/>
      <c r="Q35" s="41"/>
      <c r="R35" s="41"/>
      <c r="S35" s="43"/>
    </row>
    <row r="36" spans="2:29" x14ac:dyDescent="0.3">
      <c r="Z36" s="94"/>
    </row>
  </sheetData>
  <sheetProtection algorithmName="SHA-512" hashValue="XlI/q5+/k+vzYz/BNsd25mUPch8XQToJOMCjqmggyem9XN+m/hZ13vpLrNjMSoNGXTpgeOMD5Li+/etzKrAjqQ==" saltValue="nrAYH2kNpufrqN2sgUKJeA==" spinCount="100000" sheet="1" objects="1" scenarios="1"/>
  <mergeCells count="2">
    <mergeCell ref="G8:K8"/>
    <mergeCell ref="C10:F1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D7078-1DBB-45E7-86C0-B4E73F9C7885}">
  <sheetPr codeName="Sheet5"/>
  <dimension ref="A1:X1033"/>
  <sheetViews>
    <sheetView showGridLines="0" zoomScale="85" zoomScaleNormal="85" workbookViewId="0">
      <selection activeCell="E9" sqref="E9"/>
    </sheetView>
  </sheetViews>
  <sheetFormatPr defaultRowHeight="14.4" x14ac:dyDescent="0.3"/>
  <cols>
    <col min="1" max="2" width="8.88671875" style="8"/>
    <col min="3" max="3" width="4.33203125" style="8" customWidth="1"/>
    <col min="4" max="4" width="11.88671875" style="8" customWidth="1"/>
    <col min="5" max="8" width="8.88671875" style="8"/>
    <col min="9" max="9" width="8.6640625" style="8" customWidth="1"/>
    <col min="10" max="12" width="8.88671875" style="8"/>
    <col min="13" max="13" width="14.44140625" style="8" customWidth="1"/>
    <col min="14" max="14" width="8.88671875" style="8"/>
    <col min="15" max="16" width="14.21875" style="8" customWidth="1"/>
    <col min="17" max="16384" width="8.88671875" style="8"/>
  </cols>
  <sheetData>
    <row r="1" spans="1:24" ht="40.200000000000003" customHeight="1" x14ac:dyDescent="0.4">
      <c r="A1" s="70"/>
      <c r="B1" s="71"/>
      <c r="C1" s="72"/>
      <c r="D1" s="72"/>
      <c r="E1" s="72"/>
      <c r="F1" s="72"/>
      <c r="G1" s="72"/>
      <c r="H1"/>
      <c r="I1"/>
      <c r="J1"/>
      <c r="K1"/>
      <c r="L1"/>
      <c r="M1"/>
      <c r="N1"/>
      <c r="O1"/>
      <c r="P1"/>
      <c r="Q1"/>
      <c r="R1"/>
      <c r="S1"/>
      <c r="T1"/>
      <c r="U1"/>
      <c r="V1"/>
      <c r="W1"/>
      <c r="X1"/>
    </row>
    <row r="2" spans="1:24" ht="40.200000000000003" customHeight="1" x14ac:dyDescent="0.4">
      <c r="A2" s="73"/>
      <c r="B2" s="71"/>
      <c r="C2" s="74"/>
      <c r="D2" s="74" t="s">
        <v>215</v>
      </c>
      <c r="E2" s="72"/>
      <c r="F2" s="72"/>
      <c r="G2" s="72"/>
      <c r="H2"/>
      <c r="I2"/>
      <c r="J2"/>
      <c r="K2"/>
      <c r="L2"/>
      <c r="M2"/>
      <c r="N2"/>
      <c r="O2"/>
      <c r="P2"/>
      <c r="Q2"/>
      <c r="R2"/>
      <c r="S2"/>
      <c r="T2"/>
      <c r="U2"/>
      <c r="V2"/>
      <c r="W2"/>
      <c r="X2"/>
    </row>
    <row r="3" spans="1:24" x14ac:dyDescent="0.3">
      <c r="J3" s="19" t="s">
        <v>211</v>
      </c>
      <c r="N3" s="8">
        <f>PM_Index</f>
        <v>100</v>
      </c>
    </row>
    <row r="4" spans="1:24" x14ac:dyDescent="0.3">
      <c r="B4" s="118"/>
      <c r="C4" s="118"/>
      <c r="D4" s="118"/>
      <c r="E4" s="118"/>
      <c r="F4" s="118"/>
      <c r="G4" s="118"/>
      <c r="H4" s="118"/>
      <c r="I4" s="118"/>
    </row>
    <row r="5" spans="1:24" x14ac:dyDescent="0.3">
      <c r="A5" s="118"/>
      <c r="B5" s="118"/>
      <c r="C5" s="118"/>
      <c r="D5" s="118"/>
      <c r="E5" s="118"/>
      <c r="F5" s="118"/>
      <c r="G5" s="118"/>
      <c r="H5" s="118"/>
      <c r="I5" s="118"/>
    </row>
    <row r="6" spans="1:24" x14ac:dyDescent="0.3">
      <c r="A6" s="58"/>
      <c r="B6" s="58"/>
      <c r="C6" s="118"/>
      <c r="D6" s="118"/>
      <c r="E6" s="150" t="s">
        <v>191</v>
      </c>
      <c r="F6" s="150"/>
      <c r="G6" s="150"/>
      <c r="H6" s="118"/>
      <c r="I6" s="118"/>
      <c r="J6" s="151" t="s">
        <v>195</v>
      </c>
      <c r="K6" s="151"/>
      <c r="L6" s="151"/>
      <c r="M6" s="151"/>
      <c r="N6" s="151"/>
    </row>
    <row r="7" spans="1:24" x14ac:dyDescent="0.3">
      <c r="A7" s="58" t="s">
        <v>126</v>
      </c>
      <c r="B7" s="58" t="s">
        <v>127</v>
      </c>
      <c r="C7" s="118"/>
      <c r="D7" s="118"/>
      <c r="E7" s="28" t="s">
        <v>15</v>
      </c>
      <c r="F7" s="28" t="s">
        <v>89</v>
      </c>
      <c r="G7" s="28" t="s">
        <v>90</v>
      </c>
      <c r="H7" s="118"/>
      <c r="I7" s="118"/>
      <c r="J7" s="44"/>
      <c r="K7" s="7"/>
      <c r="L7" s="7"/>
      <c r="M7" s="7"/>
      <c r="N7" s="45"/>
    </row>
    <row r="8" spans="1:24" x14ac:dyDescent="0.3">
      <c r="A8" s="58">
        <f>( MOD(( MOD( MOD( 999999999999989, MOD( PM_Index*2499997 + (B8)*1800451 + (1)*2000371 + (0)*1796777 + (0)*2299603, 7450589 ) * 4658 + 7450581 ) * 383, 99991 ) * 7440893 + MOD( MOD( 999999999999989, MOD( PM_Index*2246527 + (B8)*2399993 + (1)*2100869 + (0)*1918303 + (0)*1624729, 7450987 ) * 7580 + 7560584 ) * 17669, 7440893 )) * 1343, 4294967296 ) + 0.5 ) / 4294967296</f>
        <v>0.22376575355883688</v>
      </c>
      <c r="B8" s="58">
        <v>1001</v>
      </c>
      <c r="C8" s="118" t="s">
        <v>105</v>
      </c>
      <c r="D8" s="119" t="s">
        <v>254</v>
      </c>
      <c r="E8" s="119">
        <v>0.1</v>
      </c>
      <c r="F8" s="119">
        <v>0.2</v>
      </c>
      <c r="G8" s="119">
        <v>0.3</v>
      </c>
      <c r="H8" s="120">
        <f>IF( E8 &gt; F8, NA(), IF( F8 &gt; G8, NA(), IF( E8 = G8, F8, IF( A8 &lt; (( F8 - E8 ) / ( G8 - E8 )), E8 + SQRT( A8 * ( F8 - E8 ) * ( G8 - E8 )), G8 - SQRT(( 1 - A8 ) * ( G8 - E8 ) * ( G8 - F8 ))))))</f>
        <v>0.16689779571239055</v>
      </c>
      <c r="I8" s="118"/>
      <c r="J8" s="9"/>
      <c r="L8" s="10" t="str">
        <f>D8&amp;" * "&amp;D9</f>
        <v>threat  * likelihood</v>
      </c>
      <c r="M8" s="68">
        <f>H8*H9</f>
        <v>0.11381887041885654</v>
      </c>
      <c r="N8" s="46"/>
    </row>
    <row r="9" spans="1:24" x14ac:dyDescent="0.3">
      <c r="A9" s="58">
        <f>( MOD(( MOD( MOD( 999999999999989, MOD( PM_Index*2499997 + (B9)*1800451 + (1)*2000371 + (0)*1796777 + (0)*2299603, 7450589 ) * 4658 + 7450581 ) * 383, 99991 ) * 7440893 + MOD( MOD( 999999999999989, MOD( PM_Index*2246527 + (B9)*2399993 + (1)*2100869 + (0)*1918303 + (0)*1624729, 7450987 ) * 7580 + 7560584 ) * 17669, 7440893 )) * 1343, 4294967296 ) + 0.5 ) / 4294967296</f>
        <v>0.33593345072586089</v>
      </c>
      <c r="B9" s="58">
        <v>1002</v>
      </c>
      <c r="C9" s="118" t="s">
        <v>103</v>
      </c>
      <c r="D9" s="119" t="s">
        <v>253</v>
      </c>
      <c r="E9" s="121">
        <v>0.6</v>
      </c>
      <c r="F9" s="121">
        <v>0.7</v>
      </c>
      <c r="G9" s="121">
        <v>0.8</v>
      </c>
      <c r="H9" s="120">
        <f>IF( E9 &gt; F9, NA(), IF( F9 &gt; G9, NA(), IF( E9 = G9, F9, IF( A9 &lt; (( F9 - E9 ) / ( G9 - E9 )), E9 + SQRT( A9 * ( F9 - E9 ) * ( G9 - E9 )), G9 - SQRT(( 1 - A9 ) * ( G9 - E9 ) * ( G9 - F9 ))))))</f>
        <v>0.68196748754547265</v>
      </c>
      <c r="I9" s="118"/>
      <c r="J9" s="9"/>
      <c r="L9" s="10" t="str">
        <f>D8&amp;" * "&amp;D10</f>
        <v>threat  * Triangular3</v>
      </c>
      <c r="M9" s="69">
        <f>H8*H10</f>
        <v>8248.2369089958629</v>
      </c>
      <c r="N9" s="46"/>
    </row>
    <row r="10" spans="1:24" x14ac:dyDescent="0.3">
      <c r="A10" s="58">
        <f>( MOD(( MOD( MOD( 999999999999989, MOD( PM_Index*2499997 + (B10)*1800451 + (1)*2000371 + (0)*1796777 + (0)*2299603, 7450589 ) * 4658 + 7450581 ) * 383, 99991 ) * 7440893 + MOD( MOD( 999999999999989, MOD( PM_Index*2246527 + (B10)*2399993 + (1)*2100869 + (0)*1918303 + (0)*1624729, 7450987 ) * 7580 + 7560584 ) * 17669, 7440893 )) * 1343, 4294967296 ) + 0.5 ) / 4294967296</f>
        <v>0.39088463236112148</v>
      </c>
      <c r="B10" s="58">
        <v>1003</v>
      </c>
      <c r="C10" s="118" t="s">
        <v>106</v>
      </c>
      <c r="D10" s="119" t="s">
        <v>122</v>
      </c>
      <c r="E10" s="122">
        <v>45000</v>
      </c>
      <c r="F10" s="122">
        <v>50000</v>
      </c>
      <c r="G10" s="122">
        <v>55000</v>
      </c>
      <c r="H10" s="123">
        <f>IF( E10 &gt; F10, NA(), IF( F10 &gt; G10, NA(), IF( E10 = G10, F10, IF( A10 &lt; (( F10 - E10 ) / ( G10 - E10 )), E10 + SQRT( A10 * ( F10 - E10 ) * ( G10 - E10 )), G10 - SQRT(( 1 - A10 ) * ( G10 - E10 ) * ( G10 - F10 ))))))</f>
        <v>49420.885840875795</v>
      </c>
      <c r="I10" s="118"/>
      <c r="J10" s="9"/>
      <c r="L10" s="10" t="str">
        <f>D9&amp;" * "&amp;D10</f>
        <v>likelihood * Triangular3</v>
      </c>
      <c r="M10" s="66">
        <f>H9*H10</f>
        <v>33703.437349173691</v>
      </c>
      <c r="N10" s="46"/>
    </row>
    <row r="11" spans="1:24" x14ac:dyDescent="0.3">
      <c r="A11" s="58"/>
      <c r="B11" s="58">
        <v>1004</v>
      </c>
      <c r="C11" s="118"/>
      <c r="D11" s="118"/>
      <c r="E11" s="118"/>
      <c r="F11" s="118"/>
      <c r="G11" s="118"/>
      <c r="H11" s="118"/>
      <c r="I11" s="118"/>
      <c r="J11" s="9"/>
      <c r="L11" s="10"/>
      <c r="N11" s="46"/>
    </row>
    <row r="12" spans="1:24" x14ac:dyDescent="0.3">
      <c r="A12" s="58"/>
      <c r="B12" s="58">
        <v>1005</v>
      </c>
      <c r="C12" s="118"/>
      <c r="D12" s="118"/>
      <c r="E12" s="118"/>
      <c r="F12" s="118"/>
      <c r="G12" s="118"/>
      <c r="H12" s="118"/>
      <c r="I12" s="118"/>
      <c r="J12" s="9"/>
      <c r="L12" s="10"/>
      <c r="N12" s="46"/>
    </row>
    <row r="13" spans="1:24" x14ac:dyDescent="0.3">
      <c r="A13" s="58"/>
      <c r="B13" s="58"/>
      <c r="E13" s="151" t="s">
        <v>192</v>
      </c>
      <c r="F13" s="151"/>
      <c r="G13" s="151"/>
      <c r="J13" s="9"/>
      <c r="L13" s="10"/>
      <c r="N13" s="46"/>
    </row>
    <row r="14" spans="1:24" x14ac:dyDescent="0.3">
      <c r="A14" s="58"/>
      <c r="B14" s="58"/>
      <c r="E14" s="14" t="s">
        <v>15</v>
      </c>
      <c r="F14" s="14" t="s">
        <v>89</v>
      </c>
      <c r="G14" s="14" t="s">
        <v>90</v>
      </c>
      <c r="J14" s="9"/>
      <c r="L14" s="10"/>
      <c r="N14" s="46"/>
    </row>
    <row r="15" spans="1:24" x14ac:dyDescent="0.3">
      <c r="A15" s="58"/>
      <c r="B15" s="58">
        <v>1006</v>
      </c>
      <c r="C15" s="8" t="s">
        <v>105</v>
      </c>
      <c r="D15" s="75" t="s">
        <v>123</v>
      </c>
      <c r="E15" s="75">
        <v>5</v>
      </c>
      <c r="F15" s="75">
        <v>20</v>
      </c>
      <c r="G15" s="75">
        <v>35</v>
      </c>
      <c r="H15" s="67">
        <f>_xlfn.BETA.INV( ( MOD(( MOD( MOD( 999999999999989, MOD( PM_Index*2499997 + (B15)*1800451 + (1)*2000371 + (0)*1796777 + (0)*2299603, 7450589 ) * 4658 + 7450581 ) * 383, 99991 ) * 7440893 + MOD( MOD( 999999999999989, MOD( PM_Index*2246527 + (B15)*2399993 + (1)*2100869 + (0)*1918303 + (0)*1624729, 7450987 ) * 7580 + 7560584 ) * 17669, 7440893 )) * 1343, 4294967296 ) + 0.5 ) / 4294967296, ( 4*F15 + G15 - 5*E15 ) / ( G15 - E15 ), ( 5*G15 - E15 - 4*F15 ) / ( G15 - E15 ), E15, G15 )</f>
        <v>16.966735730190866</v>
      </c>
      <c r="J15" s="9"/>
      <c r="L15" s="10" t="str">
        <f>D15&amp;" * "&amp;D16</f>
        <v>Pert1 * Pert2</v>
      </c>
      <c r="M15" s="68">
        <f>H15*H16</f>
        <v>14.666410770491462</v>
      </c>
      <c r="N15" s="46"/>
    </row>
    <row r="16" spans="1:24" x14ac:dyDescent="0.3">
      <c r="A16" s="58"/>
      <c r="B16" s="58">
        <v>1007</v>
      </c>
      <c r="C16" s="8" t="s">
        <v>103</v>
      </c>
      <c r="D16" s="75" t="s">
        <v>124</v>
      </c>
      <c r="E16" s="78">
        <v>0.8</v>
      </c>
      <c r="F16" s="78">
        <v>0.875</v>
      </c>
      <c r="G16" s="78">
        <v>0.95</v>
      </c>
      <c r="H16" s="67">
        <f>_xlfn.BETA.INV( ( MOD(( MOD( MOD( 999999999999989, MOD( PM_Index*2499997 + (B16)*1800451 + (1)*2000371 + (0)*1796777 + (0)*2299603, 7450589 ) * 4658 + 7450581 ) * 383, 99991 ) * 7440893 + MOD( MOD( 999999999999989, MOD( PM_Index*2246527 + (B16)*2399993 + (1)*2100869 + (0)*1918303 + (0)*1624729, 7450987 ) * 7580 + 7560584 ) * 17669, 7440893 )) * 1343, 4294967296 ) + 0.5 ) / 4294967296, ( 4*F16 + G16 - 5*E16 ) / ( G16 - E16 ), ( 5*G16 - E16 - 4*F16 ) / ( G16 - E16 ), E16, G16 )</f>
        <v>0.86442147763248467</v>
      </c>
      <c r="J16" s="9"/>
      <c r="L16" s="10" t="str">
        <f>D15&amp;" * "&amp;D17</f>
        <v>Pert1 * Pert3</v>
      </c>
      <c r="M16" s="69">
        <f>H15*H17</f>
        <v>110515.43757091193</v>
      </c>
      <c r="N16" s="46"/>
    </row>
    <row r="17" spans="1:14" x14ac:dyDescent="0.3">
      <c r="A17" s="58"/>
      <c r="B17" s="58">
        <v>1008</v>
      </c>
      <c r="C17" s="8" t="s">
        <v>106</v>
      </c>
      <c r="D17" s="75" t="s">
        <v>125</v>
      </c>
      <c r="E17" s="79">
        <v>2500</v>
      </c>
      <c r="F17" s="79">
        <v>15000</v>
      </c>
      <c r="G17" s="79">
        <v>50000</v>
      </c>
      <c r="H17" s="60">
        <f>_xlfn.BETA.INV( ( MOD(( MOD( MOD( 999999999999989, MOD( PM_Index*2499997 + (B17)*1800451 + (1)*2000371 + (0)*1796777 + (0)*2299603, 7450589 ) * 4658 + 7450581 ) * 383, 99991 ) * 7440893 + MOD( MOD( 999999999999989, MOD( PM_Index*2246527 + (B17)*2399993 + (1)*2100869 + (0)*1918303 + (0)*1624729, 7450987 ) * 7580 + 7560584 ) * 17669, 7440893 )) * 1343, 4294967296 ) + 0.5 ) / 4294967296, ( 4*F17 + G17 - 5*E17 ) / ( G17 - E17 ), ( 5*G17 - E17 - 4*F17 ) / ( G17 - E17 ), E17, G17 )</f>
        <v>6513.6534999044688</v>
      </c>
      <c r="J17" s="9"/>
      <c r="L17" s="10" t="str">
        <f>D16&amp;" * "&amp;D17</f>
        <v>Pert2 * Pert3</v>
      </c>
      <c r="M17" s="66">
        <f>H16*H17</f>
        <v>5630.5419831734262</v>
      </c>
      <c r="N17" s="46"/>
    </row>
    <row r="18" spans="1:14" x14ac:dyDescent="0.3">
      <c r="A18" s="58"/>
      <c r="B18" s="58">
        <v>1009</v>
      </c>
      <c r="J18" s="47"/>
      <c r="K18" s="48"/>
      <c r="L18" s="48"/>
      <c r="M18" s="48"/>
      <c r="N18" s="49"/>
    </row>
    <row r="19" spans="1:14" x14ac:dyDescent="0.3">
      <c r="A19" s="58"/>
      <c r="B19" s="58">
        <v>1010</v>
      </c>
    </row>
    <row r="20" spans="1:14" x14ac:dyDescent="0.3">
      <c r="A20" s="58"/>
      <c r="B20" s="58"/>
      <c r="E20" s="151" t="s">
        <v>193</v>
      </c>
      <c r="F20" s="151"/>
      <c r="G20" s="151"/>
    </row>
    <row r="21" spans="1:14" x14ac:dyDescent="0.3">
      <c r="A21" s="58"/>
      <c r="B21" s="58"/>
      <c r="E21" s="61" t="s">
        <v>92</v>
      </c>
    </row>
    <row r="22" spans="1:14" x14ac:dyDescent="0.3">
      <c r="A22" s="58">
        <f>( MOD(( MOD( MOD( 999999999999989, MOD( PM_Index*2499997 + (B22)*1800451 + (1)*2000371 + (0)*1796777 + (0)*2299603, 7450589 ) * 4658 + 7450581 ) * 383, 99991 ) * 7440893 + MOD( MOD( 999999999999989, MOD( PM_Index*2246527 + (B22)*2399993 + (1)*2100869 + (0)*1918303 + (0)*1624729, 7450987 ) * 7580 + 7560584 ) * 17669, 7440893 )) * 1343, 4294967296 ) + 0.5 ) / 4294967296</f>
        <v>0.65066157130058855</v>
      </c>
      <c r="B22" s="58">
        <v>1011</v>
      </c>
      <c r="D22" s="75" t="s">
        <v>128</v>
      </c>
      <c r="E22" s="75">
        <v>12</v>
      </c>
      <c r="F22" s="59">
        <f>IF( ((E22) * (1)) &gt; 20, ROUND( _xlfn.NORM.INV( A22, ((E22) * (1)), SQRT(( E22 ) * (1))), 0 ), MATCH( A22, PM_PoissonTables!$B$2:$BO$2 ) - 1 )</f>
        <v>13</v>
      </c>
    </row>
    <row r="23" spans="1:14" x14ac:dyDescent="0.3">
      <c r="A23" s="58">
        <f>( MOD(( MOD( MOD( 999999999999989, MOD( PM_Index*2499997 + (B23)*1800451 + (1)*2000371 + (0)*1796777 + (0)*2299603, 7450589 ) * 4658 + 7450581 ) * 383, 99991 ) * 7440893 + MOD( MOD( 999999999999989, MOD( PM_Index*2246527 + (B23)*2399993 + (1)*2100869 + (0)*1918303 + (0)*1624729, 7450987 ) * 7580 + 7560584 ) * 17669, 7440893 )) * 1343, 4294967296 ) + 0.5 ) / 4294967296</f>
        <v>0.23222272505518049</v>
      </c>
      <c r="B23" s="58">
        <v>1012</v>
      </c>
      <c r="D23" s="75" t="s">
        <v>129</v>
      </c>
      <c r="E23" s="75">
        <v>5</v>
      </c>
      <c r="F23" s="60">
        <f>IF( ((E23) * (1)) &gt; 20, ROUND( _xlfn.NORM.INV( A23, ((E23) * (1)), SQRT(( E23 ) * (1))), 0 ), MATCH( A23, PM_PoissonTables!$B$3:$BO$3 ) - 1 )</f>
        <v>3</v>
      </c>
    </row>
    <row r="24" spans="1:14" x14ac:dyDescent="0.3">
      <c r="A24" s="58"/>
      <c r="B24" s="58"/>
    </row>
    <row r="25" spans="1:14" x14ac:dyDescent="0.3">
      <c r="A25" s="58"/>
      <c r="B25" s="58"/>
    </row>
    <row r="26" spans="1:14" x14ac:dyDescent="0.3">
      <c r="A26" s="58"/>
      <c r="B26" s="58"/>
      <c r="E26" s="151" t="s">
        <v>194</v>
      </c>
      <c r="F26" s="151"/>
      <c r="G26" s="151"/>
    </row>
    <row r="27" spans="1:14" x14ac:dyDescent="0.3">
      <c r="A27" s="58"/>
      <c r="B27" s="58">
        <v>1013</v>
      </c>
      <c r="E27" s="61" t="s">
        <v>116</v>
      </c>
      <c r="F27" s="61" t="s">
        <v>117</v>
      </c>
    </row>
    <row r="28" spans="1:14" x14ac:dyDescent="0.3">
      <c r="A28" s="58"/>
      <c r="B28" s="58">
        <v>1014</v>
      </c>
      <c r="D28" s="75" t="s">
        <v>118</v>
      </c>
      <c r="E28" s="75">
        <v>1000</v>
      </c>
      <c r="F28" s="78">
        <v>0.85</v>
      </c>
      <c r="G28" s="59">
        <f>IF( 1=0, 0, IFERROR( _xlfn.BINOM.INV( ((E28) * (1)), F28, ( MOD(( MOD( MOD( 999999999999989, MOD( PM_Index*2499997 + (B27)*1800451 + (1)*2000371 + (0)*1796777 + (0)*2299603, 7450589 ) * 4658 + 7450581 ) * 383, 99991 ) * 7440893 + MOD( MOD( 999999999999989, MOD( PM_Index*2246527 + (B27)*2399993 + (1)*2100869 + (0)*1918303 + (0)*1624729, 7450987 ) * 7580 + 7560584 ) * 17669, 7440893 )) * 1343, 4294967296 ) + 0.5 ) / 4294967296 ), (E28) * (1) * ((F28)&gt;=1 )))</f>
        <v>859</v>
      </c>
    </row>
    <row r="29" spans="1:14" x14ac:dyDescent="0.3">
      <c r="A29" s="58"/>
      <c r="B29" s="58"/>
      <c r="D29" s="75" t="s">
        <v>119</v>
      </c>
      <c r="E29" s="75">
        <v>1000</v>
      </c>
      <c r="F29" s="78">
        <v>0.8</v>
      </c>
      <c r="G29" s="60">
        <f>IF( 1=0, 0, IFERROR( _xlfn.BINOM.INV( ((E29) * (1)), F29, ( MOD(( MOD( MOD( 999999999999989, MOD( PM_Index*2499997 + (B28)*1800451 + (1)*2000371 + (0)*1796777 + (0)*2299603, 7450589 ) * 4658 + 7450581 ) * 383, 99991 ) * 7440893 + MOD( MOD( 999999999999989, MOD( PM_Index*2246527 + (B28)*2399993 + (1)*2100869 + (0)*1918303 + (0)*1624729, 7450987 ) * 7580 + 7560584 ) * 17669, 7440893 )) * 1343, 4294967296 ) + 0.5 ) / 4294967296 ), (E29) * (1) * ((F29)&gt;=1 )))</f>
        <v>805</v>
      </c>
    </row>
    <row r="30" spans="1:14" x14ac:dyDescent="0.3">
      <c r="A30" s="58"/>
      <c r="B30" s="58"/>
    </row>
    <row r="31" spans="1:14" x14ac:dyDescent="0.3">
      <c r="E31" s="14">
        <f>COUNTIF(G33:G1033,E32&amp;" WINS")</f>
        <v>1000</v>
      </c>
      <c r="F31" s="14">
        <f>COUNTIF(G33:G1033,F32&amp;" WINS")</f>
        <v>0</v>
      </c>
    </row>
    <row r="32" spans="1:14" x14ac:dyDescent="0.3">
      <c r="E32" s="56" t="str">
        <f>D28</f>
        <v>Binom1</v>
      </c>
      <c r="F32" s="56" t="str">
        <f>D29</f>
        <v>Binom2</v>
      </c>
    </row>
    <row r="33" spans="4:8" x14ac:dyDescent="0.3">
      <c r="D33" s="14">
        <v>1</v>
      </c>
      <c r="E33" s="14" cm="1">
        <f t="array" ref="E33:E1032">PMTable!K4:K1003</f>
        <v>860</v>
      </c>
      <c r="F33" s="14" cm="1">
        <f t="array" ref="F33:F1032">PMTable!L4:L1003</f>
        <v>810</v>
      </c>
      <c r="G33" s="57" t="str">
        <f t="shared" ref="G33:G96" si="0">IF(E33&gt;F33,$E$32&amp;" Wins",$F$32&amp;" WINS")</f>
        <v>Binom1 Wins</v>
      </c>
      <c r="H33" s="14"/>
    </row>
    <row r="34" spans="4:8" x14ac:dyDescent="0.3">
      <c r="D34" s="14">
        <v>2</v>
      </c>
      <c r="E34" s="14">
        <v>848</v>
      </c>
      <c r="F34" s="14">
        <v>788</v>
      </c>
      <c r="G34" s="57" t="str">
        <f t="shared" si="0"/>
        <v>Binom1 Wins</v>
      </c>
      <c r="H34" s="14"/>
    </row>
    <row r="35" spans="4:8" x14ac:dyDescent="0.3">
      <c r="D35" s="14">
        <v>3</v>
      </c>
      <c r="E35" s="14">
        <v>842</v>
      </c>
      <c r="F35" s="14">
        <v>829</v>
      </c>
      <c r="G35" s="57" t="str">
        <f t="shared" si="0"/>
        <v>Binom1 Wins</v>
      </c>
      <c r="H35" s="14"/>
    </row>
    <row r="36" spans="4:8" x14ac:dyDescent="0.3">
      <c r="D36" s="14">
        <v>4</v>
      </c>
      <c r="E36" s="14">
        <v>839</v>
      </c>
      <c r="F36" s="14">
        <v>819</v>
      </c>
      <c r="G36" s="57" t="str">
        <f t="shared" si="0"/>
        <v>Binom1 Wins</v>
      </c>
      <c r="H36" s="14"/>
    </row>
    <row r="37" spans="4:8" x14ac:dyDescent="0.3">
      <c r="D37" s="14">
        <v>5</v>
      </c>
      <c r="E37" s="14">
        <v>860</v>
      </c>
      <c r="F37" s="14">
        <v>816</v>
      </c>
      <c r="G37" s="57" t="str">
        <f t="shared" si="0"/>
        <v>Binom1 Wins</v>
      </c>
      <c r="H37" s="14"/>
    </row>
    <row r="38" spans="4:8" x14ac:dyDescent="0.3">
      <c r="D38" s="14">
        <v>6</v>
      </c>
      <c r="E38" s="14">
        <v>867</v>
      </c>
      <c r="F38" s="14">
        <v>788</v>
      </c>
      <c r="G38" s="57" t="str">
        <f t="shared" si="0"/>
        <v>Binom1 Wins</v>
      </c>
      <c r="H38" s="14"/>
    </row>
    <row r="39" spans="4:8" x14ac:dyDescent="0.3">
      <c r="D39" s="14">
        <v>7</v>
      </c>
      <c r="E39" s="14">
        <v>858</v>
      </c>
      <c r="F39" s="14">
        <v>793</v>
      </c>
      <c r="G39" s="57" t="str">
        <f t="shared" si="0"/>
        <v>Binom1 Wins</v>
      </c>
      <c r="H39" s="14"/>
    </row>
    <row r="40" spans="4:8" x14ac:dyDescent="0.3">
      <c r="D40" s="14">
        <v>8</v>
      </c>
      <c r="E40" s="14">
        <v>845</v>
      </c>
      <c r="F40" s="14">
        <v>783</v>
      </c>
      <c r="G40" s="57" t="str">
        <f t="shared" si="0"/>
        <v>Binom1 Wins</v>
      </c>
      <c r="H40" s="14"/>
    </row>
    <row r="41" spans="4:8" x14ac:dyDescent="0.3">
      <c r="D41" s="14">
        <v>9</v>
      </c>
      <c r="E41" s="14">
        <v>846</v>
      </c>
      <c r="F41" s="14">
        <v>795</v>
      </c>
      <c r="G41" s="57" t="str">
        <f t="shared" si="0"/>
        <v>Binom1 Wins</v>
      </c>
      <c r="H41" s="14"/>
    </row>
    <row r="42" spans="4:8" x14ac:dyDescent="0.3">
      <c r="D42" s="14">
        <v>10</v>
      </c>
      <c r="E42" s="14">
        <v>853</v>
      </c>
      <c r="F42" s="14">
        <v>791</v>
      </c>
      <c r="G42" s="57" t="str">
        <f t="shared" si="0"/>
        <v>Binom1 Wins</v>
      </c>
      <c r="H42" s="14"/>
    </row>
    <row r="43" spans="4:8" x14ac:dyDescent="0.3">
      <c r="D43" s="14">
        <v>11</v>
      </c>
      <c r="E43" s="14">
        <v>849</v>
      </c>
      <c r="F43" s="14">
        <v>803</v>
      </c>
      <c r="G43" s="57" t="str">
        <f t="shared" si="0"/>
        <v>Binom1 Wins</v>
      </c>
      <c r="H43" s="14"/>
    </row>
    <row r="44" spans="4:8" x14ac:dyDescent="0.3">
      <c r="D44" s="14">
        <v>12</v>
      </c>
      <c r="E44" s="14">
        <v>856</v>
      </c>
      <c r="F44" s="14">
        <v>784</v>
      </c>
      <c r="G44" s="57" t="str">
        <f t="shared" si="0"/>
        <v>Binom1 Wins</v>
      </c>
      <c r="H44" s="14"/>
    </row>
    <row r="45" spans="4:8" x14ac:dyDescent="0.3">
      <c r="D45" s="14">
        <v>13</v>
      </c>
      <c r="E45" s="14">
        <v>844</v>
      </c>
      <c r="F45" s="14">
        <v>792</v>
      </c>
      <c r="G45" s="57" t="str">
        <f t="shared" si="0"/>
        <v>Binom1 Wins</v>
      </c>
      <c r="H45" s="14"/>
    </row>
    <row r="46" spans="4:8" x14ac:dyDescent="0.3">
      <c r="D46" s="14">
        <v>14</v>
      </c>
      <c r="E46" s="14">
        <v>834</v>
      </c>
      <c r="F46" s="14">
        <v>779</v>
      </c>
      <c r="G46" s="57" t="str">
        <f t="shared" si="0"/>
        <v>Binom1 Wins</v>
      </c>
      <c r="H46" s="14"/>
    </row>
    <row r="47" spans="4:8" x14ac:dyDescent="0.3">
      <c r="D47" s="14">
        <v>15</v>
      </c>
      <c r="E47" s="14">
        <v>850</v>
      </c>
      <c r="F47" s="14">
        <v>792</v>
      </c>
      <c r="G47" s="57" t="str">
        <f t="shared" si="0"/>
        <v>Binom1 Wins</v>
      </c>
      <c r="H47" s="14"/>
    </row>
    <row r="48" spans="4:8" x14ac:dyDescent="0.3">
      <c r="D48" s="14">
        <v>16</v>
      </c>
      <c r="E48" s="14">
        <v>839</v>
      </c>
      <c r="F48" s="14">
        <v>785</v>
      </c>
      <c r="G48" s="57" t="str">
        <f t="shared" si="0"/>
        <v>Binom1 Wins</v>
      </c>
      <c r="H48" s="14"/>
    </row>
    <row r="49" spans="4:8" x14ac:dyDescent="0.3">
      <c r="D49" s="14">
        <v>17</v>
      </c>
      <c r="E49" s="14">
        <v>850</v>
      </c>
      <c r="F49" s="14">
        <v>791</v>
      </c>
      <c r="G49" s="57" t="str">
        <f t="shared" si="0"/>
        <v>Binom1 Wins</v>
      </c>
      <c r="H49" s="14"/>
    </row>
    <row r="50" spans="4:8" x14ac:dyDescent="0.3">
      <c r="D50" s="14">
        <v>18</v>
      </c>
      <c r="E50" s="14">
        <v>853</v>
      </c>
      <c r="F50" s="14">
        <v>798</v>
      </c>
      <c r="G50" s="57" t="str">
        <f t="shared" si="0"/>
        <v>Binom1 Wins</v>
      </c>
      <c r="H50" s="14"/>
    </row>
    <row r="51" spans="4:8" x14ac:dyDescent="0.3">
      <c r="D51" s="14">
        <v>19</v>
      </c>
      <c r="E51" s="14">
        <v>847</v>
      </c>
      <c r="F51" s="14">
        <v>805</v>
      </c>
      <c r="G51" s="57" t="str">
        <f t="shared" si="0"/>
        <v>Binom1 Wins</v>
      </c>
      <c r="H51" s="14"/>
    </row>
    <row r="52" spans="4:8" x14ac:dyDescent="0.3">
      <c r="D52" s="14">
        <v>20</v>
      </c>
      <c r="E52" s="14">
        <v>837</v>
      </c>
      <c r="F52" s="14">
        <v>798</v>
      </c>
      <c r="G52" s="57" t="str">
        <f t="shared" si="0"/>
        <v>Binom1 Wins</v>
      </c>
      <c r="H52" s="14"/>
    </row>
    <row r="53" spans="4:8" x14ac:dyDescent="0.3">
      <c r="D53" s="14">
        <v>21</v>
      </c>
      <c r="E53" s="14">
        <v>853</v>
      </c>
      <c r="F53" s="14">
        <v>804</v>
      </c>
      <c r="G53" s="57" t="str">
        <f t="shared" si="0"/>
        <v>Binom1 Wins</v>
      </c>
      <c r="H53" s="14"/>
    </row>
    <row r="54" spans="4:8" x14ac:dyDescent="0.3">
      <c r="D54" s="14">
        <v>22</v>
      </c>
      <c r="E54" s="14">
        <v>858</v>
      </c>
      <c r="F54" s="14">
        <v>797</v>
      </c>
      <c r="G54" s="57" t="str">
        <f t="shared" si="0"/>
        <v>Binom1 Wins</v>
      </c>
      <c r="H54" s="14"/>
    </row>
    <row r="55" spans="4:8" x14ac:dyDescent="0.3">
      <c r="D55" s="14">
        <v>23</v>
      </c>
      <c r="E55" s="14">
        <v>842</v>
      </c>
      <c r="F55" s="14">
        <v>818</v>
      </c>
      <c r="G55" s="57" t="str">
        <f t="shared" si="0"/>
        <v>Binom1 Wins</v>
      </c>
      <c r="H55" s="14"/>
    </row>
    <row r="56" spans="4:8" x14ac:dyDescent="0.3">
      <c r="D56" s="14">
        <v>24</v>
      </c>
      <c r="E56" s="14">
        <v>817</v>
      </c>
      <c r="F56" s="14">
        <v>788</v>
      </c>
      <c r="G56" s="57" t="str">
        <f t="shared" si="0"/>
        <v>Binom1 Wins</v>
      </c>
      <c r="H56" s="14"/>
    </row>
    <row r="57" spans="4:8" x14ac:dyDescent="0.3">
      <c r="D57" s="14">
        <v>25</v>
      </c>
      <c r="E57" s="14">
        <v>874</v>
      </c>
      <c r="F57" s="14">
        <v>804</v>
      </c>
      <c r="G57" s="57" t="str">
        <f t="shared" si="0"/>
        <v>Binom1 Wins</v>
      </c>
      <c r="H57" s="14"/>
    </row>
    <row r="58" spans="4:8" x14ac:dyDescent="0.3">
      <c r="D58" s="14">
        <v>26</v>
      </c>
      <c r="E58" s="14">
        <v>855</v>
      </c>
      <c r="F58" s="14">
        <v>785</v>
      </c>
      <c r="G58" s="57" t="str">
        <f t="shared" si="0"/>
        <v>Binom1 Wins</v>
      </c>
      <c r="H58" s="14"/>
    </row>
    <row r="59" spans="4:8" x14ac:dyDescent="0.3">
      <c r="D59" s="14">
        <v>27</v>
      </c>
      <c r="E59" s="14">
        <v>847</v>
      </c>
      <c r="F59" s="14">
        <v>801</v>
      </c>
      <c r="G59" s="57" t="str">
        <f t="shared" si="0"/>
        <v>Binom1 Wins</v>
      </c>
      <c r="H59" s="14"/>
    </row>
    <row r="60" spans="4:8" x14ac:dyDescent="0.3">
      <c r="D60" s="14">
        <v>28</v>
      </c>
      <c r="E60" s="14">
        <v>827</v>
      </c>
      <c r="F60" s="14">
        <v>782</v>
      </c>
      <c r="G60" s="57" t="str">
        <f t="shared" si="0"/>
        <v>Binom1 Wins</v>
      </c>
      <c r="H60" s="14"/>
    </row>
    <row r="61" spans="4:8" x14ac:dyDescent="0.3">
      <c r="D61" s="14">
        <v>29</v>
      </c>
      <c r="E61" s="14">
        <v>868</v>
      </c>
      <c r="F61" s="14">
        <v>812</v>
      </c>
      <c r="G61" s="57" t="str">
        <f t="shared" si="0"/>
        <v>Binom1 Wins</v>
      </c>
      <c r="H61" s="14"/>
    </row>
    <row r="62" spans="4:8" x14ac:dyDescent="0.3">
      <c r="D62" s="14">
        <v>30</v>
      </c>
      <c r="E62" s="14">
        <v>879</v>
      </c>
      <c r="F62" s="14">
        <v>792</v>
      </c>
      <c r="G62" s="57" t="str">
        <f t="shared" si="0"/>
        <v>Binom1 Wins</v>
      </c>
      <c r="H62" s="14"/>
    </row>
    <row r="63" spans="4:8" x14ac:dyDescent="0.3">
      <c r="D63" s="14">
        <v>31</v>
      </c>
      <c r="E63" s="14">
        <v>843</v>
      </c>
      <c r="F63" s="14">
        <v>818</v>
      </c>
      <c r="G63" s="57" t="str">
        <f t="shared" si="0"/>
        <v>Binom1 Wins</v>
      </c>
      <c r="H63" s="14"/>
    </row>
    <row r="64" spans="4:8" x14ac:dyDescent="0.3">
      <c r="D64" s="14">
        <v>32</v>
      </c>
      <c r="E64" s="14">
        <v>844</v>
      </c>
      <c r="F64" s="14">
        <v>792</v>
      </c>
      <c r="G64" s="57" t="str">
        <f t="shared" si="0"/>
        <v>Binom1 Wins</v>
      </c>
      <c r="H64" s="14"/>
    </row>
    <row r="65" spans="4:8" x14ac:dyDescent="0.3">
      <c r="D65" s="14">
        <v>33</v>
      </c>
      <c r="E65" s="14">
        <v>847</v>
      </c>
      <c r="F65" s="14">
        <v>812</v>
      </c>
      <c r="G65" s="57" t="str">
        <f t="shared" si="0"/>
        <v>Binom1 Wins</v>
      </c>
      <c r="H65" s="14"/>
    </row>
    <row r="66" spans="4:8" x14ac:dyDescent="0.3">
      <c r="D66" s="14">
        <v>34</v>
      </c>
      <c r="E66" s="14">
        <v>850</v>
      </c>
      <c r="F66" s="14">
        <v>796</v>
      </c>
      <c r="G66" s="57" t="str">
        <f t="shared" si="0"/>
        <v>Binom1 Wins</v>
      </c>
      <c r="H66" s="14"/>
    </row>
    <row r="67" spans="4:8" x14ac:dyDescent="0.3">
      <c r="D67" s="14">
        <v>35</v>
      </c>
      <c r="E67" s="14">
        <v>841</v>
      </c>
      <c r="F67" s="14">
        <v>788</v>
      </c>
      <c r="G67" s="57" t="str">
        <f t="shared" si="0"/>
        <v>Binom1 Wins</v>
      </c>
      <c r="H67" s="14"/>
    </row>
    <row r="68" spans="4:8" x14ac:dyDescent="0.3">
      <c r="D68" s="14">
        <v>36</v>
      </c>
      <c r="E68" s="14">
        <v>845</v>
      </c>
      <c r="F68" s="14">
        <v>802</v>
      </c>
      <c r="G68" s="57" t="str">
        <f t="shared" si="0"/>
        <v>Binom1 Wins</v>
      </c>
      <c r="H68" s="14"/>
    </row>
    <row r="69" spans="4:8" x14ac:dyDescent="0.3">
      <c r="D69" s="14">
        <v>37</v>
      </c>
      <c r="E69" s="14">
        <v>858</v>
      </c>
      <c r="F69" s="14">
        <v>794</v>
      </c>
      <c r="G69" s="57" t="str">
        <f t="shared" si="0"/>
        <v>Binom1 Wins</v>
      </c>
      <c r="H69" s="14"/>
    </row>
    <row r="70" spans="4:8" x14ac:dyDescent="0.3">
      <c r="D70" s="14">
        <v>38</v>
      </c>
      <c r="E70" s="14">
        <v>842</v>
      </c>
      <c r="F70" s="14">
        <v>801</v>
      </c>
      <c r="G70" s="57" t="str">
        <f t="shared" si="0"/>
        <v>Binom1 Wins</v>
      </c>
      <c r="H70" s="14"/>
    </row>
    <row r="71" spans="4:8" x14ac:dyDescent="0.3">
      <c r="D71" s="14">
        <v>39</v>
      </c>
      <c r="E71" s="14">
        <v>844</v>
      </c>
      <c r="F71" s="14">
        <v>799</v>
      </c>
      <c r="G71" s="57" t="str">
        <f t="shared" si="0"/>
        <v>Binom1 Wins</v>
      </c>
      <c r="H71" s="14"/>
    </row>
    <row r="72" spans="4:8" x14ac:dyDescent="0.3">
      <c r="D72" s="14">
        <v>40</v>
      </c>
      <c r="E72" s="14">
        <v>855</v>
      </c>
      <c r="F72" s="14">
        <v>802</v>
      </c>
      <c r="G72" s="57" t="str">
        <f t="shared" si="0"/>
        <v>Binom1 Wins</v>
      </c>
      <c r="H72" s="14"/>
    </row>
    <row r="73" spans="4:8" x14ac:dyDescent="0.3">
      <c r="D73" s="14">
        <v>41</v>
      </c>
      <c r="E73" s="14">
        <v>858</v>
      </c>
      <c r="F73" s="14">
        <v>798</v>
      </c>
      <c r="G73" s="57" t="str">
        <f t="shared" si="0"/>
        <v>Binom1 Wins</v>
      </c>
      <c r="H73" s="14"/>
    </row>
    <row r="74" spans="4:8" x14ac:dyDescent="0.3">
      <c r="D74" s="14">
        <v>42</v>
      </c>
      <c r="E74" s="14">
        <v>854</v>
      </c>
      <c r="F74" s="14">
        <v>794</v>
      </c>
      <c r="G74" s="57" t="str">
        <f t="shared" si="0"/>
        <v>Binom1 Wins</v>
      </c>
      <c r="H74" s="14"/>
    </row>
    <row r="75" spans="4:8" x14ac:dyDescent="0.3">
      <c r="D75" s="14">
        <v>43</v>
      </c>
      <c r="E75" s="14">
        <v>846</v>
      </c>
      <c r="F75" s="14">
        <v>788</v>
      </c>
      <c r="G75" s="57" t="str">
        <f t="shared" si="0"/>
        <v>Binom1 Wins</v>
      </c>
      <c r="H75" s="14"/>
    </row>
    <row r="76" spans="4:8" x14ac:dyDescent="0.3">
      <c r="D76" s="14">
        <v>44</v>
      </c>
      <c r="E76" s="14">
        <v>850</v>
      </c>
      <c r="F76" s="14">
        <v>815</v>
      </c>
      <c r="G76" s="57" t="str">
        <f t="shared" si="0"/>
        <v>Binom1 Wins</v>
      </c>
      <c r="H76" s="14"/>
    </row>
    <row r="77" spans="4:8" x14ac:dyDescent="0.3">
      <c r="D77" s="14">
        <v>45</v>
      </c>
      <c r="E77" s="14">
        <v>846</v>
      </c>
      <c r="F77" s="14">
        <v>794</v>
      </c>
      <c r="G77" s="57" t="str">
        <f t="shared" si="0"/>
        <v>Binom1 Wins</v>
      </c>
      <c r="H77" s="14"/>
    </row>
    <row r="78" spans="4:8" x14ac:dyDescent="0.3">
      <c r="D78" s="14">
        <v>46</v>
      </c>
      <c r="E78" s="14">
        <v>844</v>
      </c>
      <c r="F78" s="14">
        <v>799</v>
      </c>
      <c r="G78" s="57" t="str">
        <f t="shared" si="0"/>
        <v>Binom1 Wins</v>
      </c>
      <c r="H78" s="14"/>
    </row>
    <row r="79" spans="4:8" x14ac:dyDescent="0.3">
      <c r="D79" s="14">
        <v>47</v>
      </c>
      <c r="E79" s="14">
        <v>833</v>
      </c>
      <c r="F79" s="14">
        <v>816</v>
      </c>
      <c r="G79" s="57" t="str">
        <f t="shared" si="0"/>
        <v>Binom1 Wins</v>
      </c>
      <c r="H79" s="14"/>
    </row>
    <row r="80" spans="4:8" x14ac:dyDescent="0.3">
      <c r="D80" s="14">
        <v>48</v>
      </c>
      <c r="E80" s="14">
        <v>853</v>
      </c>
      <c r="F80" s="14">
        <v>796</v>
      </c>
      <c r="G80" s="57" t="str">
        <f t="shared" si="0"/>
        <v>Binom1 Wins</v>
      </c>
      <c r="H80" s="14"/>
    </row>
    <row r="81" spans="4:8" x14ac:dyDescent="0.3">
      <c r="D81" s="14">
        <v>49</v>
      </c>
      <c r="E81" s="14">
        <v>856</v>
      </c>
      <c r="F81" s="14">
        <v>795</v>
      </c>
      <c r="G81" s="57" t="str">
        <f t="shared" si="0"/>
        <v>Binom1 Wins</v>
      </c>
      <c r="H81" s="14"/>
    </row>
    <row r="82" spans="4:8" x14ac:dyDescent="0.3">
      <c r="D82" s="14">
        <v>50</v>
      </c>
      <c r="E82" s="14">
        <v>843</v>
      </c>
      <c r="F82" s="14">
        <v>809</v>
      </c>
      <c r="G82" s="57" t="str">
        <f t="shared" si="0"/>
        <v>Binom1 Wins</v>
      </c>
      <c r="H82" s="14"/>
    </row>
    <row r="83" spans="4:8" x14ac:dyDescent="0.3">
      <c r="D83" s="14">
        <v>51</v>
      </c>
      <c r="E83" s="14">
        <v>843</v>
      </c>
      <c r="F83" s="14">
        <v>785</v>
      </c>
      <c r="G83" s="57" t="str">
        <f t="shared" si="0"/>
        <v>Binom1 Wins</v>
      </c>
      <c r="H83" s="14"/>
    </row>
    <row r="84" spans="4:8" x14ac:dyDescent="0.3">
      <c r="D84" s="14">
        <v>52</v>
      </c>
      <c r="E84" s="14">
        <v>857</v>
      </c>
      <c r="F84" s="14">
        <v>796</v>
      </c>
      <c r="G84" s="57" t="str">
        <f t="shared" si="0"/>
        <v>Binom1 Wins</v>
      </c>
      <c r="H84" s="14"/>
    </row>
    <row r="85" spans="4:8" x14ac:dyDescent="0.3">
      <c r="D85" s="14">
        <v>53</v>
      </c>
      <c r="E85" s="14">
        <v>855</v>
      </c>
      <c r="F85" s="14">
        <v>804</v>
      </c>
      <c r="G85" s="57" t="str">
        <f t="shared" si="0"/>
        <v>Binom1 Wins</v>
      </c>
      <c r="H85" s="14"/>
    </row>
    <row r="86" spans="4:8" x14ac:dyDescent="0.3">
      <c r="D86" s="14">
        <v>54</v>
      </c>
      <c r="E86" s="14">
        <v>868</v>
      </c>
      <c r="F86" s="14">
        <v>793</v>
      </c>
      <c r="G86" s="57" t="str">
        <f t="shared" si="0"/>
        <v>Binom1 Wins</v>
      </c>
      <c r="H86" s="14"/>
    </row>
    <row r="87" spans="4:8" x14ac:dyDescent="0.3">
      <c r="D87" s="14">
        <v>55</v>
      </c>
      <c r="E87" s="14">
        <v>861</v>
      </c>
      <c r="F87" s="14">
        <v>790</v>
      </c>
      <c r="G87" s="57" t="str">
        <f t="shared" si="0"/>
        <v>Binom1 Wins</v>
      </c>
      <c r="H87" s="14"/>
    </row>
    <row r="88" spans="4:8" x14ac:dyDescent="0.3">
      <c r="D88" s="14">
        <v>56</v>
      </c>
      <c r="E88" s="14">
        <v>854</v>
      </c>
      <c r="F88" s="14">
        <v>784</v>
      </c>
      <c r="G88" s="57" t="str">
        <f t="shared" si="0"/>
        <v>Binom1 Wins</v>
      </c>
      <c r="H88" s="14"/>
    </row>
    <row r="89" spans="4:8" x14ac:dyDescent="0.3">
      <c r="D89" s="14">
        <v>57</v>
      </c>
      <c r="E89" s="14">
        <v>844</v>
      </c>
      <c r="F89" s="14">
        <v>804</v>
      </c>
      <c r="G89" s="57" t="str">
        <f t="shared" si="0"/>
        <v>Binom1 Wins</v>
      </c>
      <c r="H89" s="14"/>
    </row>
    <row r="90" spans="4:8" x14ac:dyDescent="0.3">
      <c r="D90" s="14">
        <v>58</v>
      </c>
      <c r="E90" s="14">
        <v>837</v>
      </c>
      <c r="F90" s="14">
        <v>788</v>
      </c>
      <c r="G90" s="57" t="str">
        <f t="shared" si="0"/>
        <v>Binom1 Wins</v>
      </c>
      <c r="H90" s="14"/>
    </row>
    <row r="91" spans="4:8" x14ac:dyDescent="0.3">
      <c r="D91" s="14">
        <v>59</v>
      </c>
      <c r="E91" s="14">
        <v>858</v>
      </c>
      <c r="F91" s="14">
        <v>810</v>
      </c>
      <c r="G91" s="57" t="str">
        <f t="shared" si="0"/>
        <v>Binom1 Wins</v>
      </c>
      <c r="H91" s="14"/>
    </row>
    <row r="92" spans="4:8" x14ac:dyDescent="0.3">
      <c r="D92" s="14">
        <v>60</v>
      </c>
      <c r="E92" s="14">
        <v>865</v>
      </c>
      <c r="F92" s="14">
        <v>811</v>
      </c>
      <c r="G92" s="57" t="str">
        <f t="shared" si="0"/>
        <v>Binom1 Wins</v>
      </c>
      <c r="H92" s="14"/>
    </row>
    <row r="93" spans="4:8" x14ac:dyDescent="0.3">
      <c r="D93" s="14">
        <v>61</v>
      </c>
      <c r="E93" s="14">
        <v>858</v>
      </c>
      <c r="F93" s="14">
        <v>792</v>
      </c>
      <c r="G93" s="57" t="str">
        <f t="shared" si="0"/>
        <v>Binom1 Wins</v>
      </c>
      <c r="H93" s="14"/>
    </row>
    <row r="94" spans="4:8" x14ac:dyDescent="0.3">
      <c r="D94" s="14">
        <v>62</v>
      </c>
      <c r="E94" s="14">
        <v>843</v>
      </c>
      <c r="F94" s="14">
        <v>803</v>
      </c>
      <c r="G94" s="57" t="str">
        <f t="shared" si="0"/>
        <v>Binom1 Wins</v>
      </c>
      <c r="H94" s="14"/>
    </row>
    <row r="95" spans="4:8" x14ac:dyDescent="0.3">
      <c r="D95" s="14">
        <v>63</v>
      </c>
      <c r="E95" s="14">
        <v>861</v>
      </c>
      <c r="F95" s="14">
        <v>796</v>
      </c>
      <c r="G95" s="57" t="str">
        <f t="shared" si="0"/>
        <v>Binom1 Wins</v>
      </c>
      <c r="H95" s="14"/>
    </row>
    <row r="96" spans="4:8" x14ac:dyDescent="0.3">
      <c r="D96" s="14">
        <v>64</v>
      </c>
      <c r="E96" s="14">
        <v>860</v>
      </c>
      <c r="F96" s="14">
        <v>801</v>
      </c>
      <c r="G96" s="57" t="str">
        <f t="shared" si="0"/>
        <v>Binom1 Wins</v>
      </c>
      <c r="H96" s="14"/>
    </row>
    <row r="97" spans="4:8" x14ac:dyDescent="0.3">
      <c r="D97" s="14">
        <v>65</v>
      </c>
      <c r="E97" s="14">
        <v>836</v>
      </c>
      <c r="F97" s="14">
        <v>834</v>
      </c>
      <c r="G97" s="57" t="str">
        <f t="shared" ref="G97:G160" si="1">IF(E97&gt;F97,$E$32&amp;" Wins",$F$32&amp;" WINS")</f>
        <v>Binom1 Wins</v>
      </c>
      <c r="H97" s="14"/>
    </row>
    <row r="98" spans="4:8" x14ac:dyDescent="0.3">
      <c r="D98" s="14">
        <v>66</v>
      </c>
      <c r="E98" s="14">
        <v>831</v>
      </c>
      <c r="F98" s="14">
        <v>811</v>
      </c>
      <c r="G98" s="57" t="str">
        <f t="shared" si="1"/>
        <v>Binom1 Wins</v>
      </c>
      <c r="H98" s="14"/>
    </row>
    <row r="99" spans="4:8" x14ac:dyDescent="0.3">
      <c r="D99" s="14">
        <v>67</v>
      </c>
      <c r="E99" s="14">
        <v>845</v>
      </c>
      <c r="F99" s="14">
        <v>792</v>
      </c>
      <c r="G99" s="57" t="str">
        <f t="shared" si="1"/>
        <v>Binom1 Wins</v>
      </c>
      <c r="H99" s="14"/>
    </row>
    <row r="100" spans="4:8" x14ac:dyDescent="0.3">
      <c r="D100" s="14">
        <v>68</v>
      </c>
      <c r="E100" s="14">
        <v>847</v>
      </c>
      <c r="F100" s="14">
        <v>788</v>
      </c>
      <c r="G100" s="57" t="str">
        <f t="shared" si="1"/>
        <v>Binom1 Wins</v>
      </c>
      <c r="H100" s="14"/>
    </row>
    <row r="101" spans="4:8" x14ac:dyDescent="0.3">
      <c r="D101" s="14">
        <v>69</v>
      </c>
      <c r="E101" s="14">
        <v>833</v>
      </c>
      <c r="F101" s="14">
        <v>814</v>
      </c>
      <c r="G101" s="57" t="str">
        <f t="shared" si="1"/>
        <v>Binom1 Wins</v>
      </c>
      <c r="H101" s="14"/>
    </row>
    <row r="102" spans="4:8" x14ac:dyDescent="0.3">
      <c r="D102" s="14">
        <v>70</v>
      </c>
      <c r="E102" s="14">
        <v>852</v>
      </c>
      <c r="F102" s="14">
        <v>809</v>
      </c>
      <c r="G102" s="57" t="str">
        <f t="shared" si="1"/>
        <v>Binom1 Wins</v>
      </c>
      <c r="H102" s="14"/>
    </row>
    <row r="103" spans="4:8" x14ac:dyDescent="0.3">
      <c r="D103" s="14">
        <v>71</v>
      </c>
      <c r="E103" s="14">
        <v>845</v>
      </c>
      <c r="F103" s="14">
        <v>795</v>
      </c>
      <c r="G103" s="57" t="str">
        <f t="shared" si="1"/>
        <v>Binom1 Wins</v>
      </c>
      <c r="H103" s="14"/>
    </row>
    <row r="104" spans="4:8" x14ac:dyDescent="0.3">
      <c r="D104" s="14">
        <v>72</v>
      </c>
      <c r="E104" s="14">
        <v>840</v>
      </c>
      <c r="F104" s="14">
        <v>788</v>
      </c>
      <c r="G104" s="57" t="str">
        <f t="shared" si="1"/>
        <v>Binom1 Wins</v>
      </c>
      <c r="H104" s="14"/>
    </row>
    <row r="105" spans="4:8" x14ac:dyDescent="0.3">
      <c r="D105" s="14">
        <v>73</v>
      </c>
      <c r="E105" s="14">
        <v>846</v>
      </c>
      <c r="F105" s="14">
        <v>813</v>
      </c>
      <c r="G105" s="57" t="str">
        <f t="shared" si="1"/>
        <v>Binom1 Wins</v>
      </c>
      <c r="H105" s="14"/>
    </row>
    <row r="106" spans="4:8" x14ac:dyDescent="0.3">
      <c r="D106" s="14">
        <v>74</v>
      </c>
      <c r="E106" s="14">
        <v>860</v>
      </c>
      <c r="F106" s="14">
        <v>808</v>
      </c>
      <c r="G106" s="57" t="str">
        <f t="shared" si="1"/>
        <v>Binom1 Wins</v>
      </c>
      <c r="H106" s="14"/>
    </row>
    <row r="107" spans="4:8" x14ac:dyDescent="0.3">
      <c r="D107" s="14">
        <v>75</v>
      </c>
      <c r="E107" s="14">
        <v>826</v>
      </c>
      <c r="F107" s="14">
        <v>814</v>
      </c>
      <c r="G107" s="57" t="str">
        <f t="shared" si="1"/>
        <v>Binom1 Wins</v>
      </c>
      <c r="H107" s="14"/>
    </row>
    <row r="108" spans="4:8" x14ac:dyDescent="0.3">
      <c r="D108" s="14">
        <v>76</v>
      </c>
      <c r="E108" s="14">
        <v>840</v>
      </c>
      <c r="F108" s="14">
        <v>808</v>
      </c>
      <c r="G108" s="57" t="str">
        <f t="shared" si="1"/>
        <v>Binom1 Wins</v>
      </c>
      <c r="H108" s="14"/>
    </row>
    <row r="109" spans="4:8" x14ac:dyDescent="0.3">
      <c r="D109" s="14">
        <v>77</v>
      </c>
      <c r="E109" s="14">
        <v>855</v>
      </c>
      <c r="F109" s="14">
        <v>771</v>
      </c>
      <c r="G109" s="57" t="str">
        <f t="shared" si="1"/>
        <v>Binom1 Wins</v>
      </c>
      <c r="H109" s="14"/>
    </row>
    <row r="110" spans="4:8" x14ac:dyDescent="0.3">
      <c r="D110" s="14">
        <v>78</v>
      </c>
      <c r="E110" s="14">
        <v>847</v>
      </c>
      <c r="F110" s="14">
        <v>792</v>
      </c>
      <c r="G110" s="57" t="str">
        <f t="shared" si="1"/>
        <v>Binom1 Wins</v>
      </c>
      <c r="H110" s="14"/>
    </row>
    <row r="111" spans="4:8" x14ac:dyDescent="0.3">
      <c r="D111" s="14">
        <v>79</v>
      </c>
      <c r="E111" s="14">
        <v>857</v>
      </c>
      <c r="F111" s="14">
        <v>808</v>
      </c>
      <c r="G111" s="57" t="str">
        <f t="shared" si="1"/>
        <v>Binom1 Wins</v>
      </c>
      <c r="H111" s="14"/>
    </row>
    <row r="112" spans="4:8" x14ac:dyDescent="0.3">
      <c r="D112" s="14">
        <v>80</v>
      </c>
      <c r="E112" s="14">
        <v>834</v>
      </c>
      <c r="F112" s="14">
        <v>796</v>
      </c>
      <c r="G112" s="57" t="str">
        <f t="shared" si="1"/>
        <v>Binom1 Wins</v>
      </c>
      <c r="H112" s="14"/>
    </row>
    <row r="113" spans="4:8" x14ac:dyDescent="0.3">
      <c r="D113" s="14">
        <v>81</v>
      </c>
      <c r="E113" s="14">
        <v>849</v>
      </c>
      <c r="F113" s="14">
        <v>795</v>
      </c>
      <c r="G113" s="57" t="str">
        <f t="shared" si="1"/>
        <v>Binom1 Wins</v>
      </c>
      <c r="H113" s="14"/>
    </row>
    <row r="114" spans="4:8" x14ac:dyDescent="0.3">
      <c r="D114" s="14">
        <v>82</v>
      </c>
      <c r="E114" s="14">
        <v>853</v>
      </c>
      <c r="F114" s="14">
        <v>806</v>
      </c>
      <c r="G114" s="57" t="str">
        <f t="shared" si="1"/>
        <v>Binom1 Wins</v>
      </c>
      <c r="H114" s="14"/>
    </row>
    <row r="115" spans="4:8" x14ac:dyDescent="0.3">
      <c r="D115" s="14">
        <v>83</v>
      </c>
      <c r="E115" s="14">
        <v>877</v>
      </c>
      <c r="F115" s="14">
        <v>784</v>
      </c>
      <c r="G115" s="57" t="str">
        <f t="shared" si="1"/>
        <v>Binom1 Wins</v>
      </c>
      <c r="H115" s="14"/>
    </row>
    <row r="116" spans="4:8" x14ac:dyDescent="0.3">
      <c r="D116" s="14">
        <v>84</v>
      </c>
      <c r="E116" s="14">
        <v>842</v>
      </c>
      <c r="F116" s="14">
        <v>807</v>
      </c>
      <c r="G116" s="57" t="str">
        <f t="shared" si="1"/>
        <v>Binom1 Wins</v>
      </c>
      <c r="H116" s="14"/>
    </row>
    <row r="117" spans="4:8" x14ac:dyDescent="0.3">
      <c r="D117" s="14">
        <v>85</v>
      </c>
      <c r="E117" s="14">
        <v>846</v>
      </c>
      <c r="F117" s="14">
        <v>774</v>
      </c>
      <c r="G117" s="57" t="str">
        <f t="shared" si="1"/>
        <v>Binom1 Wins</v>
      </c>
      <c r="H117" s="14"/>
    </row>
    <row r="118" spans="4:8" x14ac:dyDescent="0.3">
      <c r="D118" s="14">
        <v>86</v>
      </c>
      <c r="E118" s="14">
        <v>866</v>
      </c>
      <c r="F118" s="14">
        <v>798</v>
      </c>
      <c r="G118" s="57" t="str">
        <f t="shared" si="1"/>
        <v>Binom1 Wins</v>
      </c>
      <c r="H118" s="14"/>
    </row>
    <row r="119" spans="4:8" x14ac:dyDescent="0.3">
      <c r="D119" s="14">
        <v>87</v>
      </c>
      <c r="E119" s="14">
        <v>866</v>
      </c>
      <c r="F119" s="14">
        <v>813</v>
      </c>
      <c r="G119" s="57" t="str">
        <f t="shared" si="1"/>
        <v>Binom1 Wins</v>
      </c>
      <c r="H119" s="14"/>
    </row>
    <row r="120" spans="4:8" x14ac:dyDescent="0.3">
      <c r="D120" s="14">
        <v>88</v>
      </c>
      <c r="E120" s="14">
        <v>852</v>
      </c>
      <c r="F120" s="14">
        <v>800</v>
      </c>
      <c r="G120" s="57" t="str">
        <f t="shared" si="1"/>
        <v>Binom1 Wins</v>
      </c>
      <c r="H120" s="14"/>
    </row>
    <row r="121" spans="4:8" x14ac:dyDescent="0.3">
      <c r="D121" s="14">
        <v>89</v>
      </c>
      <c r="E121" s="14">
        <v>840</v>
      </c>
      <c r="F121" s="14">
        <v>800</v>
      </c>
      <c r="G121" s="57" t="str">
        <f t="shared" si="1"/>
        <v>Binom1 Wins</v>
      </c>
      <c r="H121" s="14"/>
    </row>
    <row r="122" spans="4:8" x14ac:dyDescent="0.3">
      <c r="D122" s="14">
        <v>90</v>
      </c>
      <c r="E122" s="14">
        <v>833</v>
      </c>
      <c r="F122" s="14">
        <v>790</v>
      </c>
      <c r="G122" s="57" t="str">
        <f t="shared" si="1"/>
        <v>Binom1 Wins</v>
      </c>
      <c r="H122" s="14"/>
    </row>
    <row r="123" spans="4:8" x14ac:dyDescent="0.3">
      <c r="D123" s="14">
        <v>91</v>
      </c>
      <c r="E123" s="14">
        <v>850</v>
      </c>
      <c r="F123" s="14">
        <v>798</v>
      </c>
      <c r="G123" s="57" t="str">
        <f t="shared" si="1"/>
        <v>Binom1 Wins</v>
      </c>
      <c r="H123" s="14"/>
    </row>
    <row r="124" spans="4:8" x14ac:dyDescent="0.3">
      <c r="D124" s="14">
        <v>92</v>
      </c>
      <c r="E124" s="14">
        <v>853</v>
      </c>
      <c r="F124" s="14">
        <v>814</v>
      </c>
      <c r="G124" s="57" t="str">
        <f t="shared" si="1"/>
        <v>Binom1 Wins</v>
      </c>
      <c r="H124" s="14"/>
    </row>
    <row r="125" spans="4:8" x14ac:dyDescent="0.3">
      <c r="D125" s="14">
        <v>93</v>
      </c>
      <c r="E125" s="14">
        <v>845</v>
      </c>
      <c r="F125" s="14">
        <v>807</v>
      </c>
      <c r="G125" s="57" t="str">
        <f t="shared" si="1"/>
        <v>Binom1 Wins</v>
      </c>
      <c r="H125" s="14"/>
    </row>
    <row r="126" spans="4:8" x14ac:dyDescent="0.3">
      <c r="D126" s="14">
        <v>94</v>
      </c>
      <c r="E126" s="14">
        <v>846</v>
      </c>
      <c r="F126" s="14">
        <v>815</v>
      </c>
      <c r="G126" s="57" t="str">
        <f t="shared" si="1"/>
        <v>Binom1 Wins</v>
      </c>
      <c r="H126" s="14"/>
    </row>
    <row r="127" spans="4:8" x14ac:dyDescent="0.3">
      <c r="D127" s="14">
        <v>95</v>
      </c>
      <c r="E127" s="14">
        <v>851</v>
      </c>
      <c r="F127" s="14">
        <v>804</v>
      </c>
      <c r="G127" s="57" t="str">
        <f t="shared" si="1"/>
        <v>Binom1 Wins</v>
      </c>
      <c r="H127" s="14"/>
    </row>
    <row r="128" spans="4:8" x14ac:dyDescent="0.3">
      <c r="D128" s="14">
        <v>96</v>
      </c>
      <c r="E128" s="14">
        <v>858</v>
      </c>
      <c r="F128" s="14">
        <v>793</v>
      </c>
      <c r="G128" s="57" t="str">
        <f t="shared" si="1"/>
        <v>Binom1 Wins</v>
      </c>
      <c r="H128" s="14"/>
    </row>
    <row r="129" spans="4:8" x14ac:dyDescent="0.3">
      <c r="D129" s="14">
        <v>97</v>
      </c>
      <c r="E129" s="14">
        <v>820</v>
      </c>
      <c r="F129" s="14">
        <v>805</v>
      </c>
      <c r="G129" s="57" t="str">
        <f t="shared" si="1"/>
        <v>Binom1 Wins</v>
      </c>
      <c r="H129" s="14"/>
    </row>
    <row r="130" spans="4:8" x14ac:dyDescent="0.3">
      <c r="D130" s="14">
        <v>98</v>
      </c>
      <c r="E130" s="14">
        <v>851</v>
      </c>
      <c r="F130" s="14">
        <v>819</v>
      </c>
      <c r="G130" s="57" t="str">
        <f t="shared" si="1"/>
        <v>Binom1 Wins</v>
      </c>
      <c r="H130" s="14"/>
    </row>
    <row r="131" spans="4:8" x14ac:dyDescent="0.3">
      <c r="D131" s="14">
        <v>99</v>
      </c>
      <c r="E131" s="14">
        <v>863</v>
      </c>
      <c r="F131" s="14">
        <v>806</v>
      </c>
      <c r="G131" s="57" t="str">
        <f t="shared" si="1"/>
        <v>Binom1 Wins</v>
      </c>
      <c r="H131" s="14"/>
    </row>
    <row r="132" spans="4:8" x14ac:dyDescent="0.3">
      <c r="D132" s="14">
        <v>100</v>
      </c>
      <c r="E132" s="14">
        <v>859</v>
      </c>
      <c r="F132" s="14">
        <v>805</v>
      </c>
      <c r="G132" s="57" t="str">
        <f t="shared" si="1"/>
        <v>Binom1 Wins</v>
      </c>
      <c r="H132" s="14"/>
    </row>
    <row r="133" spans="4:8" x14ac:dyDescent="0.3">
      <c r="D133" s="14">
        <v>101</v>
      </c>
      <c r="E133" s="14">
        <v>855</v>
      </c>
      <c r="F133" s="14">
        <v>796</v>
      </c>
      <c r="G133" s="57" t="str">
        <f t="shared" si="1"/>
        <v>Binom1 Wins</v>
      </c>
      <c r="H133" s="14"/>
    </row>
    <row r="134" spans="4:8" x14ac:dyDescent="0.3">
      <c r="D134" s="14">
        <v>102</v>
      </c>
      <c r="E134" s="14">
        <v>852</v>
      </c>
      <c r="F134" s="14">
        <v>780</v>
      </c>
      <c r="G134" s="57" t="str">
        <f t="shared" si="1"/>
        <v>Binom1 Wins</v>
      </c>
      <c r="H134" s="14"/>
    </row>
    <row r="135" spans="4:8" x14ac:dyDescent="0.3">
      <c r="D135" s="14">
        <v>103</v>
      </c>
      <c r="E135" s="14">
        <v>857</v>
      </c>
      <c r="F135" s="14">
        <v>799</v>
      </c>
      <c r="G135" s="57" t="str">
        <f t="shared" si="1"/>
        <v>Binom1 Wins</v>
      </c>
      <c r="H135" s="14"/>
    </row>
    <row r="136" spans="4:8" x14ac:dyDescent="0.3">
      <c r="D136" s="14">
        <v>104</v>
      </c>
      <c r="E136" s="14">
        <v>857</v>
      </c>
      <c r="F136" s="14">
        <v>800</v>
      </c>
      <c r="G136" s="57" t="str">
        <f t="shared" si="1"/>
        <v>Binom1 Wins</v>
      </c>
      <c r="H136" s="14"/>
    </row>
    <row r="137" spans="4:8" x14ac:dyDescent="0.3">
      <c r="D137" s="14">
        <v>105</v>
      </c>
      <c r="E137" s="14">
        <v>867</v>
      </c>
      <c r="F137" s="14">
        <v>809</v>
      </c>
      <c r="G137" s="57" t="str">
        <f t="shared" si="1"/>
        <v>Binom1 Wins</v>
      </c>
      <c r="H137" s="14"/>
    </row>
    <row r="138" spans="4:8" x14ac:dyDescent="0.3">
      <c r="D138" s="14">
        <v>106</v>
      </c>
      <c r="E138" s="14">
        <v>836</v>
      </c>
      <c r="F138" s="14">
        <v>797</v>
      </c>
      <c r="G138" s="57" t="str">
        <f t="shared" si="1"/>
        <v>Binom1 Wins</v>
      </c>
      <c r="H138" s="14"/>
    </row>
    <row r="139" spans="4:8" x14ac:dyDescent="0.3">
      <c r="D139" s="14">
        <v>107</v>
      </c>
      <c r="E139" s="14">
        <v>860</v>
      </c>
      <c r="F139" s="14">
        <v>810</v>
      </c>
      <c r="G139" s="57" t="str">
        <f t="shared" si="1"/>
        <v>Binom1 Wins</v>
      </c>
      <c r="H139" s="14"/>
    </row>
    <row r="140" spans="4:8" x14ac:dyDescent="0.3">
      <c r="D140" s="14">
        <v>108</v>
      </c>
      <c r="E140" s="14">
        <v>883</v>
      </c>
      <c r="F140" s="14">
        <v>805</v>
      </c>
      <c r="G140" s="57" t="str">
        <f t="shared" si="1"/>
        <v>Binom1 Wins</v>
      </c>
      <c r="H140" s="14"/>
    </row>
    <row r="141" spans="4:8" x14ac:dyDescent="0.3">
      <c r="D141" s="14">
        <v>109</v>
      </c>
      <c r="E141" s="14">
        <v>880</v>
      </c>
      <c r="F141" s="14">
        <v>782</v>
      </c>
      <c r="G141" s="57" t="str">
        <f t="shared" si="1"/>
        <v>Binom1 Wins</v>
      </c>
      <c r="H141" s="14"/>
    </row>
    <row r="142" spans="4:8" x14ac:dyDescent="0.3">
      <c r="D142" s="14">
        <v>110</v>
      </c>
      <c r="E142" s="14">
        <v>865</v>
      </c>
      <c r="F142" s="14">
        <v>796</v>
      </c>
      <c r="G142" s="57" t="str">
        <f t="shared" si="1"/>
        <v>Binom1 Wins</v>
      </c>
      <c r="H142" s="14"/>
    </row>
    <row r="143" spans="4:8" x14ac:dyDescent="0.3">
      <c r="D143" s="14">
        <v>111</v>
      </c>
      <c r="E143" s="14">
        <v>852</v>
      </c>
      <c r="F143" s="14">
        <v>806</v>
      </c>
      <c r="G143" s="57" t="str">
        <f t="shared" si="1"/>
        <v>Binom1 Wins</v>
      </c>
      <c r="H143" s="14"/>
    </row>
    <row r="144" spans="4:8" x14ac:dyDescent="0.3">
      <c r="D144" s="14">
        <v>112</v>
      </c>
      <c r="E144" s="14">
        <v>847</v>
      </c>
      <c r="F144" s="14">
        <v>815</v>
      </c>
      <c r="G144" s="57" t="str">
        <f t="shared" si="1"/>
        <v>Binom1 Wins</v>
      </c>
      <c r="H144" s="14"/>
    </row>
    <row r="145" spans="4:8" x14ac:dyDescent="0.3">
      <c r="D145" s="14">
        <v>113</v>
      </c>
      <c r="E145" s="14">
        <v>834</v>
      </c>
      <c r="F145" s="14">
        <v>788</v>
      </c>
      <c r="G145" s="57" t="str">
        <f t="shared" si="1"/>
        <v>Binom1 Wins</v>
      </c>
      <c r="H145" s="14"/>
    </row>
    <row r="146" spans="4:8" x14ac:dyDescent="0.3">
      <c r="D146" s="14">
        <v>114</v>
      </c>
      <c r="E146" s="14">
        <v>837</v>
      </c>
      <c r="F146" s="14">
        <v>780</v>
      </c>
      <c r="G146" s="57" t="str">
        <f t="shared" si="1"/>
        <v>Binom1 Wins</v>
      </c>
      <c r="H146" s="14"/>
    </row>
    <row r="147" spans="4:8" x14ac:dyDescent="0.3">
      <c r="D147" s="14">
        <v>115</v>
      </c>
      <c r="E147" s="14">
        <v>850</v>
      </c>
      <c r="F147" s="14">
        <v>788</v>
      </c>
      <c r="G147" s="57" t="str">
        <f t="shared" si="1"/>
        <v>Binom1 Wins</v>
      </c>
      <c r="H147" s="14"/>
    </row>
    <row r="148" spans="4:8" x14ac:dyDescent="0.3">
      <c r="D148" s="14">
        <v>116</v>
      </c>
      <c r="E148" s="14">
        <v>830</v>
      </c>
      <c r="F148" s="14">
        <v>798</v>
      </c>
      <c r="G148" s="57" t="str">
        <f t="shared" si="1"/>
        <v>Binom1 Wins</v>
      </c>
      <c r="H148" s="14"/>
    </row>
    <row r="149" spans="4:8" x14ac:dyDescent="0.3">
      <c r="D149" s="14">
        <v>117</v>
      </c>
      <c r="E149" s="14">
        <v>858</v>
      </c>
      <c r="F149" s="14">
        <v>798</v>
      </c>
      <c r="G149" s="57" t="str">
        <f t="shared" si="1"/>
        <v>Binom1 Wins</v>
      </c>
      <c r="H149" s="14"/>
    </row>
    <row r="150" spans="4:8" x14ac:dyDescent="0.3">
      <c r="D150" s="14">
        <v>118</v>
      </c>
      <c r="E150" s="14">
        <v>858</v>
      </c>
      <c r="F150" s="14">
        <v>776</v>
      </c>
      <c r="G150" s="57" t="str">
        <f t="shared" si="1"/>
        <v>Binom1 Wins</v>
      </c>
      <c r="H150" s="14"/>
    </row>
    <row r="151" spans="4:8" x14ac:dyDescent="0.3">
      <c r="D151" s="14">
        <v>119</v>
      </c>
      <c r="E151" s="14">
        <v>875</v>
      </c>
      <c r="F151" s="14">
        <v>798</v>
      </c>
      <c r="G151" s="57" t="str">
        <f t="shared" si="1"/>
        <v>Binom1 Wins</v>
      </c>
      <c r="H151" s="14"/>
    </row>
    <row r="152" spans="4:8" x14ac:dyDescent="0.3">
      <c r="D152" s="14">
        <v>120</v>
      </c>
      <c r="E152" s="14">
        <v>847</v>
      </c>
      <c r="F152" s="14">
        <v>805</v>
      </c>
      <c r="G152" s="57" t="str">
        <f t="shared" si="1"/>
        <v>Binom1 Wins</v>
      </c>
      <c r="H152" s="14"/>
    </row>
    <row r="153" spans="4:8" x14ac:dyDescent="0.3">
      <c r="D153" s="14">
        <v>121</v>
      </c>
      <c r="E153" s="14">
        <v>841</v>
      </c>
      <c r="F153" s="14">
        <v>802</v>
      </c>
      <c r="G153" s="57" t="str">
        <f t="shared" si="1"/>
        <v>Binom1 Wins</v>
      </c>
      <c r="H153" s="14"/>
    </row>
    <row r="154" spans="4:8" x14ac:dyDescent="0.3">
      <c r="D154" s="14">
        <v>122</v>
      </c>
      <c r="E154" s="14">
        <v>852</v>
      </c>
      <c r="F154" s="14">
        <v>795</v>
      </c>
      <c r="G154" s="57" t="str">
        <f t="shared" si="1"/>
        <v>Binom1 Wins</v>
      </c>
      <c r="H154" s="14"/>
    </row>
    <row r="155" spans="4:8" x14ac:dyDescent="0.3">
      <c r="D155" s="14">
        <v>123</v>
      </c>
      <c r="E155" s="14">
        <v>862</v>
      </c>
      <c r="F155" s="14">
        <v>804</v>
      </c>
      <c r="G155" s="57" t="str">
        <f t="shared" si="1"/>
        <v>Binom1 Wins</v>
      </c>
      <c r="H155" s="14"/>
    </row>
    <row r="156" spans="4:8" x14ac:dyDescent="0.3">
      <c r="D156" s="14">
        <v>124</v>
      </c>
      <c r="E156" s="14">
        <v>852</v>
      </c>
      <c r="F156" s="14">
        <v>802</v>
      </c>
      <c r="G156" s="57" t="str">
        <f t="shared" si="1"/>
        <v>Binom1 Wins</v>
      </c>
      <c r="H156" s="14"/>
    </row>
    <row r="157" spans="4:8" x14ac:dyDescent="0.3">
      <c r="D157" s="14">
        <v>125</v>
      </c>
      <c r="E157" s="14">
        <v>867</v>
      </c>
      <c r="F157" s="14">
        <v>796</v>
      </c>
      <c r="G157" s="57" t="str">
        <f t="shared" si="1"/>
        <v>Binom1 Wins</v>
      </c>
      <c r="H157" s="14"/>
    </row>
    <row r="158" spans="4:8" x14ac:dyDescent="0.3">
      <c r="D158" s="14">
        <v>126</v>
      </c>
      <c r="E158" s="14">
        <v>838</v>
      </c>
      <c r="F158" s="14">
        <v>808</v>
      </c>
      <c r="G158" s="57" t="str">
        <f t="shared" si="1"/>
        <v>Binom1 Wins</v>
      </c>
      <c r="H158" s="14"/>
    </row>
    <row r="159" spans="4:8" x14ac:dyDescent="0.3">
      <c r="D159" s="14">
        <v>127</v>
      </c>
      <c r="E159" s="14">
        <v>842</v>
      </c>
      <c r="F159" s="14">
        <v>791</v>
      </c>
      <c r="G159" s="57" t="str">
        <f t="shared" si="1"/>
        <v>Binom1 Wins</v>
      </c>
      <c r="H159" s="14"/>
    </row>
    <row r="160" spans="4:8" x14ac:dyDescent="0.3">
      <c r="D160" s="14">
        <v>128</v>
      </c>
      <c r="E160" s="14">
        <v>864</v>
      </c>
      <c r="F160" s="14">
        <v>803</v>
      </c>
      <c r="G160" s="57" t="str">
        <f t="shared" si="1"/>
        <v>Binom1 Wins</v>
      </c>
      <c r="H160" s="14"/>
    </row>
    <row r="161" spans="4:8" x14ac:dyDescent="0.3">
      <c r="D161" s="14">
        <v>129</v>
      </c>
      <c r="E161" s="14">
        <v>869</v>
      </c>
      <c r="F161" s="14">
        <v>813</v>
      </c>
      <c r="G161" s="57" t="str">
        <f t="shared" ref="G161:G224" si="2">IF(E161&gt;F161,$E$32&amp;" Wins",$F$32&amp;" WINS")</f>
        <v>Binom1 Wins</v>
      </c>
      <c r="H161" s="14"/>
    </row>
    <row r="162" spans="4:8" x14ac:dyDescent="0.3">
      <c r="D162" s="14">
        <v>130</v>
      </c>
      <c r="E162" s="14">
        <v>846</v>
      </c>
      <c r="F162" s="14">
        <v>829</v>
      </c>
      <c r="G162" s="57" t="str">
        <f t="shared" si="2"/>
        <v>Binom1 Wins</v>
      </c>
      <c r="H162" s="14"/>
    </row>
    <row r="163" spans="4:8" x14ac:dyDescent="0.3">
      <c r="D163" s="14">
        <v>131</v>
      </c>
      <c r="E163" s="14">
        <v>845</v>
      </c>
      <c r="F163" s="14">
        <v>792</v>
      </c>
      <c r="G163" s="57" t="str">
        <f t="shared" si="2"/>
        <v>Binom1 Wins</v>
      </c>
      <c r="H163" s="14"/>
    </row>
    <row r="164" spans="4:8" x14ac:dyDescent="0.3">
      <c r="D164" s="14">
        <v>132</v>
      </c>
      <c r="E164" s="14">
        <v>848</v>
      </c>
      <c r="F164" s="14">
        <v>779</v>
      </c>
      <c r="G164" s="57" t="str">
        <f t="shared" si="2"/>
        <v>Binom1 Wins</v>
      </c>
      <c r="H164" s="14"/>
    </row>
    <row r="165" spans="4:8" x14ac:dyDescent="0.3">
      <c r="D165" s="14">
        <v>133</v>
      </c>
      <c r="E165" s="14">
        <v>839</v>
      </c>
      <c r="F165" s="14">
        <v>790</v>
      </c>
      <c r="G165" s="57" t="str">
        <f t="shared" si="2"/>
        <v>Binom1 Wins</v>
      </c>
      <c r="H165" s="14"/>
    </row>
    <row r="166" spans="4:8" x14ac:dyDescent="0.3">
      <c r="D166" s="14">
        <v>134</v>
      </c>
      <c r="E166" s="14">
        <v>839</v>
      </c>
      <c r="F166" s="14">
        <v>809</v>
      </c>
      <c r="G166" s="57" t="str">
        <f t="shared" si="2"/>
        <v>Binom1 Wins</v>
      </c>
      <c r="H166" s="14"/>
    </row>
    <row r="167" spans="4:8" x14ac:dyDescent="0.3">
      <c r="D167" s="14">
        <v>135</v>
      </c>
      <c r="E167" s="14">
        <v>842</v>
      </c>
      <c r="F167" s="14">
        <v>789</v>
      </c>
      <c r="G167" s="57" t="str">
        <f t="shared" si="2"/>
        <v>Binom1 Wins</v>
      </c>
      <c r="H167" s="14"/>
    </row>
    <row r="168" spans="4:8" x14ac:dyDescent="0.3">
      <c r="D168" s="14">
        <v>136</v>
      </c>
      <c r="E168" s="14">
        <v>836</v>
      </c>
      <c r="F168" s="14">
        <v>802</v>
      </c>
      <c r="G168" s="57" t="str">
        <f t="shared" si="2"/>
        <v>Binom1 Wins</v>
      </c>
      <c r="H168" s="14"/>
    </row>
    <row r="169" spans="4:8" x14ac:dyDescent="0.3">
      <c r="D169" s="14">
        <v>137</v>
      </c>
      <c r="E169" s="14">
        <v>836</v>
      </c>
      <c r="F169" s="14">
        <v>806</v>
      </c>
      <c r="G169" s="57" t="str">
        <f t="shared" si="2"/>
        <v>Binom1 Wins</v>
      </c>
      <c r="H169" s="14"/>
    </row>
    <row r="170" spans="4:8" x14ac:dyDescent="0.3">
      <c r="D170" s="14">
        <v>138</v>
      </c>
      <c r="E170" s="14">
        <v>840</v>
      </c>
      <c r="F170" s="14">
        <v>804</v>
      </c>
      <c r="G170" s="57" t="str">
        <f t="shared" si="2"/>
        <v>Binom1 Wins</v>
      </c>
      <c r="H170" s="14"/>
    </row>
    <row r="171" spans="4:8" x14ac:dyDescent="0.3">
      <c r="D171" s="14">
        <v>139</v>
      </c>
      <c r="E171" s="14">
        <v>850</v>
      </c>
      <c r="F171" s="14">
        <v>783</v>
      </c>
      <c r="G171" s="57" t="str">
        <f t="shared" si="2"/>
        <v>Binom1 Wins</v>
      </c>
      <c r="H171" s="14"/>
    </row>
    <row r="172" spans="4:8" x14ac:dyDescent="0.3">
      <c r="D172" s="14">
        <v>140</v>
      </c>
      <c r="E172" s="14">
        <v>873</v>
      </c>
      <c r="F172" s="14">
        <v>797</v>
      </c>
      <c r="G172" s="57" t="str">
        <f t="shared" si="2"/>
        <v>Binom1 Wins</v>
      </c>
      <c r="H172" s="14"/>
    </row>
    <row r="173" spans="4:8" x14ac:dyDescent="0.3">
      <c r="D173" s="14">
        <v>141</v>
      </c>
      <c r="E173" s="14">
        <v>845</v>
      </c>
      <c r="F173" s="14">
        <v>822</v>
      </c>
      <c r="G173" s="57" t="str">
        <f t="shared" si="2"/>
        <v>Binom1 Wins</v>
      </c>
      <c r="H173" s="14"/>
    </row>
    <row r="174" spans="4:8" x14ac:dyDescent="0.3">
      <c r="D174" s="14">
        <v>142</v>
      </c>
      <c r="E174" s="14">
        <v>814</v>
      </c>
      <c r="F174" s="14">
        <v>804</v>
      </c>
      <c r="G174" s="57" t="str">
        <f t="shared" si="2"/>
        <v>Binom1 Wins</v>
      </c>
      <c r="H174" s="14"/>
    </row>
    <row r="175" spans="4:8" x14ac:dyDescent="0.3">
      <c r="D175" s="14">
        <v>143</v>
      </c>
      <c r="E175" s="14">
        <v>869</v>
      </c>
      <c r="F175" s="14">
        <v>774</v>
      </c>
      <c r="G175" s="57" t="str">
        <f t="shared" si="2"/>
        <v>Binom1 Wins</v>
      </c>
      <c r="H175" s="14"/>
    </row>
    <row r="176" spans="4:8" x14ac:dyDescent="0.3">
      <c r="D176" s="14">
        <v>144</v>
      </c>
      <c r="E176" s="14">
        <v>859</v>
      </c>
      <c r="F176" s="14">
        <v>788</v>
      </c>
      <c r="G176" s="57" t="str">
        <f t="shared" si="2"/>
        <v>Binom1 Wins</v>
      </c>
      <c r="H176" s="14"/>
    </row>
    <row r="177" spans="4:8" x14ac:dyDescent="0.3">
      <c r="D177" s="14">
        <v>145</v>
      </c>
      <c r="E177" s="14">
        <v>835</v>
      </c>
      <c r="F177" s="14">
        <v>786</v>
      </c>
      <c r="G177" s="57" t="str">
        <f t="shared" si="2"/>
        <v>Binom1 Wins</v>
      </c>
      <c r="H177" s="14"/>
    </row>
    <row r="178" spans="4:8" x14ac:dyDescent="0.3">
      <c r="D178" s="14">
        <v>146</v>
      </c>
      <c r="E178" s="14">
        <v>853</v>
      </c>
      <c r="F178" s="14">
        <v>807</v>
      </c>
      <c r="G178" s="57" t="str">
        <f t="shared" si="2"/>
        <v>Binom1 Wins</v>
      </c>
      <c r="H178" s="14"/>
    </row>
    <row r="179" spans="4:8" x14ac:dyDescent="0.3">
      <c r="D179" s="14">
        <v>147</v>
      </c>
      <c r="E179" s="14">
        <v>847</v>
      </c>
      <c r="F179" s="14">
        <v>822</v>
      </c>
      <c r="G179" s="57" t="str">
        <f t="shared" si="2"/>
        <v>Binom1 Wins</v>
      </c>
      <c r="H179" s="14"/>
    </row>
    <row r="180" spans="4:8" x14ac:dyDescent="0.3">
      <c r="D180" s="14">
        <v>148</v>
      </c>
      <c r="E180" s="14">
        <v>871</v>
      </c>
      <c r="F180" s="14">
        <v>793</v>
      </c>
      <c r="G180" s="57" t="str">
        <f t="shared" si="2"/>
        <v>Binom1 Wins</v>
      </c>
      <c r="H180" s="14"/>
    </row>
    <row r="181" spans="4:8" x14ac:dyDescent="0.3">
      <c r="D181" s="14">
        <v>149</v>
      </c>
      <c r="E181" s="14">
        <v>848</v>
      </c>
      <c r="F181" s="14">
        <v>790</v>
      </c>
      <c r="G181" s="57" t="str">
        <f t="shared" si="2"/>
        <v>Binom1 Wins</v>
      </c>
      <c r="H181" s="14"/>
    </row>
    <row r="182" spans="4:8" x14ac:dyDescent="0.3">
      <c r="D182" s="14">
        <v>150</v>
      </c>
      <c r="E182" s="14">
        <v>847</v>
      </c>
      <c r="F182" s="14">
        <v>809</v>
      </c>
      <c r="G182" s="57" t="str">
        <f t="shared" si="2"/>
        <v>Binom1 Wins</v>
      </c>
      <c r="H182" s="14"/>
    </row>
    <row r="183" spans="4:8" x14ac:dyDescent="0.3">
      <c r="D183" s="14">
        <v>151</v>
      </c>
      <c r="E183" s="14">
        <v>849</v>
      </c>
      <c r="F183" s="14">
        <v>802</v>
      </c>
      <c r="G183" s="57" t="str">
        <f t="shared" si="2"/>
        <v>Binom1 Wins</v>
      </c>
      <c r="H183" s="14"/>
    </row>
    <row r="184" spans="4:8" x14ac:dyDescent="0.3">
      <c r="D184" s="14">
        <v>152</v>
      </c>
      <c r="E184" s="14">
        <v>848</v>
      </c>
      <c r="F184" s="14">
        <v>810</v>
      </c>
      <c r="G184" s="57" t="str">
        <f t="shared" si="2"/>
        <v>Binom1 Wins</v>
      </c>
      <c r="H184" s="14"/>
    </row>
    <row r="185" spans="4:8" x14ac:dyDescent="0.3">
      <c r="D185" s="14">
        <v>153</v>
      </c>
      <c r="E185" s="14">
        <v>840</v>
      </c>
      <c r="F185" s="14">
        <v>788</v>
      </c>
      <c r="G185" s="57" t="str">
        <f t="shared" si="2"/>
        <v>Binom1 Wins</v>
      </c>
      <c r="H185" s="14"/>
    </row>
    <row r="186" spans="4:8" x14ac:dyDescent="0.3">
      <c r="D186" s="14">
        <v>154</v>
      </c>
      <c r="E186" s="14">
        <v>844</v>
      </c>
      <c r="F186" s="14">
        <v>807</v>
      </c>
      <c r="G186" s="57" t="str">
        <f t="shared" si="2"/>
        <v>Binom1 Wins</v>
      </c>
      <c r="H186" s="14"/>
    </row>
    <row r="187" spans="4:8" x14ac:dyDescent="0.3">
      <c r="D187" s="14">
        <v>155</v>
      </c>
      <c r="E187" s="14">
        <v>855</v>
      </c>
      <c r="F187" s="14">
        <v>809</v>
      </c>
      <c r="G187" s="57" t="str">
        <f t="shared" si="2"/>
        <v>Binom1 Wins</v>
      </c>
      <c r="H187" s="14"/>
    </row>
    <row r="188" spans="4:8" x14ac:dyDescent="0.3">
      <c r="D188" s="14">
        <v>156</v>
      </c>
      <c r="E188" s="14">
        <v>869</v>
      </c>
      <c r="F188" s="14">
        <v>803</v>
      </c>
      <c r="G188" s="57" t="str">
        <f t="shared" si="2"/>
        <v>Binom1 Wins</v>
      </c>
      <c r="H188" s="14"/>
    </row>
    <row r="189" spans="4:8" x14ac:dyDescent="0.3">
      <c r="D189" s="14">
        <v>157</v>
      </c>
      <c r="E189" s="14">
        <v>837</v>
      </c>
      <c r="F189" s="14">
        <v>797</v>
      </c>
      <c r="G189" s="57" t="str">
        <f t="shared" si="2"/>
        <v>Binom1 Wins</v>
      </c>
      <c r="H189" s="14"/>
    </row>
    <row r="190" spans="4:8" x14ac:dyDescent="0.3">
      <c r="D190" s="14">
        <v>158</v>
      </c>
      <c r="E190" s="14">
        <v>835</v>
      </c>
      <c r="F190" s="14">
        <v>792</v>
      </c>
      <c r="G190" s="57" t="str">
        <f t="shared" si="2"/>
        <v>Binom1 Wins</v>
      </c>
      <c r="H190" s="14"/>
    </row>
    <row r="191" spans="4:8" x14ac:dyDescent="0.3">
      <c r="D191" s="14">
        <v>159</v>
      </c>
      <c r="E191" s="14">
        <v>839</v>
      </c>
      <c r="F191" s="14">
        <v>810</v>
      </c>
      <c r="G191" s="57" t="str">
        <f t="shared" si="2"/>
        <v>Binom1 Wins</v>
      </c>
      <c r="H191" s="14"/>
    </row>
    <row r="192" spans="4:8" x14ac:dyDescent="0.3">
      <c r="D192" s="14">
        <v>160</v>
      </c>
      <c r="E192" s="14">
        <v>834</v>
      </c>
      <c r="F192" s="14">
        <v>787</v>
      </c>
      <c r="G192" s="57" t="str">
        <f t="shared" si="2"/>
        <v>Binom1 Wins</v>
      </c>
      <c r="H192" s="14"/>
    </row>
    <row r="193" spans="4:8" x14ac:dyDescent="0.3">
      <c r="D193" s="14">
        <v>161</v>
      </c>
      <c r="E193" s="14">
        <v>859</v>
      </c>
      <c r="F193" s="14">
        <v>794</v>
      </c>
      <c r="G193" s="57" t="str">
        <f t="shared" si="2"/>
        <v>Binom1 Wins</v>
      </c>
      <c r="H193" s="14"/>
    </row>
    <row r="194" spans="4:8" x14ac:dyDescent="0.3">
      <c r="D194" s="14">
        <v>162</v>
      </c>
      <c r="E194" s="14">
        <v>864</v>
      </c>
      <c r="F194" s="14">
        <v>815</v>
      </c>
      <c r="G194" s="57" t="str">
        <f t="shared" si="2"/>
        <v>Binom1 Wins</v>
      </c>
      <c r="H194" s="14"/>
    </row>
    <row r="195" spans="4:8" x14ac:dyDescent="0.3">
      <c r="D195" s="14">
        <v>163</v>
      </c>
      <c r="E195" s="14">
        <v>834</v>
      </c>
      <c r="F195" s="14">
        <v>799</v>
      </c>
      <c r="G195" s="57" t="str">
        <f t="shared" si="2"/>
        <v>Binom1 Wins</v>
      </c>
      <c r="H195" s="14"/>
    </row>
    <row r="196" spans="4:8" x14ac:dyDescent="0.3">
      <c r="D196" s="14">
        <v>164</v>
      </c>
      <c r="E196" s="14">
        <v>874</v>
      </c>
      <c r="F196" s="14">
        <v>806</v>
      </c>
      <c r="G196" s="57" t="str">
        <f t="shared" si="2"/>
        <v>Binom1 Wins</v>
      </c>
      <c r="H196" s="14"/>
    </row>
    <row r="197" spans="4:8" x14ac:dyDescent="0.3">
      <c r="D197" s="14">
        <v>165</v>
      </c>
      <c r="E197" s="14">
        <v>845</v>
      </c>
      <c r="F197" s="14">
        <v>796</v>
      </c>
      <c r="G197" s="57" t="str">
        <f t="shared" si="2"/>
        <v>Binom1 Wins</v>
      </c>
      <c r="H197" s="14"/>
    </row>
    <row r="198" spans="4:8" x14ac:dyDescent="0.3">
      <c r="D198" s="14">
        <v>166</v>
      </c>
      <c r="E198" s="14">
        <v>850</v>
      </c>
      <c r="F198" s="14">
        <v>802</v>
      </c>
      <c r="G198" s="57" t="str">
        <f t="shared" si="2"/>
        <v>Binom1 Wins</v>
      </c>
      <c r="H198" s="14"/>
    </row>
    <row r="199" spans="4:8" x14ac:dyDescent="0.3">
      <c r="D199" s="14">
        <v>167</v>
      </c>
      <c r="E199" s="14">
        <v>856</v>
      </c>
      <c r="F199" s="14">
        <v>794</v>
      </c>
      <c r="G199" s="57" t="str">
        <f t="shared" si="2"/>
        <v>Binom1 Wins</v>
      </c>
      <c r="H199" s="14"/>
    </row>
    <row r="200" spans="4:8" x14ac:dyDescent="0.3">
      <c r="D200" s="14">
        <v>168</v>
      </c>
      <c r="E200" s="14">
        <v>822</v>
      </c>
      <c r="F200" s="14">
        <v>808</v>
      </c>
      <c r="G200" s="57" t="str">
        <f t="shared" si="2"/>
        <v>Binom1 Wins</v>
      </c>
      <c r="H200" s="14"/>
    </row>
    <row r="201" spans="4:8" x14ac:dyDescent="0.3">
      <c r="D201" s="14">
        <v>169</v>
      </c>
      <c r="E201" s="14">
        <v>846</v>
      </c>
      <c r="F201" s="14">
        <v>787</v>
      </c>
      <c r="G201" s="57" t="str">
        <f t="shared" si="2"/>
        <v>Binom1 Wins</v>
      </c>
      <c r="H201" s="14"/>
    </row>
    <row r="202" spans="4:8" x14ac:dyDescent="0.3">
      <c r="D202" s="14">
        <v>170</v>
      </c>
      <c r="E202" s="14">
        <v>852</v>
      </c>
      <c r="F202" s="14">
        <v>820</v>
      </c>
      <c r="G202" s="57" t="str">
        <f t="shared" si="2"/>
        <v>Binom1 Wins</v>
      </c>
      <c r="H202" s="14"/>
    </row>
    <row r="203" spans="4:8" x14ac:dyDescent="0.3">
      <c r="D203" s="14">
        <v>171</v>
      </c>
      <c r="E203" s="14">
        <v>836</v>
      </c>
      <c r="F203" s="14">
        <v>775</v>
      </c>
      <c r="G203" s="57" t="str">
        <f t="shared" si="2"/>
        <v>Binom1 Wins</v>
      </c>
      <c r="H203" s="14"/>
    </row>
    <row r="204" spans="4:8" x14ac:dyDescent="0.3">
      <c r="D204" s="14">
        <v>172</v>
      </c>
      <c r="E204" s="14">
        <v>850</v>
      </c>
      <c r="F204" s="14">
        <v>799</v>
      </c>
      <c r="G204" s="57" t="str">
        <f t="shared" si="2"/>
        <v>Binom1 Wins</v>
      </c>
      <c r="H204" s="14"/>
    </row>
    <row r="205" spans="4:8" x14ac:dyDescent="0.3">
      <c r="D205" s="14">
        <v>173</v>
      </c>
      <c r="E205" s="14">
        <v>835</v>
      </c>
      <c r="F205" s="14">
        <v>795</v>
      </c>
      <c r="G205" s="57" t="str">
        <f t="shared" si="2"/>
        <v>Binom1 Wins</v>
      </c>
      <c r="H205" s="14"/>
    </row>
    <row r="206" spans="4:8" x14ac:dyDescent="0.3">
      <c r="D206" s="14">
        <v>174</v>
      </c>
      <c r="E206" s="14">
        <v>842</v>
      </c>
      <c r="F206" s="14">
        <v>781</v>
      </c>
      <c r="G206" s="57" t="str">
        <f t="shared" si="2"/>
        <v>Binom1 Wins</v>
      </c>
      <c r="H206" s="14"/>
    </row>
    <row r="207" spans="4:8" x14ac:dyDescent="0.3">
      <c r="D207" s="14">
        <v>175</v>
      </c>
      <c r="E207" s="14">
        <v>830</v>
      </c>
      <c r="F207" s="14">
        <v>805</v>
      </c>
      <c r="G207" s="57" t="str">
        <f t="shared" si="2"/>
        <v>Binom1 Wins</v>
      </c>
      <c r="H207" s="14"/>
    </row>
    <row r="208" spans="4:8" x14ac:dyDescent="0.3">
      <c r="D208" s="14">
        <v>176</v>
      </c>
      <c r="E208" s="14">
        <v>840</v>
      </c>
      <c r="F208" s="14">
        <v>825</v>
      </c>
      <c r="G208" s="57" t="str">
        <f t="shared" si="2"/>
        <v>Binom1 Wins</v>
      </c>
      <c r="H208" s="14"/>
    </row>
    <row r="209" spans="4:8" x14ac:dyDescent="0.3">
      <c r="D209" s="14">
        <v>177</v>
      </c>
      <c r="E209" s="14">
        <v>856</v>
      </c>
      <c r="F209" s="14">
        <v>793</v>
      </c>
      <c r="G209" s="57" t="str">
        <f t="shared" si="2"/>
        <v>Binom1 Wins</v>
      </c>
      <c r="H209" s="14"/>
    </row>
    <row r="210" spans="4:8" x14ac:dyDescent="0.3">
      <c r="D210" s="14">
        <v>178</v>
      </c>
      <c r="E210" s="14">
        <v>853</v>
      </c>
      <c r="F210" s="14">
        <v>784</v>
      </c>
      <c r="G210" s="57" t="str">
        <f t="shared" si="2"/>
        <v>Binom1 Wins</v>
      </c>
      <c r="H210" s="14"/>
    </row>
    <row r="211" spans="4:8" x14ac:dyDescent="0.3">
      <c r="D211" s="14">
        <v>179</v>
      </c>
      <c r="E211" s="14">
        <v>853</v>
      </c>
      <c r="F211" s="14">
        <v>807</v>
      </c>
      <c r="G211" s="57" t="str">
        <f t="shared" si="2"/>
        <v>Binom1 Wins</v>
      </c>
      <c r="H211" s="14"/>
    </row>
    <row r="212" spans="4:8" x14ac:dyDescent="0.3">
      <c r="D212" s="14">
        <v>180</v>
      </c>
      <c r="E212" s="14">
        <v>858</v>
      </c>
      <c r="F212" s="14">
        <v>781</v>
      </c>
      <c r="G212" s="57" t="str">
        <f t="shared" si="2"/>
        <v>Binom1 Wins</v>
      </c>
      <c r="H212" s="14"/>
    </row>
    <row r="213" spans="4:8" x14ac:dyDescent="0.3">
      <c r="D213" s="14">
        <v>181</v>
      </c>
      <c r="E213" s="14">
        <v>855</v>
      </c>
      <c r="F213" s="14">
        <v>816</v>
      </c>
      <c r="G213" s="57" t="str">
        <f t="shared" si="2"/>
        <v>Binom1 Wins</v>
      </c>
      <c r="H213" s="14"/>
    </row>
    <row r="214" spans="4:8" x14ac:dyDescent="0.3">
      <c r="D214" s="14">
        <v>182</v>
      </c>
      <c r="E214" s="14">
        <v>838</v>
      </c>
      <c r="F214" s="14">
        <v>802</v>
      </c>
      <c r="G214" s="57" t="str">
        <f t="shared" si="2"/>
        <v>Binom1 Wins</v>
      </c>
      <c r="H214" s="14"/>
    </row>
    <row r="215" spans="4:8" x14ac:dyDescent="0.3">
      <c r="D215" s="14">
        <v>183</v>
      </c>
      <c r="E215" s="14">
        <v>841</v>
      </c>
      <c r="F215" s="14">
        <v>811</v>
      </c>
      <c r="G215" s="57" t="str">
        <f t="shared" si="2"/>
        <v>Binom1 Wins</v>
      </c>
      <c r="H215" s="14"/>
    </row>
    <row r="216" spans="4:8" x14ac:dyDescent="0.3">
      <c r="D216" s="14">
        <v>184</v>
      </c>
      <c r="E216" s="14">
        <v>858</v>
      </c>
      <c r="F216" s="14">
        <v>795</v>
      </c>
      <c r="G216" s="57" t="str">
        <f t="shared" si="2"/>
        <v>Binom1 Wins</v>
      </c>
      <c r="H216" s="14"/>
    </row>
    <row r="217" spans="4:8" x14ac:dyDescent="0.3">
      <c r="D217" s="14">
        <v>185</v>
      </c>
      <c r="E217" s="14">
        <v>852</v>
      </c>
      <c r="F217" s="14">
        <v>799</v>
      </c>
      <c r="G217" s="57" t="str">
        <f t="shared" si="2"/>
        <v>Binom1 Wins</v>
      </c>
      <c r="H217" s="14"/>
    </row>
    <row r="218" spans="4:8" x14ac:dyDescent="0.3">
      <c r="D218" s="14">
        <v>186</v>
      </c>
      <c r="E218" s="14">
        <v>847</v>
      </c>
      <c r="F218" s="14">
        <v>797</v>
      </c>
      <c r="G218" s="57" t="str">
        <f t="shared" si="2"/>
        <v>Binom1 Wins</v>
      </c>
      <c r="H218" s="14"/>
    </row>
    <row r="219" spans="4:8" x14ac:dyDescent="0.3">
      <c r="D219" s="14">
        <v>187</v>
      </c>
      <c r="E219" s="14">
        <v>842</v>
      </c>
      <c r="F219" s="14">
        <v>786</v>
      </c>
      <c r="G219" s="57" t="str">
        <f t="shared" si="2"/>
        <v>Binom1 Wins</v>
      </c>
      <c r="H219" s="14"/>
    </row>
    <row r="220" spans="4:8" x14ac:dyDescent="0.3">
      <c r="D220" s="14">
        <v>188</v>
      </c>
      <c r="E220" s="14">
        <v>847</v>
      </c>
      <c r="F220" s="14">
        <v>802</v>
      </c>
      <c r="G220" s="57" t="str">
        <f t="shared" si="2"/>
        <v>Binom1 Wins</v>
      </c>
      <c r="H220" s="14"/>
    </row>
    <row r="221" spans="4:8" x14ac:dyDescent="0.3">
      <c r="D221" s="14">
        <v>189</v>
      </c>
      <c r="E221" s="14">
        <v>855</v>
      </c>
      <c r="F221" s="14">
        <v>807</v>
      </c>
      <c r="G221" s="57" t="str">
        <f t="shared" si="2"/>
        <v>Binom1 Wins</v>
      </c>
      <c r="H221" s="14"/>
    </row>
    <row r="222" spans="4:8" x14ac:dyDescent="0.3">
      <c r="D222" s="14">
        <v>190</v>
      </c>
      <c r="E222" s="14">
        <v>824</v>
      </c>
      <c r="F222" s="14">
        <v>820</v>
      </c>
      <c r="G222" s="57" t="str">
        <f t="shared" si="2"/>
        <v>Binom1 Wins</v>
      </c>
      <c r="H222" s="14"/>
    </row>
    <row r="223" spans="4:8" x14ac:dyDescent="0.3">
      <c r="D223" s="14">
        <v>191</v>
      </c>
      <c r="E223" s="14">
        <v>871</v>
      </c>
      <c r="F223" s="14">
        <v>790</v>
      </c>
      <c r="G223" s="57" t="str">
        <f t="shared" si="2"/>
        <v>Binom1 Wins</v>
      </c>
      <c r="H223" s="14"/>
    </row>
    <row r="224" spans="4:8" x14ac:dyDescent="0.3">
      <c r="D224" s="14">
        <v>192</v>
      </c>
      <c r="E224" s="14">
        <v>842</v>
      </c>
      <c r="F224" s="14">
        <v>828</v>
      </c>
      <c r="G224" s="57" t="str">
        <f t="shared" si="2"/>
        <v>Binom1 Wins</v>
      </c>
      <c r="H224" s="14"/>
    </row>
    <row r="225" spans="4:8" x14ac:dyDescent="0.3">
      <c r="D225" s="14">
        <v>193</v>
      </c>
      <c r="E225" s="14">
        <v>821</v>
      </c>
      <c r="F225" s="14">
        <v>788</v>
      </c>
      <c r="G225" s="57" t="str">
        <f t="shared" ref="G225:G288" si="3">IF(E225&gt;F225,$E$32&amp;" Wins",$F$32&amp;" WINS")</f>
        <v>Binom1 Wins</v>
      </c>
      <c r="H225" s="14"/>
    </row>
    <row r="226" spans="4:8" x14ac:dyDescent="0.3">
      <c r="D226" s="14">
        <v>194</v>
      </c>
      <c r="E226" s="14">
        <v>875</v>
      </c>
      <c r="F226" s="14">
        <v>801</v>
      </c>
      <c r="G226" s="57" t="str">
        <f t="shared" si="3"/>
        <v>Binom1 Wins</v>
      </c>
      <c r="H226" s="14"/>
    </row>
    <row r="227" spans="4:8" x14ac:dyDescent="0.3">
      <c r="D227" s="14">
        <v>195</v>
      </c>
      <c r="E227" s="14">
        <v>821</v>
      </c>
      <c r="F227" s="14">
        <v>800</v>
      </c>
      <c r="G227" s="57" t="str">
        <f t="shared" si="3"/>
        <v>Binom1 Wins</v>
      </c>
      <c r="H227" s="14"/>
    </row>
    <row r="228" spans="4:8" x14ac:dyDescent="0.3">
      <c r="D228" s="14">
        <v>196</v>
      </c>
      <c r="E228" s="14">
        <v>833</v>
      </c>
      <c r="F228" s="14">
        <v>799</v>
      </c>
      <c r="G228" s="57" t="str">
        <f t="shared" si="3"/>
        <v>Binom1 Wins</v>
      </c>
      <c r="H228" s="14"/>
    </row>
    <row r="229" spans="4:8" x14ac:dyDescent="0.3">
      <c r="D229" s="14">
        <v>197</v>
      </c>
      <c r="E229" s="14">
        <v>857</v>
      </c>
      <c r="F229" s="14">
        <v>822</v>
      </c>
      <c r="G229" s="57" t="str">
        <f t="shared" si="3"/>
        <v>Binom1 Wins</v>
      </c>
      <c r="H229" s="14"/>
    </row>
    <row r="230" spans="4:8" x14ac:dyDescent="0.3">
      <c r="D230" s="14">
        <v>198</v>
      </c>
      <c r="E230" s="14">
        <v>831</v>
      </c>
      <c r="F230" s="14">
        <v>806</v>
      </c>
      <c r="G230" s="57" t="str">
        <f t="shared" si="3"/>
        <v>Binom1 Wins</v>
      </c>
      <c r="H230" s="14"/>
    </row>
    <row r="231" spans="4:8" x14ac:dyDescent="0.3">
      <c r="D231" s="14">
        <v>199</v>
      </c>
      <c r="E231" s="14">
        <v>848</v>
      </c>
      <c r="F231" s="14">
        <v>803</v>
      </c>
      <c r="G231" s="57" t="str">
        <f t="shared" si="3"/>
        <v>Binom1 Wins</v>
      </c>
      <c r="H231" s="14"/>
    </row>
    <row r="232" spans="4:8" x14ac:dyDescent="0.3">
      <c r="D232" s="14">
        <v>200</v>
      </c>
      <c r="E232" s="14">
        <v>856</v>
      </c>
      <c r="F232" s="14">
        <v>811</v>
      </c>
      <c r="G232" s="57" t="str">
        <f t="shared" si="3"/>
        <v>Binom1 Wins</v>
      </c>
      <c r="H232" s="14"/>
    </row>
    <row r="233" spans="4:8" x14ac:dyDescent="0.3">
      <c r="D233" s="14">
        <v>201</v>
      </c>
      <c r="E233" s="14">
        <v>841</v>
      </c>
      <c r="F233" s="14">
        <v>800</v>
      </c>
      <c r="G233" s="57" t="str">
        <f t="shared" si="3"/>
        <v>Binom1 Wins</v>
      </c>
      <c r="H233" s="14"/>
    </row>
    <row r="234" spans="4:8" x14ac:dyDescent="0.3">
      <c r="D234" s="14">
        <v>202</v>
      </c>
      <c r="E234" s="14">
        <v>843</v>
      </c>
      <c r="F234" s="14">
        <v>804</v>
      </c>
      <c r="G234" s="57" t="str">
        <f t="shared" si="3"/>
        <v>Binom1 Wins</v>
      </c>
      <c r="H234" s="14"/>
    </row>
    <row r="235" spans="4:8" x14ac:dyDescent="0.3">
      <c r="D235" s="14">
        <v>203</v>
      </c>
      <c r="E235" s="14">
        <v>838</v>
      </c>
      <c r="F235" s="14">
        <v>802</v>
      </c>
      <c r="G235" s="57" t="str">
        <f t="shared" si="3"/>
        <v>Binom1 Wins</v>
      </c>
      <c r="H235" s="14"/>
    </row>
    <row r="236" spans="4:8" x14ac:dyDescent="0.3">
      <c r="D236" s="14">
        <v>204</v>
      </c>
      <c r="E236" s="14">
        <v>866</v>
      </c>
      <c r="F236" s="14">
        <v>803</v>
      </c>
      <c r="G236" s="57" t="str">
        <f t="shared" si="3"/>
        <v>Binom1 Wins</v>
      </c>
      <c r="H236" s="14"/>
    </row>
    <row r="237" spans="4:8" x14ac:dyDescent="0.3">
      <c r="D237" s="14">
        <v>205</v>
      </c>
      <c r="E237" s="14">
        <v>842</v>
      </c>
      <c r="F237" s="14">
        <v>813</v>
      </c>
      <c r="G237" s="57" t="str">
        <f t="shared" si="3"/>
        <v>Binom1 Wins</v>
      </c>
      <c r="H237" s="14"/>
    </row>
    <row r="238" spans="4:8" x14ac:dyDescent="0.3">
      <c r="D238" s="14">
        <v>206</v>
      </c>
      <c r="E238" s="14">
        <v>835</v>
      </c>
      <c r="F238" s="14">
        <v>792</v>
      </c>
      <c r="G238" s="57" t="str">
        <f t="shared" si="3"/>
        <v>Binom1 Wins</v>
      </c>
      <c r="H238" s="14"/>
    </row>
    <row r="239" spans="4:8" x14ac:dyDescent="0.3">
      <c r="D239" s="14">
        <v>207</v>
      </c>
      <c r="E239" s="14">
        <v>863</v>
      </c>
      <c r="F239" s="14">
        <v>801</v>
      </c>
      <c r="G239" s="57" t="str">
        <f t="shared" si="3"/>
        <v>Binom1 Wins</v>
      </c>
      <c r="H239" s="14"/>
    </row>
    <row r="240" spans="4:8" x14ac:dyDescent="0.3">
      <c r="D240" s="14">
        <v>208</v>
      </c>
      <c r="E240" s="14">
        <v>842</v>
      </c>
      <c r="F240" s="14">
        <v>792</v>
      </c>
      <c r="G240" s="57" t="str">
        <f t="shared" si="3"/>
        <v>Binom1 Wins</v>
      </c>
      <c r="H240" s="14"/>
    </row>
    <row r="241" spans="4:8" x14ac:dyDescent="0.3">
      <c r="D241" s="14">
        <v>209</v>
      </c>
      <c r="E241" s="14">
        <v>823</v>
      </c>
      <c r="F241" s="14">
        <v>786</v>
      </c>
      <c r="G241" s="57" t="str">
        <f t="shared" si="3"/>
        <v>Binom1 Wins</v>
      </c>
      <c r="H241" s="14"/>
    </row>
    <row r="242" spans="4:8" x14ac:dyDescent="0.3">
      <c r="D242" s="14">
        <v>210</v>
      </c>
      <c r="E242" s="14">
        <v>862</v>
      </c>
      <c r="F242" s="14">
        <v>782</v>
      </c>
      <c r="G242" s="57" t="str">
        <f t="shared" si="3"/>
        <v>Binom1 Wins</v>
      </c>
      <c r="H242" s="14"/>
    </row>
    <row r="243" spans="4:8" x14ac:dyDescent="0.3">
      <c r="D243" s="14">
        <v>211</v>
      </c>
      <c r="E243" s="14">
        <v>843</v>
      </c>
      <c r="F243" s="14">
        <v>804</v>
      </c>
      <c r="G243" s="57" t="str">
        <f t="shared" si="3"/>
        <v>Binom1 Wins</v>
      </c>
      <c r="H243" s="14"/>
    </row>
    <row r="244" spans="4:8" x14ac:dyDescent="0.3">
      <c r="D244" s="14">
        <v>212</v>
      </c>
      <c r="E244" s="14">
        <v>831</v>
      </c>
      <c r="F244" s="14">
        <v>803</v>
      </c>
      <c r="G244" s="57" t="str">
        <f t="shared" si="3"/>
        <v>Binom1 Wins</v>
      </c>
      <c r="H244" s="14"/>
    </row>
    <row r="245" spans="4:8" x14ac:dyDescent="0.3">
      <c r="D245" s="14">
        <v>213</v>
      </c>
      <c r="E245" s="14">
        <v>856</v>
      </c>
      <c r="F245" s="14">
        <v>813</v>
      </c>
      <c r="G245" s="57" t="str">
        <f t="shared" si="3"/>
        <v>Binom1 Wins</v>
      </c>
      <c r="H245" s="14"/>
    </row>
    <row r="246" spans="4:8" x14ac:dyDescent="0.3">
      <c r="D246" s="14">
        <v>214</v>
      </c>
      <c r="E246" s="14">
        <v>845</v>
      </c>
      <c r="F246" s="14">
        <v>797</v>
      </c>
      <c r="G246" s="57" t="str">
        <f t="shared" si="3"/>
        <v>Binom1 Wins</v>
      </c>
      <c r="H246" s="14"/>
    </row>
    <row r="247" spans="4:8" x14ac:dyDescent="0.3">
      <c r="D247" s="14">
        <v>215</v>
      </c>
      <c r="E247" s="14">
        <v>837</v>
      </c>
      <c r="F247" s="14">
        <v>793</v>
      </c>
      <c r="G247" s="57" t="str">
        <f t="shared" si="3"/>
        <v>Binom1 Wins</v>
      </c>
      <c r="H247" s="14"/>
    </row>
    <row r="248" spans="4:8" x14ac:dyDescent="0.3">
      <c r="D248" s="14">
        <v>216</v>
      </c>
      <c r="E248" s="14">
        <v>820</v>
      </c>
      <c r="F248" s="14">
        <v>794</v>
      </c>
      <c r="G248" s="57" t="str">
        <f t="shared" si="3"/>
        <v>Binom1 Wins</v>
      </c>
      <c r="H248" s="14"/>
    </row>
    <row r="249" spans="4:8" x14ac:dyDescent="0.3">
      <c r="D249" s="14">
        <v>217</v>
      </c>
      <c r="E249" s="14">
        <v>837</v>
      </c>
      <c r="F249" s="14">
        <v>811</v>
      </c>
      <c r="G249" s="57" t="str">
        <f t="shared" si="3"/>
        <v>Binom1 Wins</v>
      </c>
      <c r="H249" s="14"/>
    </row>
    <row r="250" spans="4:8" x14ac:dyDescent="0.3">
      <c r="D250" s="14">
        <v>218</v>
      </c>
      <c r="E250" s="14">
        <v>837</v>
      </c>
      <c r="F250" s="14">
        <v>791</v>
      </c>
      <c r="G250" s="57" t="str">
        <f t="shared" si="3"/>
        <v>Binom1 Wins</v>
      </c>
      <c r="H250" s="14"/>
    </row>
    <row r="251" spans="4:8" x14ac:dyDescent="0.3">
      <c r="D251" s="14">
        <v>219</v>
      </c>
      <c r="E251" s="14">
        <v>826</v>
      </c>
      <c r="F251" s="14">
        <v>804</v>
      </c>
      <c r="G251" s="57" t="str">
        <f t="shared" si="3"/>
        <v>Binom1 Wins</v>
      </c>
      <c r="H251" s="14"/>
    </row>
    <row r="252" spans="4:8" x14ac:dyDescent="0.3">
      <c r="D252" s="14">
        <v>220</v>
      </c>
      <c r="E252" s="14">
        <v>830</v>
      </c>
      <c r="F252" s="14">
        <v>787</v>
      </c>
      <c r="G252" s="57" t="str">
        <f t="shared" si="3"/>
        <v>Binom1 Wins</v>
      </c>
      <c r="H252" s="14"/>
    </row>
    <row r="253" spans="4:8" x14ac:dyDescent="0.3">
      <c r="D253" s="14">
        <v>221</v>
      </c>
      <c r="E253" s="14">
        <v>855</v>
      </c>
      <c r="F253" s="14">
        <v>795</v>
      </c>
      <c r="G253" s="57" t="str">
        <f t="shared" si="3"/>
        <v>Binom1 Wins</v>
      </c>
      <c r="H253" s="14"/>
    </row>
    <row r="254" spans="4:8" x14ac:dyDescent="0.3">
      <c r="D254" s="14">
        <v>222</v>
      </c>
      <c r="E254" s="14">
        <v>841</v>
      </c>
      <c r="F254" s="14">
        <v>812</v>
      </c>
      <c r="G254" s="57" t="str">
        <f t="shared" si="3"/>
        <v>Binom1 Wins</v>
      </c>
      <c r="H254" s="14"/>
    </row>
    <row r="255" spans="4:8" x14ac:dyDescent="0.3">
      <c r="D255" s="14">
        <v>223</v>
      </c>
      <c r="E255" s="14">
        <v>849</v>
      </c>
      <c r="F255" s="14">
        <v>796</v>
      </c>
      <c r="G255" s="57" t="str">
        <f t="shared" si="3"/>
        <v>Binom1 Wins</v>
      </c>
      <c r="H255" s="14"/>
    </row>
    <row r="256" spans="4:8" x14ac:dyDescent="0.3">
      <c r="D256" s="14">
        <v>224</v>
      </c>
      <c r="E256" s="14">
        <v>859</v>
      </c>
      <c r="F256" s="14">
        <v>796</v>
      </c>
      <c r="G256" s="57" t="str">
        <f t="shared" si="3"/>
        <v>Binom1 Wins</v>
      </c>
      <c r="H256" s="14"/>
    </row>
    <row r="257" spans="4:8" x14ac:dyDescent="0.3">
      <c r="D257" s="14">
        <v>225</v>
      </c>
      <c r="E257" s="14">
        <v>833</v>
      </c>
      <c r="F257" s="14">
        <v>818</v>
      </c>
      <c r="G257" s="57" t="str">
        <f t="shared" si="3"/>
        <v>Binom1 Wins</v>
      </c>
      <c r="H257" s="14"/>
    </row>
    <row r="258" spans="4:8" x14ac:dyDescent="0.3">
      <c r="D258" s="14">
        <v>226</v>
      </c>
      <c r="E258" s="14">
        <v>866</v>
      </c>
      <c r="F258" s="14">
        <v>807</v>
      </c>
      <c r="G258" s="57" t="str">
        <f t="shared" si="3"/>
        <v>Binom1 Wins</v>
      </c>
      <c r="H258" s="14"/>
    </row>
    <row r="259" spans="4:8" x14ac:dyDescent="0.3">
      <c r="D259" s="14">
        <v>227</v>
      </c>
      <c r="E259" s="14">
        <v>839</v>
      </c>
      <c r="F259" s="14">
        <v>808</v>
      </c>
      <c r="G259" s="57" t="str">
        <f t="shared" si="3"/>
        <v>Binom1 Wins</v>
      </c>
      <c r="H259" s="14"/>
    </row>
    <row r="260" spans="4:8" x14ac:dyDescent="0.3">
      <c r="D260" s="14">
        <v>228</v>
      </c>
      <c r="E260" s="14">
        <v>854</v>
      </c>
      <c r="F260" s="14">
        <v>816</v>
      </c>
      <c r="G260" s="57" t="str">
        <f t="shared" si="3"/>
        <v>Binom1 Wins</v>
      </c>
      <c r="H260" s="14"/>
    </row>
    <row r="261" spans="4:8" x14ac:dyDescent="0.3">
      <c r="D261" s="14">
        <v>229</v>
      </c>
      <c r="E261" s="14">
        <v>851</v>
      </c>
      <c r="F261" s="14">
        <v>799</v>
      </c>
      <c r="G261" s="57" t="str">
        <f t="shared" si="3"/>
        <v>Binom1 Wins</v>
      </c>
      <c r="H261" s="14"/>
    </row>
    <row r="262" spans="4:8" x14ac:dyDescent="0.3">
      <c r="D262" s="14">
        <v>230</v>
      </c>
      <c r="E262" s="14">
        <v>841</v>
      </c>
      <c r="F262" s="14">
        <v>795</v>
      </c>
      <c r="G262" s="57" t="str">
        <f t="shared" si="3"/>
        <v>Binom1 Wins</v>
      </c>
      <c r="H262" s="14"/>
    </row>
    <row r="263" spans="4:8" x14ac:dyDescent="0.3">
      <c r="D263" s="14">
        <v>231</v>
      </c>
      <c r="E263" s="14">
        <v>846</v>
      </c>
      <c r="F263" s="14">
        <v>802</v>
      </c>
      <c r="G263" s="57" t="str">
        <f t="shared" si="3"/>
        <v>Binom1 Wins</v>
      </c>
      <c r="H263" s="14"/>
    </row>
    <row r="264" spans="4:8" x14ac:dyDescent="0.3">
      <c r="D264" s="14">
        <v>232</v>
      </c>
      <c r="E264" s="14">
        <v>824</v>
      </c>
      <c r="F264" s="14">
        <v>798</v>
      </c>
      <c r="G264" s="57" t="str">
        <f t="shared" si="3"/>
        <v>Binom1 Wins</v>
      </c>
      <c r="H264" s="14"/>
    </row>
    <row r="265" spans="4:8" x14ac:dyDescent="0.3">
      <c r="D265" s="14">
        <v>233</v>
      </c>
      <c r="E265" s="14">
        <v>867</v>
      </c>
      <c r="F265" s="14">
        <v>808</v>
      </c>
      <c r="G265" s="57" t="str">
        <f t="shared" si="3"/>
        <v>Binom1 Wins</v>
      </c>
      <c r="H265" s="14"/>
    </row>
    <row r="266" spans="4:8" x14ac:dyDescent="0.3">
      <c r="D266" s="14">
        <v>234</v>
      </c>
      <c r="E266" s="14">
        <v>861</v>
      </c>
      <c r="F266" s="14">
        <v>793</v>
      </c>
      <c r="G266" s="57" t="str">
        <f t="shared" si="3"/>
        <v>Binom1 Wins</v>
      </c>
      <c r="H266" s="14"/>
    </row>
    <row r="267" spans="4:8" x14ac:dyDescent="0.3">
      <c r="D267" s="14">
        <v>235</v>
      </c>
      <c r="E267" s="14">
        <v>839</v>
      </c>
      <c r="F267" s="14">
        <v>798</v>
      </c>
      <c r="G267" s="57" t="str">
        <f t="shared" si="3"/>
        <v>Binom1 Wins</v>
      </c>
      <c r="H267" s="14"/>
    </row>
    <row r="268" spans="4:8" x14ac:dyDescent="0.3">
      <c r="D268" s="14">
        <v>236</v>
      </c>
      <c r="E268" s="14">
        <v>855</v>
      </c>
      <c r="F268" s="14">
        <v>786</v>
      </c>
      <c r="G268" s="57" t="str">
        <f t="shared" si="3"/>
        <v>Binom1 Wins</v>
      </c>
      <c r="H268" s="14"/>
    </row>
    <row r="269" spans="4:8" x14ac:dyDescent="0.3">
      <c r="D269" s="14">
        <v>237</v>
      </c>
      <c r="E269" s="14">
        <v>844</v>
      </c>
      <c r="F269" s="14">
        <v>813</v>
      </c>
      <c r="G269" s="57" t="str">
        <f t="shared" si="3"/>
        <v>Binom1 Wins</v>
      </c>
      <c r="H269" s="14"/>
    </row>
    <row r="270" spans="4:8" x14ac:dyDescent="0.3">
      <c r="D270" s="14">
        <v>238</v>
      </c>
      <c r="E270" s="14">
        <v>840</v>
      </c>
      <c r="F270" s="14">
        <v>794</v>
      </c>
      <c r="G270" s="57" t="str">
        <f t="shared" si="3"/>
        <v>Binom1 Wins</v>
      </c>
      <c r="H270" s="14"/>
    </row>
    <row r="271" spans="4:8" x14ac:dyDescent="0.3">
      <c r="D271" s="14">
        <v>239</v>
      </c>
      <c r="E271" s="14">
        <v>871</v>
      </c>
      <c r="F271" s="14">
        <v>800</v>
      </c>
      <c r="G271" s="57" t="str">
        <f t="shared" si="3"/>
        <v>Binom1 Wins</v>
      </c>
      <c r="H271" s="14"/>
    </row>
    <row r="272" spans="4:8" x14ac:dyDescent="0.3">
      <c r="D272" s="14">
        <v>240</v>
      </c>
      <c r="E272" s="14">
        <v>869</v>
      </c>
      <c r="F272" s="14">
        <v>807</v>
      </c>
      <c r="G272" s="57" t="str">
        <f t="shared" si="3"/>
        <v>Binom1 Wins</v>
      </c>
      <c r="H272" s="14"/>
    </row>
    <row r="273" spans="4:8" x14ac:dyDescent="0.3">
      <c r="D273" s="14">
        <v>241</v>
      </c>
      <c r="E273" s="14">
        <v>854</v>
      </c>
      <c r="F273" s="14">
        <v>811</v>
      </c>
      <c r="G273" s="57" t="str">
        <f t="shared" si="3"/>
        <v>Binom1 Wins</v>
      </c>
      <c r="H273" s="14"/>
    </row>
    <row r="274" spans="4:8" x14ac:dyDescent="0.3">
      <c r="D274" s="14">
        <v>242</v>
      </c>
      <c r="E274" s="14">
        <v>849</v>
      </c>
      <c r="F274" s="14">
        <v>803</v>
      </c>
      <c r="G274" s="57" t="str">
        <f t="shared" si="3"/>
        <v>Binom1 Wins</v>
      </c>
      <c r="H274" s="14"/>
    </row>
    <row r="275" spans="4:8" x14ac:dyDescent="0.3">
      <c r="D275" s="14">
        <v>243</v>
      </c>
      <c r="E275" s="14">
        <v>860</v>
      </c>
      <c r="F275" s="14">
        <v>800</v>
      </c>
      <c r="G275" s="57" t="str">
        <f t="shared" si="3"/>
        <v>Binom1 Wins</v>
      </c>
      <c r="H275" s="14"/>
    </row>
    <row r="276" spans="4:8" x14ac:dyDescent="0.3">
      <c r="D276" s="14">
        <v>244</v>
      </c>
      <c r="E276" s="14">
        <v>827</v>
      </c>
      <c r="F276" s="14">
        <v>788</v>
      </c>
      <c r="G276" s="57" t="str">
        <f t="shared" si="3"/>
        <v>Binom1 Wins</v>
      </c>
      <c r="H276" s="14"/>
    </row>
    <row r="277" spans="4:8" x14ac:dyDescent="0.3">
      <c r="D277" s="14">
        <v>245</v>
      </c>
      <c r="E277" s="14">
        <v>839</v>
      </c>
      <c r="F277" s="14">
        <v>804</v>
      </c>
      <c r="G277" s="57" t="str">
        <f t="shared" si="3"/>
        <v>Binom1 Wins</v>
      </c>
      <c r="H277" s="14"/>
    </row>
    <row r="278" spans="4:8" x14ac:dyDescent="0.3">
      <c r="D278" s="14">
        <v>246</v>
      </c>
      <c r="E278" s="14">
        <v>852</v>
      </c>
      <c r="F278" s="14">
        <v>802</v>
      </c>
      <c r="G278" s="57" t="str">
        <f t="shared" si="3"/>
        <v>Binom1 Wins</v>
      </c>
      <c r="H278" s="14"/>
    </row>
    <row r="279" spans="4:8" x14ac:dyDescent="0.3">
      <c r="D279" s="14">
        <v>247</v>
      </c>
      <c r="E279" s="14">
        <v>846</v>
      </c>
      <c r="F279" s="14">
        <v>824</v>
      </c>
      <c r="G279" s="57" t="str">
        <f t="shared" si="3"/>
        <v>Binom1 Wins</v>
      </c>
      <c r="H279" s="14"/>
    </row>
    <row r="280" spans="4:8" x14ac:dyDescent="0.3">
      <c r="D280" s="14">
        <v>248</v>
      </c>
      <c r="E280" s="14">
        <v>858</v>
      </c>
      <c r="F280" s="14">
        <v>804</v>
      </c>
      <c r="G280" s="57" t="str">
        <f t="shared" si="3"/>
        <v>Binom1 Wins</v>
      </c>
      <c r="H280" s="14"/>
    </row>
    <row r="281" spans="4:8" x14ac:dyDescent="0.3">
      <c r="D281" s="14">
        <v>249</v>
      </c>
      <c r="E281" s="14">
        <v>846</v>
      </c>
      <c r="F281" s="14">
        <v>782</v>
      </c>
      <c r="G281" s="57" t="str">
        <f t="shared" si="3"/>
        <v>Binom1 Wins</v>
      </c>
      <c r="H281" s="14"/>
    </row>
    <row r="282" spans="4:8" x14ac:dyDescent="0.3">
      <c r="D282" s="14">
        <v>250</v>
      </c>
      <c r="E282" s="14">
        <v>852</v>
      </c>
      <c r="F282" s="14">
        <v>821</v>
      </c>
      <c r="G282" s="57" t="str">
        <f t="shared" si="3"/>
        <v>Binom1 Wins</v>
      </c>
      <c r="H282" s="14"/>
    </row>
    <row r="283" spans="4:8" x14ac:dyDescent="0.3">
      <c r="D283" s="14">
        <v>251</v>
      </c>
      <c r="E283" s="14">
        <v>852</v>
      </c>
      <c r="F283" s="14">
        <v>804</v>
      </c>
      <c r="G283" s="57" t="str">
        <f t="shared" si="3"/>
        <v>Binom1 Wins</v>
      </c>
      <c r="H283" s="14"/>
    </row>
    <row r="284" spans="4:8" x14ac:dyDescent="0.3">
      <c r="D284" s="14">
        <v>252</v>
      </c>
      <c r="E284" s="14">
        <v>859</v>
      </c>
      <c r="F284" s="14">
        <v>798</v>
      </c>
      <c r="G284" s="57" t="str">
        <f t="shared" si="3"/>
        <v>Binom1 Wins</v>
      </c>
      <c r="H284" s="14"/>
    </row>
    <row r="285" spans="4:8" x14ac:dyDescent="0.3">
      <c r="D285" s="14">
        <v>253</v>
      </c>
      <c r="E285" s="14">
        <v>849</v>
      </c>
      <c r="F285" s="14">
        <v>805</v>
      </c>
      <c r="G285" s="57" t="str">
        <f t="shared" si="3"/>
        <v>Binom1 Wins</v>
      </c>
      <c r="H285" s="14"/>
    </row>
    <row r="286" spans="4:8" x14ac:dyDescent="0.3">
      <c r="D286" s="14">
        <v>254</v>
      </c>
      <c r="E286" s="14">
        <v>847</v>
      </c>
      <c r="F286" s="14">
        <v>794</v>
      </c>
      <c r="G286" s="57" t="str">
        <f t="shared" si="3"/>
        <v>Binom1 Wins</v>
      </c>
      <c r="H286" s="14"/>
    </row>
    <row r="287" spans="4:8" x14ac:dyDescent="0.3">
      <c r="D287" s="14">
        <v>255</v>
      </c>
      <c r="E287" s="14">
        <v>863</v>
      </c>
      <c r="F287" s="14">
        <v>802</v>
      </c>
      <c r="G287" s="57" t="str">
        <f t="shared" si="3"/>
        <v>Binom1 Wins</v>
      </c>
      <c r="H287" s="14"/>
    </row>
    <row r="288" spans="4:8" x14ac:dyDescent="0.3">
      <c r="D288" s="14">
        <v>256</v>
      </c>
      <c r="E288" s="14">
        <v>855</v>
      </c>
      <c r="F288" s="14">
        <v>821</v>
      </c>
      <c r="G288" s="57" t="str">
        <f t="shared" si="3"/>
        <v>Binom1 Wins</v>
      </c>
      <c r="H288" s="14"/>
    </row>
    <row r="289" spans="4:8" x14ac:dyDescent="0.3">
      <c r="D289" s="14">
        <v>257</v>
      </c>
      <c r="E289" s="14">
        <v>851</v>
      </c>
      <c r="F289" s="14">
        <v>806</v>
      </c>
      <c r="G289" s="57" t="str">
        <f t="shared" ref="G289:G352" si="4">IF(E289&gt;F289,$E$32&amp;" Wins",$F$32&amp;" WINS")</f>
        <v>Binom1 Wins</v>
      </c>
      <c r="H289" s="14"/>
    </row>
    <row r="290" spans="4:8" x14ac:dyDescent="0.3">
      <c r="D290" s="14">
        <v>258</v>
      </c>
      <c r="E290" s="14">
        <v>856</v>
      </c>
      <c r="F290" s="14">
        <v>796</v>
      </c>
      <c r="G290" s="57" t="str">
        <f t="shared" si="4"/>
        <v>Binom1 Wins</v>
      </c>
      <c r="H290" s="14"/>
    </row>
    <row r="291" spans="4:8" x14ac:dyDescent="0.3">
      <c r="D291" s="14">
        <v>259</v>
      </c>
      <c r="E291" s="14">
        <v>842</v>
      </c>
      <c r="F291" s="14">
        <v>797</v>
      </c>
      <c r="G291" s="57" t="str">
        <f t="shared" si="4"/>
        <v>Binom1 Wins</v>
      </c>
      <c r="H291" s="14"/>
    </row>
    <row r="292" spans="4:8" x14ac:dyDescent="0.3">
      <c r="D292" s="14">
        <v>260</v>
      </c>
      <c r="E292" s="14">
        <v>872</v>
      </c>
      <c r="F292" s="14">
        <v>774</v>
      </c>
      <c r="G292" s="57" t="str">
        <f t="shared" si="4"/>
        <v>Binom1 Wins</v>
      </c>
      <c r="H292" s="14"/>
    </row>
    <row r="293" spans="4:8" x14ac:dyDescent="0.3">
      <c r="D293" s="14">
        <v>261</v>
      </c>
      <c r="E293" s="14">
        <v>852</v>
      </c>
      <c r="F293" s="14">
        <v>810</v>
      </c>
      <c r="G293" s="57" t="str">
        <f t="shared" si="4"/>
        <v>Binom1 Wins</v>
      </c>
      <c r="H293" s="14"/>
    </row>
    <row r="294" spans="4:8" x14ac:dyDescent="0.3">
      <c r="D294" s="14">
        <v>262</v>
      </c>
      <c r="E294" s="14">
        <v>851</v>
      </c>
      <c r="F294" s="14">
        <v>808</v>
      </c>
      <c r="G294" s="57" t="str">
        <f t="shared" si="4"/>
        <v>Binom1 Wins</v>
      </c>
      <c r="H294" s="14"/>
    </row>
    <row r="295" spans="4:8" x14ac:dyDescent="0.3">
      <c r="D295" s="14">
        <v>263</v>
      </c>
      <c r="E295" s="14">
        <v>871</v>
      </c>
      <c r="F295" s="14">
        <v>789</v>
      </c>
      <c r="G295" s="57" t="str">
        <f t="shared" si="4"/>
        <v>Binom1 Wins</v>
      </c>
      <c r="H295" s="14"/>
    </row>
    <row r="296" spans="4:8" x14ac:dyDescent="0.3">
      <c r="D296" s="14">
        <v>264</v>
      </c>
      <c r="E296" s="14">
        <v>845</v>
      </c>
      <c r="F296" s="14">
        <v>828</v>
      </c>
      <c r="G296" s="57" t="str">
        <f t="shared" si="4"/>
        <v>Binom1 Wins</v>
      </c>
      <c r="H296" s="14"/>
    </row>
    <row r="297" spans="4:8" x14ac:dyDescent="0.3">
      <c r="D297" s="14">
        <v>265</v>
      </c>
      <c r="E297" s="14">
        <v>845</v>
      </c>
      <c r="F297" s="14">
        <v>802</v>
      </c>
      <c r="G297" s="57" t="str">
        <f t="shared" si="4"/>
        <v>Binom1 Wins</v>
      </c>
      <c r="H297" s="14"/>
    </row>
    <row r="298" spans="4:8" x14ac:dyDescent="0.3">
      <c r="D298" s="14">
        <v>266</v>
      </c>
      <c r="E298" s="14">
        <v>856</v>
      </c>
      <c r="F298" s="14">
        <v>799</v>
      </c>
      <c r="G298" s="57" t="str">
        <f t="shared" si="4"/>
        <v>Binom1 Wins</v>
      </c>
      <c r="H298" s="14"/>
    </row>
    <row r="299" spans="4:8" x14ac:dyDescent="0.3">
      <c r="D299" s="14">
        <v>267</v>
      </c>
      <c r="E299" s="14">
        <v>845</v>
      </c>
      <c r="F299" s="14">
        <v>796</v>
      </c>
      <c r="G299" s="57" t="str">
        <f t="shared" si="4"/>
        <v>Binom1 Wins</v>
      </c>
      <c r="H299" s="14"/>
    </row>
    <row r="300" spans="4:8" x14ac:dyDescent="0.3">
      <c r="D300" s="14">
        <v>268</v>
      </c>
      <c r="E300" s="14">
        <v>835</v>
      </c>
      <c r="F300" s="14">
        <v>793</v>
      </c>
      <c r="G300" s="57" t="str">
        <f t="shared" si="4"/>
        <v>Binom1 Wins</v>
      </c>
      <c r="H300" s="14"/>
    </row>
    <row r="301" spans="4:8" x14ac:dyDescent="0.3">
      <c r="D301" s="14">
        <v>269</v>
      </c>
      <c r="E301" s="14">
        <v>850</v>
      </c>
      <c r="F301" s="14">
        <v>797</v>
      </c>
      <c r="G301" s="57" t="str">
        <f t="shared" si="4"/>
        <v>Binom1 Wins</v>
      </c>
      <c r="H301" s="14"/>
    </row>
    <row r="302" spans="4:8" x14ac:dyDescent="0.3">
      <c r="D302" s="14">
        <v>270</v>
      </c>
      <c r="E302" s="14">
        <v>845</v>
      </c>
      <c r="F302" s="14">
        <v>786</v>
      </c>
      <c r="G302" s="57" t="str">
        <f t="shared" si="4"/>
        <v>Binom1 Wins</v>
      </c>
      <c r="H302" s="14"/>
    </row>
    <row r="303" spans="4:8" x14ac:dyDescent="0.3">
      <c r="D303" s="14">
        <v>271</v>
      </c>
      <c r="E303" s="14">
        <v>853</v>
      </c>
      <c r="F303" s="14">
        <v>776</v>
      </c>
      <c r="G303" s="57" t="str">
        <f t="shared" si="4"/>
        <v>Binom1 Wins</v>
      </c>
      <c r="H303" s="14"/>
    </row>
    <row r="304" spans="4:8" x14ac:dyDescent="0.3">
      <c r="D304" s="14">
        <v>272</v>
      </c>
      <c r="E304" s="14">
        <v>851</v>
      </c>
      <c r="F304" s="14">
        <v>818</v>
      </c>
      <c r="G304" s="57" t="str">
        <f t="shared" si="4"/>
        <v>Binom1 Wins</v>
      </c>
      <c r="H304" s="14"/>
    </row>
    <row r="305" spans="4:8" x14ac:dyDescent="0.3">
      <c r="D305" s="14">
        <v>273</v>
      </c>
      <c r="E305" s="14">
        <v>874</v>
      </c>
      <c r="F305" s="14">
        <v>802</v>
      </c>
      <c r="G305" s="57" t="str">
        <f t="shared" si="4"/>
        <v>Binom1 Wins</v>
      </c>
      <c r="H305" s="14"/>
    </row>
    <row r="306" spans="4:8" x14ac:dyDescent="0.3">
      <c r="D306" s="14">
        <v>274</v>
      </c>
      <c r="E306" s="14">
        <v>839</v>
      </c>
      <c r="F306" s="14">
        <v>786</v>
      </c>
      <c r="G306" s="57" t="str">
        <f t="shared" si="4"/>
        <v>Binom1 Wins</v>
      </c>
      <c r="H306" s="14"/>
    </row>
    <row r="307" spans="4:8" x14ac:dyDescent="0.3">
      <c r="D307" s="14">
        <v>275</v>
      </c>
      <c r="E307" s="14">
        <v>862</v>
      </c>
      <c r="F307" s="14">
        <v>809</v>
      </c>
      <c r="G307" s="57" t="str">
        <f t="shared" si="4"/>
        <v>Binom1 Wins</v>
      </c>
      <c r="H307" s="14"/>
    </row>
    <row r="308" spans="4:8" x14ac:dyDescent="0.3">
      <c r="D308" s="14">
        <v>276</v>
      </c>
      <c r="E308" s="14">
        <v>825</v>
      </c>
      <c r="F308" s="14">
        <v>799</v>
      </c>
      <c r="G308" s="57" t="str">
        <f t="shared" si="4"/>
        <v>Binom1 Wins</v>
      </c>
      <c r="H308" s="14"/>
    </row>
    <row r="309" spans="4:8" x14ac:dyDescent="0.3">
      <c r="D309" s="14">
        <v>277</v>
      </c>
      <c r="E309" s="14">
        <v>856</v>
      </c>
      <c r="F309" s="14">
        <v>820</v>
      </c>
      <c r="G309" s="57" t="str">
        <f t="shared" si="4"/>
        <v>Binom1 Wins</v>
      </c>
      <c r="H309" s="14"/>
    </row>
    <row r="310" spans="4:8" x14ac:dyDescent="0.3">
      <c r="D310" s="14">
        <v>278</v>
      </c>
      <c r="E310" s="14">
        <v>857</v>
      </c>
      <c r="F310" s="14">
        <v>792</v>
      </c>
      <c r="G310" s="57" t="str">
        <f t="shared" si="4"/>
        <v>Binom1 Wins</v>
      </c>
      <c r="H310" s="14"/>
    </row>
    <row r="311" spans="4:8" x14ac:dyDescent="0.3">
      <c r="D311" s="14">
        <v>279</v>
      </c>
      <c r="E311" s="14">
        <v>851</v>
      </c>
      <c r="F311" s="14">
        <v>791</v>
      </c>
      <c r="G311" s="57" t="str">
        <f t="shared" si="4"/>
        <v>Binom1 Wins</v>
      </c>
      <c r="H311" s="14"/>
    </row>
    <row r="312" spans="4:8" x14ac:dyDescent="0.3">
      <c r="D312" s="14">
        <v>280</v>
      </c>
      <c r="E312" s="14">
        <v>855</v>
      </c>
      <c r="F312" s="14">
        <v>802</v>
      </c>
      <c r="G312" s="57" t="str">
        <f t="shared" si="4"/>
        <v>Binom1 Wins</v>
      </c>
      <c r="H312" s="14"/>
    </row>
    <row r="313" spans="4:8" x14ac:dyDescent="0.3">
      <c r="D313" s="14">
        <v>281</v>
      </c>
      <c r="E313" s="14">
        <v>849</v>
      </c>
      <c r="F313" s="14">
        <v>799</v>
      </c>
      <c r="G313" s="57" t="str">
        <f t="shared" si="4"/>
        <v>Binom1 Wins</v>
      </c>
      <c r="H313" s="14"/>
    </row>
    <row r="314" spans="4:8" x14ac:dyDescent="0.3">
      <c r="D314" s="14">
        <v>282</v>
      </c>
      <c r="E314" s="14">
        <v>848</v>
      </c>
      <c r="F314" s="14">
        <v>814</v>
      </c>
      <c r="G314" s="57" t="str">
        <f t="shared" si="4"/>
        <v>Binom1 Wins</v>
      </c>
      <c r="H314" s="14"/>
    </row>
    <row r="315" spans="4:8" x14ac:dyDescent="0.3">
      <c r="D315" s="14">
        <v>283</v>
      </c>
      <c r="E315" s="14">
        <v>850</v>
      </c>
      <c r="F315" s="14">
        <v>786</v>
      </c>
      <c r="G315" s="57" t="str">
        <f t="shared" si="4"/>
        <v>Binom1 Wins</v>
      </c>
      <c r="H315" s="14"/>
    </row>
    <row r="316" spans="4:8" x14ac:dyDescent="0.3">
      <c r="D316" s="14">
        <v>284</v>
      </c>
      <c r="E316" s="14">
        <v>858</v>
      </c>
      <c r="F316" s="14">
        <v>790</v>
      </c>
      <c r="G316" s="57" t="str">
        <f t="shared" si="4"/>
        <v>Binom1 Wins</v>
      </c>
      <c r="H316" s="14"/>
    </row>
    <row r="317" spans="4:8" x14ac:dyDescent="0.3">
      <c r="D317" s="14">
        <v>285</v>
      </c>
      <c r="E317" s="14">
        <v>841</v>
      </c>
      <c r="F317" s="14">
        <v>794</v>
      </c>
      <c r="G317" s="57" t="str">
        <f t="shared" si="4"/>
        <v>Binom1 Wins</v>
      </c>
      <c r="H317" s="14"/>
    </row>
    <row r="318" spans="4:8" x14ac:dyDescent="0.3">
      <c r="D318" s="14">
        <v>286</v>
      </c>
      <c r="E318" s="14">
        <v>859</v>
      </c>
      <c r="F318" s="14">
        <v>794</v>
      </c>
      <c r="G318" s="57" t="str">
        <f t="shared" si="4"/>
        <v>Binom1 Wins</v>
      </c>
      <c r="H318" s="14"/>
    </row>
    <row r="319" spans="4:8" x14ac:dyDescent="0.3">
      <c r="D319" s="14">
        <v>287</v>
      </c>
      <c r="E319" s="14">
        <v>854</v>
      </c>
      <c r="F319" s="14">
        <v>786</v>
      </c>
      <c r="G319" s="57" t="str">
        <f t="shared" si="4"/>
        <v>Binom1 Wins</v>
      </c>
      <c r="H319" s="14"/>
    </row>
    <row r="320" spans="4:8" x14ac:dyDescent="0.3">
      <c r="D320" s="14">
        <v>288</v>
      </c>
      <c r="E320" s="14">
        <v>850</v>
      </c>
      <c r="F320" s="14">
        <v>814</v>
      </c>
      <c r="G320" s="57" t="str">
        <f t="shared" si="4"/>
        <v>Binom1 Wins</v>
      </c>
      <c r="H320" s="14"/>
    </row>
    <row r="321" spans="4:8" x14ac:dyDescent="0.3">
      <c r="D321" s="14">
        <v>289</v>
      </c>
      <c r="E321" s="14">
        <v>848</v>
      </c>
      <c r="F321" s="14">
        <v>796</v>
      </c>
      <c r="G321" s="57" t="str">
        <f t="shared" si="4"/>
        <v>Binom1 Wins</v>
      </c>
      <c r="H321" s="14"/>
    </row>
    <row r="322" spans="4:8" x14ac:dyDescent="0.3">
      <c r="D322" s="14">
        <v>290</v>
      </c>
      <c r="E322" s="14">
        <v>842</v>
      </c>
      <c r="F322" s="14">
        <v>792</v>
      </c>
      <c r="G322" s="57" t="str">
        <f t="shared" si="4"/>
        <v>Binom1 Wins</v>
      </c>
      <c r="H322" s="14"/>
    </row>
    <row r="323" spans="4:8" x14ac:dyDescent="0.3">
      <c r="D323" s="14">
        <v>291</v>
      </c>
      <c r="E323" s="14">
        <v>852</v>
      </c>
      <c r="F323" s="14">
        <v>804</v>
      </c>
      <c r="G323" s="57" t="str">
        <f t="shared" si="4"/>
        <v>Binom1 Wins</v>
      </c>
      <c r="H323" s="14"/>
    </row>
    <row r="324" spans="4:8" x14ac:dyDescent="0.3">
      <c r="D324" s="14">
        <v>292</v>
      </c>
      <c r="E324" s="14">
        <v>862</v>
      </c>
      <c r="F324" s="14">
        <v>780</v>
      </c>
      <c r="G324" s="57" t="str">
        <f t="shared" si="4"/>
        <v>Binom1 Wins</v>
      </c>
      <c r="H324" s="14"/>
    </row>
    <row r="325" spans="4:8" x14ac:dyDescent="0.3">
      <c r="D325" s="14">
        <v>293</v>
      </c>
      <c r="E325" s="14">
        <v>851</v>
      </c>
      <c r="F325" s="14">
        <v>817</v>
      </c>
      <c r="G325" s="57" t="str">
        <f t="shared" si="4"/>
        <v>Binom1 Wins</v>
      </c>
      <c r="H325" s="14"/>
    </row>
    <row r="326" spans="4:8" x14ac:dyDescent="0.3">
      <c r="D326" s="14">
        <v>294</v>
      </c>
      <c r="E326" s="14">
        <v>838</v>
      </c>
      <c r="F326" s="14">
        <v>804</v>
      </c>
      <c r="G326" s="57" t="str">
        <f t="shared" si="4"/>
        <v>Binom1 Wins</v>
      </c>
      <c r="H326" s="14"/>
    </row>
    <row r="327" spans="4:8" x14ac:dyDescent="0.3">
      <c r="D327" s="14">
        <v>295</v>
      </c>
      <c r="E327" s="14">
        <v>868</v>
      </c>
      <c r="F327" s="14">
        <v>803</v>
      </c>
      <c r="G327" s="57" t="str">
        <f t="shared" si="4"/>
        <v>Binom1 Wins</v>
      </c>
      <c r="H327" s="14"/>
    </row>
    <row r="328" spans="4:8" x14ac:dyDescent="0.3">
      <c r="D328" s="14">
        <v>296</v>
      </c>
      <c r="E328" s="14">
        <v>847</v>
      </c>
      <c r="F328" s="14">
        <v>787</v>
      </c>
      <c r="G328" s="57" t="str">
        <f t="shared" si="4"/>
        <v>Binom1 Wins</v>
      </c>
      <c r="H328" s="14"/>
    </row>
    <row r="329" spans="4:8" x14ac:dyDescent="0.3">
      <c r="D329" s="14">
        <v>297</v>
      </c>
      <c r="E329" s="14">
        <v>855</v>
      </c>
      <c r="F329" s="14">
        <v>801</v>
      </c>
      <c r="G329" s="57" t="str">
        <f t="shared" si="4"/>
        <v>Binom1 Wins</v>
      </c>
      <c r="H329" s="14"/>
    </row>
    <row r="330" spans="4:8" x14ac:dyDescent="0.3">
      <c r="D330" s="14">
        <v>298</v>
      </c>
      <c r="E330" s="14">
        <v>860</v>
      </c>
      <c r="F330" s="14">
        <v>797</v>
      </c>
      <c r="G330" s="57" t="str">
        <f t="shared" si="4"/>
        <v>Binom1 Wins</v>
      </c>
      <c r="H330" s="14"/>
    </row>
    <row r="331" spans="4:8" x14ac:dyDescent="0.3">
      <c r="D331" s="14">
        <v>299</v>
      </c>
      <c r="E331" s="14">
        <v>835</v>
      </c>
      <c r="F331" s="14">
        <v>799</v>
      </c>
      <c r="G331" s="57" t="str">
        <f t="shared" si="4"/>
        <v>Binom1 Wins</v>
      </c>
      <c r="H331" s="14"/>
    </row>
    <row r="332" spans="4:8" x14ac:dyDescent="0.3">
      <c r="D332" s="14">
        <v>300</v>
      </c>
      <c r="E332" s="14">
        <v>837</v>
      </c>
      <c r="F332" s="14">
        <v>797</v>
      </c>
      <c r="G332" s="57" t="str">
        <f t="shared" si="4"/>
        <v>Binom1 Wins</v>
      </c>
      <c r="H332" s="14"/>
    </row>
    <row r="333" spans="4:8" x14ac:dyDescent="0.3">
      <c r="D333" s="14">
        <v>301</v>
      </c>
      <c r="E333" s="14">
        <v>851</v>
      </c>
      <c r="F333" s="14">
        <v>788</v>
      </c>
      <c r="G333" s="57" t="str">
        <f t="shared" si="4"/>
        <v>Binom1 Wins</v>
      </c>
      <c r="H333" s="14"/>
    </row>
    <row r="334" spans="4:8" x14ac:dyDescent="0.3">
      <c r="D334" s="14">
        <v>302</v>
      </c>
      <c r="E334" s="14">
        <v>854</v>
      </c>
      <c r="F334" s="14">
        <v>804</v>
      </c>
      <c r="G334" s="57" t="str">
        <f t="shared" si="4"/>
        <v>Binom1 Wins</v>
      </c>
      <c r="H334" s="14"/>
    </row>
    <row r="335" spans="4:8" x14ac:dyDescent="0.3">
      <c r="D335" s="14">
        <v>303</v>
      </c>
      <c r="E335" s="14">
        <v>858</v>
      </c>
      <c r="F335" s="14">
        <v>796</v>
      </c>
      <c r="G335" s="57" t="str">
        <f t="shared" si="4"/>
        <v>Binom1 Wins</v>
      </c>
      <c r="H335" s="14"/>
    </row>
    <row r="336" spans="4:8" x14ac:dyDescent="0.3">
      <c r="D336" s="14">
        <v>304</v>
      </c>
      <c r="E336" s="14">
        <v>861</v>
      </c>
      <c r="F336" s="14">
        <v>792</v>
      </c>
      <c r="G336" s="57" t="str">
        <f t="shared" si="4"/>
        <v>Binom1 Wins</v>
      </c>
      <c r="H336" s="14"/>
    </row>
    <row r="337" spans="4:8" x14ac:dyDescent="0.3">
      <c r="D337" s="14">
        <v>305</v>
      </c>
      <c r="E337" s="14">
        <v>854</v>
      </c>
      <c r="F337" s="14">
        <v>799</v>
      </c>
      <c r="G337" s="57" t="str">
        <f t="shared" si="4"/>
        <v>Binom1 Wins</v>
      </c>
      <c r="H337" s="14"/>
    </row>
    <row r="338" spans="4:8" x14ac:dyDescent="0.3">
      <c r="D338" s="14">
        <v>306</v>
      </c>
      <c r="E338" s="14">
        <v>869</v>
      </c>
      <c r="F338" s="14">
        <v>816</v>
      </c>
      <c r="G338" s="57" t="str">
        <f t="shared" si="4"/>
        <v>Binom1 Wins</v>
      </c>
      <c r="H338" s="14"/>
    </row>
    <row r="339" spans="4:8" x14ac:dyDescent="0.3">
      <c r="D339" s="14">
        <v>307</v>
      </c>
      <c r="E339" s="14">
        <v>856</v>
      </c>
      <c r="F339" s="14">
        <v>802</v>
      </c>
      <c r="G339" s="57" t="str">
        <f t="shared" si="4"/>
        <v>Binom1 Wins</v>
      </c>
      <c r="H339" s="14"/>
    </row>
    <row r="340" spans="4:8" x14ac:dyDescent="0.3">
      <c r="D340" s="14">
        <v>308</v>
      </c>
      <c r="E340" s="14">
        <v>843</v>
      </c>
      <c r="F340" s="14">
        <v>788</v>
      </c>
      <c r="G340" s="57" t="str">
        <f t="shared" si="4"/>
        <v>Binom1 Wins</v>
      </c>
      <c r="H340" s="14"/>
    </row>
    <row r="341" spans="4:8" x14ac:dyDescent="0.3">
      <c r="D341" s="14">
        <v>309</v>
      </c>
      <c r="E341" s="14">
        <v>845</v>
      </c>
      <c r="F341" s="14">
        <v>800</v>
      </c>
      <c r="G341" s="57" t="str">
        <f t="shared" si="4"/>
        <v>Binom1 Wins</v>
      </c>
      <c r="H341" s="14"/>
    </row>
    <row r="342" spans="4:8" x14ac:dyDescent="0.3">
      <c r="D342" s="14">
        <v>310</v>
      </c>
      <c r="E342" s="14">
        <v>855</v>
      </c>
      <c r="F342" s="14">
        <v>794</v>
      </c>
      <c r="G342" s="57" t="str">
        <f t="shared" si="4"/>
        <v>Binom1 Wins</v>
      </c>
      <c r="H342" s="14"/>
    </row>
    <row r="343" spans="4:8" x14ac:dyDescent="0.3">
      <c r="D343" s="14">
        <v>311</v>
      </c>
      <c r="E343" s="14">
        <v>849</v>
      </c>
      <c r="F343" s="14">
        <v>802</v>
      </c>
      <c r="G343" s="57" t="str">
        <f t="shared" si="4"/>
        <v>Binom1 Wins</v>
      </c>
      <c r="H343" s="14"/>
    </row>
    <row r="344" spans="4:8" x14ac:dyDescent="0.3">
      <c r="D344" s="14">
        <v>312</v>
      </c>
      <c r="E344" s="14">
        <v>845</v>
      </c>
      <c r="F344" s="14">
        <v>831</v>
      </c>
      <c r="G344" s="57" t="str">
        <f t="shared" si="4"/>
        <v>Binom1 Wins</v>
      </c>
      <c r="H344" s="14"/>
    </row>
    <row r="345" spans="4:8" x14ac:dyDescent="0.3">
      <c r="D345" s="14">
        <v>313</v>
      </c>
      <c r="E345" s="14">
        <v>834</v>
      </c>
      <c r="F345" s="14">
        <v>822</v>
      </c>
      <c r="G345" s="57" t="str">
        <f t="shared" si="4"/>
        <v>Binom1 Wins</v>
      </c>
      <c r="H345" s="14"/>
    </row>
    <row r="346" spans="4:8" x14ac:dyDescent="0.3">
      <c r="D346" s="14">
        <v>314</v>
      </c>
      <c r="E346" s="14">
        <v>868</v>
      </c>
      <c r="F346" s="14">
        <v>810</v>
      </c>
      <c r="G346" s="57" t="str">
        <f t="shared" si="4"/>
        <v>Binom1 Wins</v>
      </c>
      <c r="H346" s="14"/>
    </row>
    <row r="347" spans="4:8" x14ac:dyDescent="0.3">
      <c r="D347" s="14">
        <v>315</v>
      </c>
      <c r="E347" s="14">
        <v>856</v>
      </c>
      <c r="F347" s="14">
        <v>780</v>
      </c>
      <c r="G347" s="57" t="str">
        <f t="shared" si="4"/>
        <v>Binom1 Wins</v>
      </c>
      <c r="H347" s="14"/>
    </row>
    <row r="348" spans="4:8" x14ac:dyDescent="0.3">
      <c r="D348" s="14">
        <v>316</v>
      </c>
      <c r="E348" s="14">
        <v>849</v>
      </c>
      <c r="F348" s="14">
        <v>782</v>
      </c>
      <c r="G348" s="57" t="str">
        <f t="shared" si="4"/>
        <v>Binom1 Wins</v>
      </c>
      <c r="H348" s="14"/>
    </row>
    <row r="349" spans="4:8" x14ac:dyDescent="0.3">
      <c r="D349" s="14">
        <v>317</v>
      </c>
      <c r="E349" s="14">
        <v>828</v>
      </c>
      <c r="F349" s="14">
        <v>807</v>
      </c>
      <c r="G349" s="57" t="str">
        <f t="shared" si="4"/>
        <v>Binom1 Wins</v>
      </c>
      <c r="H349" s="14"/>
    </row>
    <row r="350" spans="4:8" x14ac:dyDescent="0.3">
      <c r="D350" s="14">
        <v>318</v>
      </c>
      <c r="E350" s="14">
        <v>843</v>
      </c>
      <c r="F350" s="14">
        <v>792</v>
      </c>
      <c r="G350" s="57" t="str">
        <f t="shared" si="4"/>
        <v>Binom1 Wins</v>
      </c>
      <c r="H350" s="14"/>
    </row>
    <row r="351" spans="4:8" x14ac:dyDescent="0.3">
      <c r="D351" s="14">
        <v>319</v>
      </c>
      <c r="E351" s="14">
        <v>850</v>
      </c>
      <c r="F351" s="14">
        <v>810</v>
      </c>
      <c r="G351" s="57" t="str">
        <f t="shared" si="4"/>
        <v>Binom1 Wins</v>
      </c>
      <c r="H351" s="14"/>
    </row>
    <row r="352" spans="4:8" x14ac:dyDescent="0.3">
      <c r="D352" s="14">
        <v>320</v>
      </c>
      <c r="E352" s="14">
        <v>859</v>
      </c>
      <c r="F352" s="14">
        <v>780</v>
      </c>
      <c r="G352" s="57" t="str">
        <f t="shared" si="4"/>
        <v>Binom1 Wins</v>
      </c>
      <c r="H352" s="14"/>
    </row>
    <row r="353" spans="4:8" x14ac:dyDescent="0.3">
      <c r="D353" s="14">
        <v>321</v>
      </c>
      <c r="E353" s="14">
        <v>841</v>
      </c>
      <c r="F353" s="14">
        <v>822</v>
      </c>
      <c r="G353" s="57" t="str">
        <f t="shared" ref="G353:G416" si="5">IF(E353&gt;F353,$E$32&amp;" Wins",$F$32&amp;" WINS")</f>
        <v>Binom1 Wins</v>
      </c>
      <c r="H353" s="14"/>
    </row>
    <row r="354" spans="4:8" x14ac:dyDescent="0.3">
      <c r="D354" s="14">
        <v>322</v>
      </c>
      <c r="E354" s="14">
        <v>843</v>
      </c>
      <c r="F354" s="14">
        <v>792</v>
      </c>
      <c r="G354" s="57" t="str">
        <f t="shared" si="5"/>
        <v>Binom1 Wins</v>
      </c>
      <c r="H354" s="14"/>
    </row>
    <row r="355" spans="4:8" x14ac:dyDescent="0.3">
      <c r="D355" s="14">
        <v>323</v>
      </c>
      <c r="E355" s="14">
        <v>837</v>
      </c>
      <c r="F355" s="14">
        <v>804</v>
      </c>
      <c r="G355" s="57" t="str">
        <f t="shared" si="5"/>
        <v>Binom1 Wins</v>
      </c>
      <c r="H355" s="14"/>
    </row>
    <row r="356" spans="4:8" x14ac:dyDescent="0.3">
      <c r="D356" s="14">
        <v>324</v>
      </c>
      <c r="E356" s="14">
        <v>847</v>
      </c>
      <c r="F356" s="14">
        <v>790</v>
      </c>
      <c r="G356" s="57" t="str">
        <f t="shared" si="5"/>
        <v>Binom1 Wins</v>
      </c>
      <c r="H356" s="14"/>
    </row>
    <row r="357" spans="4:8" x14ac:dyDescent="0.3">
      <c r="D357" s="14">
        <v>325</v>
      </c>
      <c r="E357" s="14">
        <v>844</v>
      </c>
      <c r="F357" s="14">
        <v>791</v>
      </c>
      <c r="G357" s="57" t="str">
        <f t="shared" si="5"/>
        <v>Binom1 Wins</v>
      </c>
      <c r="H357" s="14"/>
    </row>
    <row r="358" spans="4:8" x14ac:dyDescent="0.3">
      <c r="D358" s="14">
        <v>326</v>
      </c>
      <c r="E358" s="14">
        <v>843</v>
      </c>
      <c r="F358" s="14">
        <v>827</v>
      </c>
      <c r="G358" s="57" t="str">
        <f t="shared" si="5"/>
        <v>Binom1 Wins</v>
      </c>
      <c r="H358" s="14"/>
    </row>
    <row r="359" spans="4:8" x14ac:dyDescent="0.3">
      <c r="D359" s="14">
        <v>327</v>
      </c>
      <c r="E359" s="14">
        <v>844</v>
      </c>
      <c r="F359" s="14">
        <v>796</v>
      </c>
      <c r="G359" s="57" t="str">
        <f t="shared" si="5"/>
        <v>Binom1 Wins</v>
      </c>
      <c r="H359" s="14"/>
    </row>
    <row r="360" spans="4:8" x14ac:dyDescent="0.3">
      <c r="D360" s="14">
        <v>328</v>
      </c>
      <c r="E360" s="14">
        <v>850</v>
      </c>
      <c r="F360" s="14">
        <v>800</v>
      </c>
      <c r="G360" s="57" t="str">
        <f t="shared" si="5"/>
        <v>Binom1 Wins</v>
      </c>
      <c r="H360" s="14"/>
    </row>
    <row r="361" spans="4:8" x14ac:dyDescent="0.3">
      <c r="D361" s="14">
        <v>329</v>
      </c>
      <c r="E361" s="14">
        <v>858</v>
      </c>
      <c r="F361" s="14">
        <v>814</v>
      </c>
      <c r="G361" s="57" t="str">
        <f t="shared" si="5"/>
        <v>Binom1 Wins</v>
      </c>
      <c r="H361" s="14"/>
    </row>
    <row r="362" spans="4:8" x14ac:dyDescent="0.3">
      <c r="D362" s="14">
        <v>330</v>
      </c>
      <c r="E362" s="14">
        <v>856</v>
      </c>
      <c r="F362" s="14">
        <v>795</v>
      </c>
      <c r="G362" s="57" t="str">
        <f t="shared" si="5"/>
        <v>Binom1 Wins</v>
      </c>
      <c r="H362" s="14"/>
    </row>
    <row r="363" spans="4:8" x14ac:dyDescent="0.3">
      <c r="D363" s="14">
        <v>331</v>
      </c>
      <c r="E363" s="14">
        <v>860</v>
      </c>
      <c r="F363" s="14">
        <v>807</v>
      </c>
      <c r="G363" s="57" t="str">
        <f t="shared" si="5"/>
        <v>Binom1 Wins</v>
      </c>
      <c r="H363" s="14"/>
    </row>
    <row r="364" spans="4:8" x14ac:dyDescent="0.3">
      <c r="D364" s="14">
        <v>332</v>
      </c>
      <c r="E364" s="14">
        <v>865</v>
      </c>
      <c r="F364" s="14">
        <v>793</v>
      </c>
      <c r="G364" s="57" t="str">
        <f t="shared" si="5"/>
        <v>Binom1 Wins</v>
      </c>
      <c r="H364" s="14"/>
    </row>
    <row r="365" spans="4:8" x14ac:dyDescent="0.3">
      <c r="D365" s="14">
        <v>333</v>
      </c>
      <c r="E365" s="14">
        <v>834</v>
      </c>
      <c r="F365" s="14">
        <v>800</v>
      </c>
      <c r="G365" s="57" t="str">
        <f t="shared" si="5"/>
        <v>Binom1 Wins</v>
      </c>
      <c r="H365" s="14"/>
    </row>
    <row r="366" spans="4:8" x14ac:dyDescent="0.3">
      <c r="D366" s="14">
        <v>334</v>
      </c>
      <c r="E366" s="14">
        <v>840</v>
      </c>
      <c r="F366" s="14">
        <v>776</v>
      </c>
      <c r="G366" s="57" t="str">
        <f t="shared" si="5"/>
        <v>Binom1 Wins</v>
      </c>
      <c r="H366" s="14"/>
    </row>
    <row r="367" spans="4:8" x14ac:dyDescent="0.3">
      <c r="D367" s="14">
        <v>335</v>
      </c>
      <c r="E367" s="14">
        <v>854</v>
      </c>
      <c r="F367" s="14">
        <v>814</v>
      </c>
      <c r="G367" s="57" t="str">
        <f t="shared" si="5"/>
        <v>Binom1 Wins</v>
      </c>
      <c r="H367" s="14"/>
    </row>
    <row r="368" spans="4:8" x14ac:dyDescent="0.3">
      <c r="D368" s="14">
        <v>336</v>
      </c>
      <c r="E368" s="14">
        <v>851</v>
      </c>
      <c r="F368" s="14">
        <v>809</v>
      </c>
      <c r="G368" s="57" t="str">
        <f t="shared" si="5"/>
        <v>Binom1 Wins</v>
      </c>
      <c r="H368" s="14"/>
    </row>
    <row r="369" spans="4:8" x14ac:dyDescent="0.3">
      <c r="D369" s="14">
        <v>337</v>
      </c>
      <c r="E369" s="14">
        <v>862</v>
      </c>
      <c r="F369" s="14">
        <v>806</v>
      </c>
      <c r="G369" s="57" t="str">
        <f t="shared" si="5"/>
        <v>Binom1 Wins</v>
      </c>
      <c r="H369" s="14"/>
    </row>
    <row r="370" spans="4:8" x14ac:dyDescent="0.3">
      <c r="D370" s="14">
        <v>338</v>
      </c>
      <c r="E370" s="14">
        <v>840</v>
      </c>
      <c r="F370" s="14">
        <v>799</v>
      </c>
      <c r="G370" s="57" t="str">
        <f t="shared" si="5"/>
        <v>Binom1 Wins</v>
      </c>
      <c r="H370" s="14"/>
    </row>
    <row r="371" spans="4:8" x14ac:dyDescent="0.3">
      <c r="D371" s="14">
        <v>339</v>
      </c>
      <c r="E371" s="14">
        <v>858</v>
      </c>
      <c r="F371" s="14">
        <v>810</v>
      </c>
      <c r="G371" s="57" t="str">
        <f t="shared" si="5"/>
        <v>Binom1 Wins</v>
      </c>
      <c r="H371" s="14"/>
    </row>
    <row r="372" spans="4:8" x14ac:dyDescent="0.3">
      <c r="D372" s="14">
        <v>340</v>
      </c>
      <c r="E372" s="14">
        <v>861</v>
      </c>
      <c r="F372" s="14">
        <v>800</v>
      </c>
      <c r="G372" s="57" t="str">
        <f t="shared" si="5"/>
        <v>Binom1 Wins</v>
      </c>
      <c r="H372" s="14"/>
    </row>
    <row r="373" spans="4:8" x14ac:dyDescent="0.3">
      <c r="D373" s="14">
        <v>341</v>
      </c>
      <c r="E373" s="14">
        <v>854</v>
      </c>
      <c r="F373" s="14">
        <v>770</v>
      </c>
      <c r="G373" s="57" t="str">
        <f t="shared" si="5"/>
        <v>Binom1 Wins</v>
      </c>
      <c r="H373" s="14"/>
    </row>
    <row r="374" spans="4:8" x14ac:dyDescent="0.3">
      <c r="D374" s="14">
        <v>342</v>
      </c>
      <c r="E374" s="14">
        <v>873</v>
      </c>
      <c r="F374" s="14">
        <v>804</v>
      </c>
      <c r="G374" s="57" t="str">
        <f t="shared" si="5"/>
        <v>Binom1 Wins</v>
      </c>
      <c r="H374" s="14"/>
    </row>
    <row r="375" spans="4:8" x14ac:dyDescent="0.3">
      <c r="D375" s="14">
        <v>343</v>
      </c>
      <c r="E375" s="14">
        <v>841</v>
      </c>
      <c r="F375" s="14">
        <v>779</v>
      </c>
      <c r="G375" s="57" t="str">
        <f t="shared" si="5"/>
        <v>Binom1 Wins</v>
      </c>
      <c r="H375" s="14"/>
    </row>
    <row r="376" spans="4:8" x14ac:dyDescent="0.3">
      <c r="D376" s="14">
        <v>344</v>
      </c>
      <c r="E376" s="14">
        <v>851</v>
      </c>
      <c r="F376" s="14">
        <v>788</v>
      </c>
      <c r="G376" s="57" t="str">
        <f t="shared" si="5"/>
        <v>Binom1 Wins</v>
      </c>
      <c r="H376" s="14"/>
    </row>
    <row r="377" spans="4:8" x14ac:dyDescent="0.3">
      <c r="D377" s="14">
        <v>345</v>
      </c>
      <c r="E377" s="14">
        <v>864</v>
      </c>
      <c r="F377" s="14">
        <v>808</v>
      </c>
      <c r="G377" s="57" t="str">
        <f t="shared" si="5"/>
        <v>Binom1 Wins</v>
      </c>
      <c r="H377" s="14"/>
    </row>
    <row r="378" spans="4:8" x14ac:dyDescent="0.3">
      <c r="D378" s="14">
        <v>346</v>
      </c>
      <c r="E378" s="14">
        <v>858</v>
      </c>
      <c r="F378" s="14">
        <v>788</v>
      </c>
      <c r="G378" s="57" t="str">
        <f t="shared" si="5"/>
        <v>Binom1 Wins</v>
      </c>
      <c r="H378" s="14"/>
    </row>
    <row r="379" spans="4:8" x14ac:dyDescent="0.3">
      <c r="D379" s="14">
        <v>347</v>
      </c>
      <c r="E379" s="14">
        <v>825</v>
      </c>
      <c r="F379" s="14">
        <v>807</v>
      </c>
      <c r="G379" s="57" t="str">
        <f t="shared" si="5"/>
        <v>Binom1 Wins</v>
      </c>
      <c r="H379" s="14"/>
    </row>
    <row r="380" spans="4:8" x14ac:dyDescent="0.3">
      <c r="D380" s="14">
        <v>348</v>
      </c>
      <c r="E380" s="14">
        <v>836</v>
      </c>
      <c r="F380" s="14">
        <v>796</v>
      </c>
      <c r="G380" s="57" t="str">
        <f t="shared" si="5"/>
        <v>Binom1 Wins</v>
      </c>
      <c r="H380" s="14"/>
    </row>
    <row r="381" spans="4:8" x14ac:dyDescent="0.3">
      <c r="D381" s="14">
        <v>349</v>
      </c>
      <c r="E381" s="14">
        <v>863</v>
      </c>
      <c r="F381" s="14">
        <v>796</v>
      </c>
      <c r="G381" s="57" t="str">
        <f t="shared" si="5"/>
        <v>Binom1 Wins</v>
      </c>
      <c r="H381" s="14"/>
    </row>
    <row r="382" spans="4:8" x14ac:dyDescent="0.3">
      <c r="D382" s="14">
        <v>350</v>
      </c>
      <c r="E382" s="14">
        <v>826</v>
      </c>
      <c r="F382" s="14">
        <v>791</v>
      </c>
      <c r="G382" s="57" t="str">
        <f t="shared" si="5"/>
        <v>Binom1 Wins</v>
      </c>
      <c r="H382" s="14"/>
    </row>
    <row r="383" spans="4:8" x14ac:dyDescent="0.3">
      <c r="D383" s="14">
        <v>351</v>
      </c>
      <c r="E383" s="14">
        <v>838</v>
      </c>
      <c r="F383" s="14">
        <v>779</v>
      </c>
      <c r="G383" s="57" t="str">
        <f t="shared" si="5"/>
        <v>Binom1 Wins</v>
      </c>
      <c r="H383" s="14"/>
    </row>
    <row r="384" spans="4:8" x14ac:dyDescent="0.3">
      <c r="D384" s="14">
        <v>352</v>
      </c>
      <c r="E384" s="14">
        <v>848</v>
      </c>
      <c r="F384" s="14">
        <v>812</v>
      </c>
      <c r="G384" s="57" t="str">
        <f t="shared" si="5"/>
        <v>Binom1 Wins</v>
      </c>
      <c r="H384" s="14"/>
    </row>
    <row r="385" spans="4:8" x14ac:dyDescent="0.3">
      <c r="D385" s="14">
        <v>353</v>
      </c>
      <c r="E385" s="14">
        <v>836</v>
      </c>
      <c r="F385" s="14">
        <v>808</v>
      </c>
      <c r="G385" s="57" t="str">
        <f t="shared" si="5"/>
        <v>Binom1 Wins</v>
      </c>
      <c r="H385" s="14"/>
    </row>
    <row r="386" spans="4:8" x14ac:dyDescent="0.3">
      <c r="D386" s="14">
        <v>354</v>
      </c>
      <c r="E386" s="14">
        <v>852</v>
      </c>
      <c r="F386" s="14">
        <v>798</v>
      </c>
      <c r="G386" s="57" t="str">
        <f t="shared" si="5"/>
        <v>Binom1 Wins</v>
      </c>
      <c r="H386" s="14"/>
    </row>
    <row r="387" spans="4:8" x14ac:dyDescent="0.3">
      <c r="D387" s="14">
        <v>355</v>
      </c>
      <c r="E387" s="14">
        <v>840</v>
      </c>
      <c r="F387" s="14">
        <v>803</v>
      </c>
      <c r="G387" s="57" t="str">
        <f t="shared" si="5"/>
        <v>Binom1 Wins</v>
      </c>
      <c r="H387" s="14"/>
    </row>
    <row r="388" spans="4:8" x14ac:dyDescent="0.3">
      <c r="D388" s="14">
        <v>356</v>
      </c>
      <c r="E388" s="14">
        <v>865</v>
      </c>
      <c r="F388" s="14">
        <v>770</v>
      </c>
      <c r="G388" s="57" t="str">
        <f t="shared" si="5"/>
        <v>Binom1 Wins</v>
      </c>
      <c r="H388" s="14"/>
    </row>
    <row r="389" spans="4:8" x14ac:dyDescent="0.3">
      <c r="D389" s="14">
        <v>357</v>
      </c>
      <c r="E389" s="14">
        <v>855</v>
      </c>
      <c r="F389" s="14">
        <v>822</v>
      </c>
      <c r="G389" s="57" t="str">
        <f t="shared" si="5"/>
        <v>Binom1 Wins</v>
      </c>
      <c r="H389" s="14"/>
    </row>
    <row r="390" spans="4:8" x14ac:dyDescent="0.3">
      <c r="D390" s="14">
        <v>358</v>
      </c>
      <c r="E390" s="14">
        <v>851</v>
      </c>
      <c r="F390" s="14">
        <v>794</v>
      </c>
      <c r="G390" s="57" t="str">
        <f t="shared" si="5"/>
        <v>Binom1 Wins</v>
      </c>
      <c r="H390" s="14"/>
    </row>
    <row r="391" spans="4:8" x14ac:dyDescent="0.3">
      <c r="D391" s="14">
        <v>359</v>
      </c>
      <c r="E391" s="14">
        <v>859</v>
      </c>
      <c r="F391" s="14">
        <v>793</v>
      </c>
      <c r="G391" s="57" t="str">
        <f t="shared" si="5"/>
        <v>Binom1 Wins</v>
      </c>
      <c r="H391" s="14"/>
    </row>
    <row r="392" spans="4:8" x14ac:dyDescent="0.3">
      <c r="D392" s="14">
        <v>360</v>
      </c>
      <c r="E392" s="14">
        <v>855</v>
      </c>
      <c r="F392" s="14">
        <v>794</v>
      </c>
      <c r="G392" s="57" t="str">
        <f t="shared" si="5"/>
        <v>Binom1 Wins</v>
      </c>
      <c r="H392" s="14"/>
    </row>
    <row r="393" spans="4:8" x14ac:dyDescent="0.3">
      <c r="D393" s="14">
        <v>361</v>
      </c>
      <c r="E393" s="14">
        <v>870</v>
      </c>
      <c r="F393" s="14">
        <v>773</v>
      </c>
      <c r="G393" s="57" t="str">
        <f t="shared" si="5"/>
        <v>Binom1 Wins</v>
      </c>
      <c r="H393" s="14"/>
    </row>
    <row r="394" spans="4:8" x14ac:dyDescent="0.3">
      <c r="D394" s="14">
        <v>362</v>
      </c>
      <c r="E394" s="14">
        <v>844</v>
      </c>
      <c r="F394" s="14">
        <v>796</v>
      </c>
      <c r="G394" s="57" t="str">
        <f t="shared" si="5"/>
        <v>Binom1 Wins</v>
      </c>
      <c r="H394" s="14"/>
    </row>
    <row r="395" spans="4:8" x14ac:dyDescent="0.3">
      <c r="D395" s="14">
        <v>363</v>
      </c>
      <c r="E395" s="14">
        <v>853</v>
      </c>
      <c r="F395" s="14">
        <v>802</v>
      </c>
      <c r="G395" s="57" t="str">
        <f t="shared" si="5"/>
        <v>Binom1 Wins</v>
      </c>
      <c r="H395" s="14"/>
    </row>
    <row r="396" spans="4:8" x14ac:dyDescent="0.3">
      <c r="D396" s="14">
        <v>364</v>
      </c>
      <c r="E396" s="14">
        <v>839</v>
      </c>
      <c r="F396" s="14">
        <v>778</v>
      </c>
      <c r="G396" s="57" t="str">
        <f t="shared" si="5"/>
        <v>Binom1 Wins</v>
      </c>
      <c r="H396" s="14"/>
    </row>
    <row r="397" spans="4:8" x14ac:dyDescent="0.3">
      <c r="D397" s="14">
        <v>365</v>
      </c>
      <c r="E397" s="14">
        <v>828</v>
      </c>
      <c r="F397" s="14">
        <v>804</v>
      </c>
      <c r="G397" s="57" t="str">
        <f t="shared" si="5"/>
        <v>Binom1 Wins</v>
      </c>
      <c r="H397" s="14"/>
    </row>
    <row r="398" spans="4:8" x14ac:dyDescent="0.3">
      <c r="D398" s="14">
        <v>366</v>
      </c>
      <c r="E398" s="14">
        <v>841</v>
      </c>
      <c r="F398" s="14">
        <v>798</v>
      </c>
      <c r="G398" s="57" t="str">
        <f t="shared" si="5"/>
        <v>Binom1 Wins</v>
      </c>
      <c r="H398" s="14"/>
    </row>
    <row r="399" spans="4:8" x14ac:dyDescent="0.3">
      <c r="D399" s="14">
        <v>367</v>
      </c>
      <c r="E399" s="14">
        <v>845</v>
      </c>
      <c r="F399" s="14">
        <v>796</v>
      </c>
      <c r="G399" s="57" t="str">
        <f t="shared" si="5"/>
        <v>Binom1 Wins</v>
      </c>
      <c r="H399" s="14"/>
    </row>
    <row r="400" spans="4:8" x14ac:dyDescent="0.3">
      <c r="D400" s="14">
        <v>368</v>
      </c>
      <c r="E400" s="14">
        <v>851</v>
      </c>
      <c r="F400" s="14">
        <v>799</v>
      </c>
      <c r="G400" s="57" t="str">
        <f t="shared" si="5"/>
        <v>Binom1 Wins</v>
      </c>
      <c r="H400" s="14"/>
    </row>
    <row r="401" spans="4:8" x14ac:dyDescent="0.3">
      <c r="D401" s="14">
        <v>369</v>
      </c>
      <c r="E401" s="14">
        <v>857</v>
      </c>
      <c r="F401" s="14">
        <v>817</v>
      </c>
      <c r="G401" s="57" t="str">
        <f t="shared" si="5"/>
        <v>Binom1 Wins</v>
      </c>
      <c r="H401" s="14"/>
    </row>
    <row r="402" spans="4:8" x14ac:dyDescent="0.3">
      <c r="D402" s="14">
        <v>370</v>
      </c>
      <c r="E402" s="14">
        <v>863</v>
      </c>
      <c r="F402" s="14">
        <v>788</v>
      </c>
      <c r="G402" s="57" t="str">
        <f t="shared" si="5"/>
        <v>Binom1 Wins</v>
      </c>
      <c r="H402" s="14"/>
    </row>
    <row r="403" spans="4:8" x14ac:dyDescent="0.3">
      <c r="D403" s="14">
        <v>371</v>
      </c>
      <c r="E403" s="14">
        <v>839</v>
      </c>
      <c r="F403" s="14">
        <v>799</v>
      </c>
      <c r="G403" s="57" t="str">
        <f t="shared" si="5"/>
        <v>Binom1 Wins</v>
      </c>
      <c r="H403" s="14"/>
    </row>
    <row r="404" spans="4:8" x14ac:dyDescent="0.3">
      <c r="D404" s="14">
        <v>372</v>
      </c>
      <c r="E404" s="14">
        <v>842</v>
      </c>
      <c r="F404" s="14">
        <v>784</v>
      </c>
      <c r="G404" s="57" t="str">
        <f t="shared" si="5"/>
        <v>Binom1 Wins</v>
      </c>
      <c r="H404" s="14"/>
    </row>
    <row r="405" spans="4:8" x14ac:dyDescent="0.3">
      <c r="D405" s="14">
        <v>373</v>
      </c>
      <c r="E405" s="14">
        <v>847</v>
      </c>
      <c r="F405" s="14">
        <v>801</v>
      </c>
      <c r="G405" s="57" t="str">
        <f t="shared" si="5"/>
        <v>Binom1 Wins</v>
      </c>
      <c r="H405" s="14"/>
    </row>
    <row r="406" spans="4:8" x14ac:dyDescent="0.3">
      <c r="D406" s="14">
        <v>374</v>
      </c>
      <c r="E406" s="14">
        <v>863</v>
      </c>
      <c r="F406" s="14">
        <v>798</v>
      </c>
      <c r="G406" s="57" t="str">
        <f t="shared" si="5"/>
        <v>Binom1 Wins</v>
      </c>
      <c r="H406" s="14"/>
    </row>
    <row r="407" spans="4:8" x14ac:dyDescent="0.3">
      <c r="D407" s="14">
        <v>375</v>
      </c>
      <c r="E407" s="14">
        <v>838</v>
      </c>
      <c r="F407" s="14">
        <v>793</v>
      </c>
      <c r="G407" s="57" t="str">
        <f t="shared" si="5"/>
        <v>Binom1 Wins</v>
      </c>
      <c r="H407" s="14"/>
    </row>
    <row r="408" spans="4:8" x14ac:dyDescent="0.3">
      <c r="D408" s="14">
        <v>376</v>
      </c>
      <c r="E408" s="14">
        <v>868</v>
      </c>
      <c r="F408" s="14">
        <v>804</v>
      </c>
      <c r="G408" s="57" t="str">
        <f t="shared" si="5"/>
        <v>Binom1 Wins</v>
      </c>
      <c r="H408" s="14"/>
    </row>
    <row r="409" spans="4:8" x14ac:dyDescent="0.3">
      <c r="D409" s="14">
        <v>377</v>
      </c>
      <c r="E409" s="14">
        <v>835</v>
      </c>
      <c r="F409" s="14">
        <v>819</v>
      </c>
      <c r="G409" s="57" t="str">
        <f t="shared" si="5"/>
        <v>Binom1 Wins</v>
      </c>
      <c r="H409" s="14"/>
    </row>
    <row r="410" spans="4:8" x14ac:dyDescent="0.3">
      <c r="D410" s="14">
        <v>378</v>
      </c>
      <c r="E410" s="14">
        <v>840</v>
      </c>
      <c r="F410" s="14">
        <v>798</v>
      </c>
      <c r="G410" s="57" t="str">
        <f t="shared" si="5"/>
        <v>Binom1 Wins</v>
      </c>
      <c r="H410" s="14"/>
    </row>
    <row r="411" spans="4:8" x14ac:dyDescent="0.3">
      <c r="D411" s="14">
        <v>379</v>
      </c>
      <c r="E411" s="14">
        <v>848</v>
      </c>
      <c r="F411" s="14">
        <v>800</v>
      </c>
      <c r="G411" s="57" t="str">
        <f t="shared" si="5"/>
        <v>Binom1 Wins</v>
      </c>
      <c r="H411" s="14"/>
    </row>
    <row r="412" spans="4:8" x14ac:dyDescent="0.3">
      <c r="D412" s="14">
        <v>380</v>
      </c>
      <c r="E412" s="14">
        <v>862</v>
      </c>
      <c r="F412" s="14">
        <v>814</v>
      </c>
      <c r="G412" s="57" t="str">
        <f t="shared" si="5"/>
        <v>Binom1 Wins</v>
      </c>
      <c r="H412" s="14"/>
    </row>
    <row r="413" spans="4:8" x14ac:dyDescent="0.3">
      <c r="D413" s="14">
        <v>381</v>
      </c>
      <c r="E413" s="14">
        <v>859</v>
      </c>
      <c r="F413" s="14">
        <v>798</v>
      </c>
      <c r="G413" s="57" t="str">
        <f t="shared" si="5"/>
        <v>Binom1 Wins</v>
      </c>
      <c r="H413" s="14"/>
    </row>
    <row r="414" spans="4:8" x14ac:dyDescent="0.3">
      <c r="D414" s="14">
        <v>382</v>
      </c>
      <c r="E414" s="14">
        <v>859</v>
      </c>
      <c r="F414" s="14">
        <v>810</v>
      </c>
      <c r="G414" s="57" t="str">
        <f t="shared" si="5"/>
        <v>Binom1 Wins</v>
      </c>
      <c r="H414" s="14"/>
    </row>
    <row r="415" spans="4:8" x14ac:dyDescent="0.3">
      <c r="D415" s="14">
        <v>383</v>
      </c>
      <c r="E415" s="14">
        <v>862</v>
      </c>
      <c r="F415" s="14">
        <v>835</v>
      </c>
      <c r="G415" s="57" t="str">
        <f t="shared" si="5"/>
        <v>Binom1 Wins</v>
      </c>
      <c r="H415" s="14"/>
    </row>
    <row r="416" spans="4:8" x14ac:dyDescent="0.3">
      <c r="D416" s="14">
        <v>384</v>
      </c>
      <c r="E416" s="14">
        <v>852</v>
      </c>
      <c r="F416" s="14">
        <v>806</v>
      </c>
      <c r="G416" s="57" t="str">
        <f t="shared" si="5"/>
        <v>Binom1 Wins</v>
      </c>
      <c r="H416" s="14"/>
    </row>
    <row r="417" spans="4:8" x14ac:dyDescent="0.3">
      <c r="D417" s="14">
        <v>385</v>
      </c>
      <c r="E417" s="14">
        <v>835</v>
      </c>
      <c r="F417" s="14">
        <v>774</v>
      </c>
      <c r="G417" s="57" t="str">
        <f t="shared" ref="G417:G480" si="6">IF(E417&gt;F417,$E$32&amp;" Wins",$F$32&amp;" WINS")</f>
        <v>Binom1 Wins</v>
      </c>
      <c r="H417" s="14"/>
    </row>
    <row r="418" spans="4:8" x14ac:dyDescent="0.3">
      <c r="D418" s="14">
        <v>386</v>
      </c>
      <c r="E418" s="14">
        <v>845</v>
      </c>
      <c r="F418" s="14">
        <v>823</v>
      </c>
      <c r="G418" s="57" t="str">
        <f t="shared" si="6"/>
        <v>Binom1 Wins</v>
      </c>
      <c r="H418" s="14"/>
    </row>
    <row r="419" spans="4:8" x14ac:dyDescent="0.3">
      <c r="D419" s="14">
        <v>387</v>
      </c>
      <c r="E419" s="14">
        <v>829</v>
      </c>
      <c r="F419" s="14">
        <v>775</v>
      </c>
      <c r="G419" s="57" t="str">
        <f t="shared" si="6"/>
        <v>Binom1 Wins</v>
      </c>
      <c r="H419" s="14"/>
    </row>
    <row r="420" spans="4:8" x14ac:dyDescent="0.3">
      <c r="D420" s="14">
        <v>388</v>
      </c>
      <c r="E420" s="14">
        <v>831</v>
      </c>
      <c r="F420" s="14">
        <v>809</v>
      </c>
      <c r="G420" s="57" t="str">
        <f t="shared" si="6"/>
        <v>Binom1 Wins</v>
      </c>
      <c r="H420" s="14"/>
    </row>
    <row r="421" spans="4:8" x14ac:dyDescent="0.3">
      <c r="D421" s="14">
        <v>389</v>
      </c>
      <c r="E421" s="14">
        <v>875</v>
      </c>
      <c r="F421" s="14">
        <v>781</v>
      </c>
      <c r="G421" s="57" t="str">
        <f t="shared" si="6"/>
        <v>Binom1 Wins</v>
      </c>
      <c r="H421" s="14"/>
    </row>
    <row r="422" spans="4:8" x14ac:dyDescent="0.3">
      <c r="D422" s="14">
        <v>390</v>
      </c>
      <c r="E422" s="14">
        <v>870</v>
      </c>
      <c r="F422" s="14">
        <v>798</v>
      </c>
      <c r="G422" s="57" t="str">
        <f t="shared" si="6"/>
        <v>Binom1 Wins</v>
      </c>
      <c r="H422" s="14"/>
    </row>
    <row r="423" spans="4:8" x14ac:dyDescent="0.3">
      <c r="D423" s="14">
        <v>391</v>
      </c>
      <c r="E423" s="14">
        <v>877</v>
      </c>
      <c r="F423" s="14">
        <v>812</v>
      </c>
      <c r="G423" s="57" t="str">
        <f t="shared" si="6"/>
        <v>Binom1 Wins</v>
      </c>
      <c r="H423" s="14"/>
    </row>
    <row r="424" spans="4:8" x14ac:dyDescent="0.3">
      <c r="D424" s="14">
        <v>392</v>
      </c>
      <c r="E424" s="14">
        <v>828</v>
      </c>
      <c r="F424" s="14">
        <v>793</v>
      </c>
      <c r="G424" s="57" t="str">
        <f t="shared" si="6"/>
        <v>Binom1 Wins</v>
      </c>
      <c r="H424" s="14"/>
    </row>
    <row r="425" spans="4:8" x14ac:dyDescent="0.3">
      <c r="D425" s="14">
        <v>393</v>
      </c>
      <c r="E425" s="14">
        <v>833</v>
      </c>
      <c r="F425" s="14">
        <v>794</v>
      </c>
      <c r="G425" s="57" t="str">
        <f t="shared" si="6"/>
        <v>Binom1 Wins</v>
      </c>
      <c r="H425" s="14"/>
    </row>
    <row r="426" spans="4:8" x14ac:dyDescent="0.3">
      <c r="D426" s="14">
        <v>394</v>
      </c>
      <c r="E426" s="14">
        <v>872</v>
      </c>
      <c r="F426" s="14">
        <v>801</v>
      </c>
      <c r="G426" s="57" t="str">
        <f t="shared" si="6"/>
        <v>Binom1 Wins</v>
      </c>
      <c r="H426" s="14"/>
    </row>
    <row r="427" spans="4:8" x14ac:dyDescent="0.3">
      <c r="D427" s="14">
        <v>395</v>
      </c>
      <c r="E427" s="14">
        <v>842</v>
      </c>
      <c r="F427" s="14">
        <v>810</v>
      </c>
      <c r="G427" s="57" t="str">
        <f t="shared" si="6"/>
        <v>Binom1 Wins</v>
      </c>
      <c r="H427" s="14"/>
    </row>
    <row r="428" spans="4:8" x14ac:dyDescent="0.3">
      <c r="D428" s="14">
        <v>396</v>
      </c>
      <c r="E428" s="14">
        <v>859</v>
      </c>
      <c r="F428" s="14">
        <v>797</v>
      </c>
      <c r="G428" s="57" t="str">
        <f t="shared" si="6"/>
        <v>Binom1 Wins</v>
      </c>
      <c r="H428" s="14"/>
    </row>
    <row r="429" spans="4:8" x14ac:dyDescent="0.3">
      <c r="D429" s="14">
        <v>397</v>
      </c>
      <c r="E429" s="14">
        <v>855</v>
      </c>
      <c r="F429" s="14">
        <v>820</v>
      </c>
      <c r="G429" s="57" t="str">
        <f t="shared" si="6"/>
        <v>Binom1 Wins</v>
      </c>
      <c r="H429" s="14"/>
    </row>
    <row r="430" spans="4:8" x14ac:dyDescent="0.3">
      <c r="D430" s="14">
        <v>398</v>
      </c>
      <c r="E430" s="14">
        <v>838</v>
      </c>
      <c r="F430" s="14">
        <v>775</v>
      </c>
      <c r="G430" s="57" t="str">
        <f t="shared" si="6"/>
        <v>Binom1 Wins</v>
      </c>
      <c r="H430" s="14"/>
    </row>
    <row r="431" spans="4:8" x14ac:dyDescent="0.3">
      <c r="D431" s="14">
        <v>399</v>
      </c>
      <c r="E431" s="14">
        <v>878</v>
      </c>
      <c r="F431" s="14">
        <v>799</v>
      </c>
      <c r="G431" s="57" t="str">
        <f t="shared" si="6"/>
        <v>Binom1 Wins</v>
      </c>
      <c r="H431" s="14"/>
    </row>
    <row r="432" spans="4:8" x14ac:dyDescent="0.3">
      <c r="D432" s="14">
        <v>400</v>
      </c>
      <c r="E432" s="14">
        <v>863</v>
      </c>
      <c r="F432" s="14">
        <v>807</v>
      </c>
      <c r="G432" s="57" t="str">
        <f t="shared" si="6"/>
        <v>Binom1 Wins</v>
      </c>
      <c r="H432" s="14"/>
    </row>
    <row r="433" spans="4:8" x14ac:dyDescent="0.3">
      <c r="D433" s="14">
        <v>401</v>
      </c>
      <c r="E433" s="14">
        <v>859</v>
      </c>
      <c r="F433" s="14">
        <v>771</v>
      </c>
      <c r="G433" s="57" t="str">
        <f t="shared" si="6"/>
        <v>Binom1 Wins</v>
      </c>
      <c r="H433" s="14"/>
    </row>
    <row r="434" spans="4:8" x14ac:dyDescent="0.3">
      <c r="D434" s="14">
        <v>402</v>
      </c>
      <c r="E434" s="14">
        <v>839</v>
      </c>
      <c r="F434" s="14">
        <v>792</v>
      </c>
      <c r="G434" s="57" t="str">
        <f t="shared" si="6"/>
        <v>Binom1 Wins</v>
      </c>
      <c r="H434" s="14"/>
    </row>
    <row r="435" spans="4:8" x14ac:dyDescent="0.3">
      <c r="D435" s="14">
        <v>403</v>
      </c>
      <c r="E435" s="14">
        <v>875</v>
      </c>
      <c r="F435" s="14">
        <v>791</v>
      </c>
      <c r="G435" s="57" t="str">
        <f t="shared" si="6"/>
        <v>Binom1 Wins</v>
      </c>
      <c r="H435" s="14"/>
    </row>
    <row r="436" spans="4:8" x14ac:dyDescent="0.3">
      <c r="D436" s="14">
        <v>404</v>
      </c>
      <c r="E436" s="14">
        <v>856</v>
      </c>
      <c r="F436" s="14">
        <v>798</v>
      </c>
      <c r="G436" s="57" t="str">
        <f t="shared" si="6"/>
        <v>Binom1 Wins</v>
      </c>
      <c r="H436" s="14"/>
    </row>
    <row r="437" spans="4:8" x14ac:dyDescent="0.3">
      <c r="D437" s="14">
        <v>405</v>
      </c>
      <c r="E437" s="14">
        <v>851</v>
      </c>
      <c r="F437" s="14">
        <v>802</v>
      </c>
      <c r="G437" s="57" t="str">
        <f t="shared" si="6"/>
        <v>Binom1 Wins</v>
      </c>
      <c r="H437" s="14"/>
    </row>
    <row r="438" spans="4:8" x14ac:dyDescent="0.3">
      <c r="D438" s="14">
        <v>406</v>
      </c>
      <c r="E438" s="14">
        <v>849</v>
      </c>
      <c r="F438" s="14">
        <v>821</v>
      </c>
      <c r="G438" s="57" t="str">
        <f t="shared" si="6"/>
        <v>Binom1 Wins</v>
      </c>
      <c r="H438" s="14"/>
    </row>
    <row r="439" spans="4:8" x14ac:dyDescent="0.3">
      <c r="D439" s="14">
        <v>407</v>
      </c>
      <c r="E439" s="14">
        <v>855</v>
      </c>
      <c r="F439" s="14">
        <v>821</v>
      </c>
      <c r="G439" s="57" t="str">
        <f t="shared" si="6"/>
        <v>Binom1 Wins</v>
      </c>
      <c r="H439" s="14"/>
    </row>
    <row r="440" spans="4:8" x14ac:dyDescent="0.3">
      <c r="D440" s="14">
        <v>408</v>
      </c>
      <c r="E440" s="14">
        <v>863</v>
      </c>
      <c r="F440" s="14">
        <v>793</v>
      </c>
      <c r="G440" s="57" t="str">
        <f t="shared" si="6"/>
        <v>Binom1 Wins</v>
      </c>
      <c r="H440" s="14"/>
    </row>
    <row r="441" spans="4:8" x14ac:dyDescent="0.3">
      <c r="D441" s="14">
        <v>409</v>
      </c>
      <c r="E441" s="14">
        <v>845</v>
      </c>
      <c r="F441" s="14">
        <v>806</v>
      </c>
      <c r="G441" s="57" t="str">
        <f t="shared" si="6"/>
        <v>Binom1 Wins</v>
      </c>
      <c r="H441" s="14"/>
    </row>
    <row r="442" spans="4:8" x14ac:dyDescent="0.3">
      <c r="D442" s="14">
        <v>410</v>
      </c>
      <c r="E442" s="14">
        <v>841</v>
      </c>
      <c r="F442" s="14">
        <v>795</v>
      </c>
      <c r="G442" s="57" t="str">
        <f t="shared" si="6"/>
        <v>Binom1 Wins</v>
      </c>
      <c r="H442" s="14"/>
    </row>
    <row r="443" spans="4:8" x14ac:dyDescent="0.3">
      <c r="D443" s="14">
        <v>411</v>
      </c>
      <c r="E443" s="14">
        <v>852</v>
      </c>
      <c r="F443" s="14">
        <v>794</v>
      </c>
      <c r="G443" s="57" t="str">
        <f t="shared" si="6"/>
        <v>Binom1 Wins</v>
      </c>
      <c r="H443" s="14"/>
    </row>
    <row r="444" spans="4:8" x14ac:dyDescent="0.3">
      <c r="D444" s="14">
        <v>412</v>
      </c>
      <c r="E444" s="14">
        <v>831</v>
      </c>
      <c r="F444" s="14">
        <v>804</v>
      </c>
      <c r="G444" s="57" t="str">
        <f t="shared" si="6"/>
        <v>Binom1 Wins</v>
      </c>
      <c r="H444" s="14"/>
    </row>
    <row r="445" spans="4:8" x14ac:dyDescent="0.3">
      <c r="D445" s="14">
        <v>413</v>
      </c>
      <c r="E445" s="14">
        <v>842</v>
      </c>
      <c r="F445" s="14">
        <v>778</v>
      </c>
      <c r="G445" s="57" t="str">
        <f t="shared" si="6"/>
        <v>Binom1 Wins</v>
      </c>
      <c r="H445" s="14"/>
    </row>
    <row r="446" spans="4:8" x14ac:dyDescent="0.3">
      <c r="D446" s="14">
        <v>414</v>
      </c>
      <c r="E446" s="14">
        <v>852</v>
      </c>
      <c r="F446" s="14">
        <v>815</v>
      </c>
      <c r="G446" s="57" t="str">
        <f t="shared" si="6"/>
        <v>Binom1 Wins</v>
      </c>
      <c r="H446" s="14"/>
    </row>
    <row r="447" spans="4:8" x14ac:dyDescent="0.3">
      <c r="D447" s="14">
        <v>415</v>
      </c>
      <c r="E447" s="14">
        <v>853</v>
      </c>
      <c r="F447" s="14">
        <v>817</v>
      </c>
      <c r="G447" s="57" t="str">
        <f t="shared" si="6"/>
        <v>Binom1 Wins</v>
      </c>
      <c r="H447" s="14"/>
    </row>
    <row r="448" spans="4:8" x14ac:dyDescent="0.3">
      <c r="D448" s="14">
        <v>416</v>
      </c>
      <c r="E448" s="14">
        <v>846</v>
      </c>
      <c r="F448" s="14">
        <v>789</v>
      </c>
      <c r="G448" s="57" t="str">
        <f t="shared" si="6"/>
        <v>Binom1 Wins</v>
      </c>
      <c r="H448" s="14"/>
    </row>
    <row r="449" spans="4:8" x14ac:dyDescent="0.3">
      <c r="D449" s="14">
        <v>417</v>
      </c>
      <c r="E449" s="14">
        <v>883</v>
      </c>
      <c r="F449" s="14">
        <v>792</v>
      </c>
      <c r="G449" s="57" t="str">
        <f t="shared" si="6"/>
        <v>Binom1 Wins</v>
      </c>
      <c r="H449" s="14"/>
    </row>
    <row r="450" spans="4:8" x14ac:dyDescent="0.3">
      <c r="D450" s="14">
        <v>418</v>
      </c>
      <c r="E450" s="14">
        <v>848</v>
      </c>
      <c r="F450" s="14">
        <v>803</v>
      </c>
      <c r="G450" s="57" t="str">
        <f t="shared" si="6"/>
        <v>Binom1 Wins</v>
      </c>
      <c r="H450" s="14"/>
    </row>
    <row r="451" spans="4:8" x14ac:dyDescent="0.3">
      <c r="D451" s="14">
        <v>419</v>
      </c>
      <c r="E451" s="14">
        <v>841</v>
      </c>
      <c r="F451" s="14">
        <v>835</v>
      </c>
      <c r="G451" s="57" t="str">
        <f t="shared" si="6"/>
        <v>Binom1 Wins</v>
      </c>
      <c r="H451" s="14"/>
    </row>
    <row r="452" spans="4:8" x14ac:dyDescent="0.3">
      <c r="D452" s="14">
        <v>420</v>
      </c>
      <c r="E452" s="14">
        <v>843</v>
      </c>
      <c r="F452" s="14">
        <v>811</v>
      </c>
      <c r="G452" s="57" t="str">
        <f t="shared" si="6"/>
        <v>Binom1 Wins</v>
      </c>
      <c r="H452" s="14"/>
    </row>
    <row r="453" spans="4:8" x14ac:dyDescent="0.3">
      <c r="D453" s="14">
        <v>421</v>
      </c>
      <c r="E453" s="14">
        <v>853</v>
      </c>
      <c r="F453" s="14">
        <v>783</v>
      </c>
      <c r="G453" s="57" t="str">
        <f t="shared" si="6"/>
        <v>Binom1 Wins</v>
      </c>
      <c r="H453" s="14"/>
    </row>
    <row r="454" spans="4:8" x14ac:dyDescent="0.3">
      <c r="D454" s="14">
        <v>422</v>
      </c>
      <c r="E454" s="14">
        <v>849</v>
      </c>
      <c r="F454" s="14">
        <v>781</v>
      </c>
      <c r="G454" s="57" t="str">
        <f t="shared" si="6"/>
        <v>Binom1 Wins</v>
      </c>
      <c r="H454" s="14"/>
    </row>
    <row r="455" spans="4:8" x14ac:dyDescent="0.3">
      <c r="D455" s="14">
        <v>423</v>
      </c>
      <c r="E455" s="14">
        <v>852</v>
      </c>
      <c r="F455" s="14">
        <v>813</v>
      </c>
      <c r="G455" s="57" t="str">
        <f t="shared" si="6"/>
        <v>Binom1 Wins</v>
      </c>
      <c r="H455" s="14"/>
    </row>
    <row r="456" spans="4:8" x14ac:dyDescent="0.3">
      <c r="D456" s="14">
        <v>424</v>
      </c>
      <c r="E456" s="14">
        <v>841</v>
      </c>
      <c r="F456" s="14">
        <v>782</v>
      </c>
      <c r="G456" s="57" t="str">
        <f t="shared" si="6"/>
        <v>Binom1 Wins</v>
      </c>
      <c r="H456" s="14"/>
    </row>
    <row r="457" spans="4:8" x14ac:dyDescent="0.3">
      <c r="D457" s="14">
        <v>425</v>
      </c>
      <c r="E457" s="14">
        <v>852</v>
      </c>
      <c r="F457" s="14">
        <v>821</v>
      </c>
      <c r="G457" s="57" t="str">
        <f t="shared" si="6"/>
        <v>Binom1 Wins</v>
      </c>
      <c r="H457" s="14"/>
    </row>
    <row r="458" spans="4:8" x14ac:dyDescent="0.3">
      <c r="D458" s="14">
        <v>426</v>
      </c>
      <c r="E458" s="14">
        <v>867</v>
      </c>
      <c r="F458" s="14">
        <v>786</v>
      </c>
      <c r="G458" s="57" t="str">
        <f t="shared" si="6"/>
        <v>Binom1 Wins</v>
      </c>
      <c r="H458" s="14"/>
    </row>
    <row r="459" spans="4:8" x14ac:dyDescent="0.3">
      <c r="D459" s="14">
        <v>427</v>
      </c>
      <c r="E459" s="14">
        <v>849</v>
      </c>
      <c r="F459" s="14">
        <v>806</v>
      </c>
      <c r="G459" s="57" t="str">
        <f t="shared" si="6"/>
        <v>Binom1 Wins</v>
      </c>
      <c r="H459" s="14"/>
    </row>
    <row r="460" spans="4:8" x14ac:dyDescent="0.3">
      <c r="D460" s="14">
        <v>428</v>
      </c>
      <c r="E460" s="14">
        <v>853</v>
      </c>
      <c r="F460" s="14">
        <v>794</v>
      </c>
      <c r="G460" s="57" t="str">
        <f t="shared" si="6"/>
        <v>Binom1 Wins</v>
      </c>
      <c r="H460" s="14"/>
    </row>
    <row r="461" spans="4:8" x14ac:dyDescent="0.3">
      <c r="D461" s="14">
        <v>429</v>
      </c>
      <c r="E461" s="14">
        <v>844</v>
      </c>
      <c r="F461" s="14">
        <v>796</v>
      </c>
      <c r="G461" s="57" t="str">
        <f t="shared" si="6"/>
        <v>Binom1 Wins</v>
      </c>
      <c r="H461" s="14"/>
    </row>
    <row r="462" spans="4:8" x14ac:dyDescent="0.3">
      <c r="D462" s="14">
        <v>430</v>
      </c>
      <c r="E462" s="14">
        <v>860</v>
      </c>
      <c r="F462" s="14">
        <v>802</v>
      </c>
      <c r="G462" s="57" t="str">
        <f t="shared" si="6"/>
        <v>Binom1 Wins</v>
      </c>
      <c r="H462" s="14"/>
    </row>
    <row r="463" spans="4:8" x14ac:dyDescent="0.3">
      <c r="D463" s="14">
        <v>431</v>
      </c>
      <c r="E463" s="14">
        <v>870</v>
      </c>
      <c r="F463" s="14">
        <v>806</v>
      </c>
      <c r="G463" s="57" t="str">
        <f t="shared" si="6"/>
        <v>Binom1 Wins</v>
      </c>
      <c r="H463" s="14"/>
    </row>
    <row r="464" spans="4:8" x14ac:dyDescent="0.3">
      <c r="D464" s="14">
        <v>432</v>
      </c>
      <c r="E464" s="14">
        <v>857</v>
      </c>
      <c r="F464" s="14">
        <v>805</v>
      </c>
      <c r="G464" s="57" t="str">
        <f t="shared" si="6"/>
        <v>Binom1 Wins</v>
      </c>
      <c r="H464" s="14"/>
    </row>
    <row r="465" spans="4:8" x14ac:dyDescent="0.3">
      <c r="D465" s="14">
        <v>433</v>
      </c>
      <c r="E465" s="14">
        <v>841</v>
      </c>
      <c r="F465" s="14">
        <v>820</v>
      </c>
      <c r="G465" s="57" t="str">
        <f t="shared" si="6"/>
        <v>Binom1 Wins</v>
      </c>
      <c r="H465" s="14"/>
    </row>
    <row r="466" spans="4:8" x14ac:dyDescent="0.3">
      <c r="D466" s="14">
        <v>434</v>
      </c>
      <c r="E466" s="14">
        <v>866</v>
      </c>
      <c r="F466" s="14">
        <v>789</v>
      </c>
      <c r="G466" s="57" t="str">
        <f t="shared" si="6"/>
        <v>Binom1 Wins</v>
      </c>
      <c r="H466" s="14"/>
    </row>
    <row r="467" spans="4:8" x14ac:dyDescent="0.3">
      <c r="D467" s="14">
        <v>435</v>
      </c>
      <c r="E467" s="14">
        <v>836</v>
      </c>
      <c r="F467" s="14">
        <v>800</v>
      </c>
      <c r="G467" s="57" t="str">
        <f t="shared" si="6"/>
        <v>Binom1 Wins</v>
      </c>
      <c r="H467" s="14"/>
    </row>
    <row r="468" spans="4:8" x14ac:dyDescent="0.3">
      <c r="D468" s="14">
        <v>436</v>
      </c>
      <c r="E468" s="14">
        <v>867</v>
      </c>
      <c r="F468" s="14">
        <v>825</v>
      </c>
      <c r="G468" s="57" t="str">
        <f t="shared" si="6"/>
        <v>Binom1 Wins</v>
      </c>
      <c r="H468" s="14"/>
    </row>
    <row r="469" spans="4:8" x14ac:dyDescent="0.3">
      <c r="D469" s="14">
        <v>437</v>
      </c>
      <c r="E469" s="14">
        <v>808</v>
      </c>
      <c r="F469" s="14">
        <v>794</v>
      </c>
      <c r="G469" s="57" t="str">
        <f t="shared" si="6"/>
        <v>Binom1 Wins</v>
      </c>
      <c r="H469" s="14"/>
    </row>
    <row r="470" spans="4:8" x14ac:dyDescent="0.3">
      <c r="D470" s="14">
        <v>438</v>
      </c>
      <c r="E470" s="14">
        <v>843</v>
      </c>
      <c r="F470" s="14">
        <v>804</v>
      </c>
      <c r="G470" s="57" t="str">
        <f t="shared" si="6"/>
        <v>Binom1 Wins</v>
      </c>
      <c r="H470" s="14"/>
    </row>
    <row r="471" spans="4:8" x14ac:dyDescent="0.3">
      <c r="D471" s="14">
        <v>439</v>
      </c>
      <c r="E471" s="14">
        <v>868</v>
      </c>
      <c r="F471" s="14">
        <v>814</v>
      </c>
      <c r="G471" s="57" t="str">
        <f t="shared" si="6"/>
        <v>Binom1 Wins</v>
      </c>
      <c r="H471" s="14"/>
    </row>
    <row r="472" spans="4:8" x14ac:dyDescent="0.3">
      <c r="D472" s="14">
        <v>440</v>
      </c>
      <c r="E472" s="14">
        <v>834</v>
      </c>
      <c r="F472" s="14">
        <v>804</v>
      </c>
      <c r="G472" s="57" t="str">
        <f t="shared" si="6"/>
        <v>Binom1 Wins</v>
      </c>
      <c r="H472" s="14"/>
    </row>
    <row r="473" spans="4:8" x14ac:dyDescent="0.3">
      <c r="D473" s="14">
        <v>441</v>
      </c>
      <c r="E473" s="14">
        <v>853</v>
      </c>
      <c r="F473" s="14">
        <v>840</v>
      </c>
      <c r="G473" s="57" t="str">
        <f t="shared" si="6"/>
        <v>Binom1 Wins</v>
      </c>
      <c r="H473" s="14"/>
    </row>
    <row r="474" spans="4:8" x14ac:dyDescent="0.3">
      <c r="D474" s="14">
        <v>442</v>
      </c>
      <c r="E474" s="14">
        <v>860</v>
      </c>
      <c r="F474" s="14">
        <v>806</v>
      </c>
      <c r="G474" s="57" t="str">
        <f t="shared" si="6"/>
        <v>Binom1 Wins</v>
      </c>
      <c r="H474" s="14"/>
    </row>
    <row r="475" spans="4:8" x14ac:dyDescent="0.3">
      <c r="D475" s="14">
        <v>443</v>
      </c>
      <c r="E475" s="14">
        <v>841</v>
      </c>
      <c r="F475" s="14">
        <v>783</v>
      </c>
      <c r="G475" s="57" t="str">
        <f t="shared" si="6"/>
        <v>Binom1 Wins</v>
      </c>
      <c r="H475" s="14"/>
    </row>
    <row r="476" spans="4:8" x14ac:dyDescent="0.3">
      <c r="D476" s="14">
        <v>444</v>
      </c>
      <c r="E476" s="14">
        <v>852</v>
      </c>
      <c r="F476" s="14">
        <v>798</v>
      </c>
      <c r="G476" s="57" t="str">
        <f t="shared" si="6"/>
        <v>Binom1 Wins</v>
      </c>
      <c r="H476" s="14"/>
    </row>
    <row r="477" spans="4:8" x14ac:dyDescent="0.3">
      <c r="D477" s="14">
        <v>445</v>
      </c>
      <c r="E477" s="14">
        <v>848</v>
      </c>
      <c r="F477" s="14">
        <v>801</v>
      </c>
      <c r="G477" s="57" t="str">
        <f t="shared" si="6"/>
        <v>Binom1 Wins</v>
      </c>
      <c r="H477" s="14"/>
    </row>
    <row r="478" spans="4:8" x14ac:dyDescent="0.3">
      <c r="D478" s="14">
        <v>446</v>
      </c>
      <c r="E478" s="14">
        <v>845</v>
      </c>
      <c r="F478" s="14">
        <v>802</v>
      </c>
      <c r="G478" s="57" t="str">
        <f t="shared" si="6"/>
        <v>Binom1 Wins</v>
      </c>
      <c r="H478" s="14"/>
    </row>
    <row r="479" spans="4:8" x14ac:dyDescent="0.3">
      <c r="D479" s="14">
        <v>447</v>
      </c>
      <c r="E479" s="14">
        <v>853</v>
      </c>
      <c r="F479" s="14">
        <v>806</v>
      </c>
      <c r="G479" s="57" t="str">
        <f t="shared" si="6"/>
        <v>Binom1 Wins</v>
      </c>
      <c r="H479" s="14"/>
    </row>
    <row r="480" spans="4:8" x14ac:dyDescent="0.3">
      <c r="D480" s="14">
        <v>448</v>
      </c>
      <c r="E480" s="14">
        <v>849</v>
      </c>
      <c r="F480" s="14">
        <v>804</v>
      </c>
      <c r="G480" s="57" t="str">
        <f t="shared" si="6"/>
        <v>Binom1 Wins</v>
      </c>
      <c r="H480" s="14"/>
    </row>
    <row r="481" spans="4:8" x14ac:dyDescent="0.3">
      <c r="D481" s="14">
        <v>449</v>
      </c>
      <c r="E481" s="14">
        <v>840</v>
      </c>
      <c r="F481" s="14">
        <v>794</v>
      </c>
      <c r="G481" s="57" t="str">
        <f t="shared" ref="G481:G544" si="7">IF(E481&gt;F481,$E$32&amp;" Wins",$F$32&amp;" WINS")</f>
        <v>Binom1 Wins</v>
      </c>
      <c r="H481" s="14"/>
    </row>
    <row r="482" spans="4:8" x14ac:dyDescent="0.3">
      <c r="D482" s="14">
        <v>450</v>
      </c>
      <c r="E482" s="14">
        <v>862</v>
      </c>
      <c r="F482" s="14">
        <v>787</v>
      </c>
      <c r="G482" s="57" t="str">
        <f t="shared" si="7"/>
        <v>Binom1 Wins</v>
      </c>
      <c r="H482" s="14"/>
    </row>
    <row r="483" spans="4:8" x14ac:dyDescent="0.3">
      <c r="D483" s="14">
        <v>451</v>
      </c>
      <c r="E483" s="14">
        <v>863</v>
      </c>
      <c r="F483" s="14">
        <v>810</v>
      </c>
      <c r="G483" s="57" t="str">
        <f t="shared" si="7"/>
        <v>Binom1 Wins</v>
      </c>
      <c r="H483" s="14"/>
    </row>
    <row r="484" spans="4:8" x14ac:dyDescent="0.3">
      <c r="D484" s="14">
        <v>452</v>
      </c>
      <c r="E484" s="14">
        <v>873</v>
      </c>
      <c r="F484" s="14">
        <v>781</v>
      </c>
      <c r="G484" s="57" t="str">
        <f t="shared" si="7"/>
        <v>Binom1 Wins</v>
      </c>
      <c r="H484" s="14"/>
    </row>
    <row r="485" spans="4:8" x14ac:dyDescent="0.3">
      <c r="D485" s="14">
        <v>453</v>
      </c>
      <c r="E485" s="14">
        <v>859</v>
      </c>
      <c r="F485" s="14">
        <v>781</v>
      </c>
      <c r="G485" s="57" t="str">
        <f t="shared" si="7"/>
        <v>Binom1 Wins</v>
      </c>
      <c r="H485" s="14"/>
    </row>
    <row r="486" spans="4:8" x14ac:dyDescent="0.3">
      <c r="D486" s="14">
        <v>454</v>
      </c>
      <c r="E486" s="14">
        <v>831</v>
      </c>
      <c r="F486" s="14">
        <v>788</v>
      </c>
      <c r="G486" s="57" t="str">
        <f t="shared" si="7"/>
        <v>Binom1 Wins</v>
      </c>
      <c r="H486" s="14"/>
    </row>
    <row r="487" spans="4:8" x14ac:dyDescent="0.3">
      <c r="D487" s="14">
        <v>455</v>
      </c>
      <c r="E487" s="14">
        <v>860</v>
      </c>
      <c r="F487" s="14">
        <v>778</v>
      </c>
      <c r="G487" s="57" t="str">
        <f t="shared" si="7"/>
        <v>Binom1 Wins</v>
      </c>
      <c r="H487" s="14"/>
    </row>
    <row r="488" spans="4:8" x14ac:dyDescent="0.3">
      <c r="D488" s="14">
        <v>456</v>
      </c>
      <c r="E488" s="14">
        <v>870</v>
      </c>
      <c r="F488" s="14">
        <v>793</v>
      </c>
      <c r="G488" s="57" t="str">
        <f t="shared" si="7"/>
        <v>Binom1 Wins</v>
      </c>
      <c r="H488" s="14"/>
    </row>
    <row r="489" spans="4:8" x14ac:dyDescent="0.3">
      <c r="D489" s="14">
        <v>457</v>
      </c>
      <c r="E489" s="14">
        <v>846</v>
      </c>
      <c r="F489" s="14">
        <v>807</v>
      </c>
      <c r="G489" s="57" t="str">
        <f t="shared" si="7"/>
        <v>Binom1 Wins</v>
      </c>
      <c r="H489" s="14"/>
    </row>
    <row r="490" spans="4:8" x14ac:dyDescent="0.3">
      <c r="D490" s="14">
        <v>458</v>
      </c>
      <c r="E490" s="14">
        <v>856</v>
      </c>
      <c r="F490" s="14">
        <v>804</v>
      </c>
      <c r="G490" s="57" t="str">
        <f t="shared" si="7"/>
        <v>Binom1 Wins</v>
      </c>
      <c r="H490" s="14"/>
    </row>
    <row r="491" spans="4:8" x14ac:dyDescent="0.3">
      <c r="D491" s="14">
        <v>459</v>
      </c>
      <c r="E491" s="14">
        <v>857</v>
      </c>
      <c r="F491" s="14">
        <v>792</v>
      </c>
      <c r="G491" s="57" t="str">
        <f t="shared" si="7"/>
        <v>Binom1 Wins</v>
      </c>
      <c r="H491" s="14"/>
    </row>
    <row r="492" spans="4:8" x14ac:dyDescent="0.3">
      <c r="D492" s="14">
        <v>460</v>
      </c>
      <c r="E492" s="14">
        <v>835</v>
      </c>
      <c r="F492" s="14">
        <v>795</v>
      </c>
      <c r="G492" s="57" t="str">
        <f t="shared" si="7"/>
        <v>Binom1 Wins</v>
      </c>
      <c r="H492" s="14"/>
    </row>
    <row r="493" spans="4:8" x14ac:dyDescent="0.3">
      <c r="D493" s="14">
        <v>461</v>
      </c>
      <c r="E493" s="14">
        <v>847</v>
      </c>
      <c r="F493" s="14">
        <v>795</v>
      </c>
      <c r="G493" s="57" t="str">
        <f t="shared" si="7"/>
        <v>Binom1 Wins</v>
      </c>
      <c r="H493" s="14"/>
    </row>
    <row r="494" spans="4:8" x14ac:dyDescent="0.3">
      <c r="D494" s="14">
        <v>462</v>
      </c>
      <c r="E494" s="14">
        <v>848</v>
      </c>
      <c r="F494" s="14">
        <v>799</v>
      </c>
      <c r="G494" s="57" t="str">
        <f t="shared" si="7"/>
        <v>Binom1 Wins</v>
      </c>
      <c r="H494" s="14"/>
    </row>
    <row r="495" spans="4:8" x14ac:dyDescent="0.3">
      <c r="D495" s="14">
        <v>463</v>
      </c>
      <c r="E495" s="14">
        <v>844</v>
      </c>
      <c r="F495" s="14">
        <v>815</v>
      </c>
      <c r="G495" s="57" t="str">
        <f t="shared" si="7"/>
        <v>Binom1 Wins</v>
      </c>
      <c r="H495" s="14"/>
    </row>
    <row r="496" spans="4:8" x14ac:dyDescent="0.3">
      <c r="D496" s="14">
        <v>464</v>
      </c>
      <c r="E496" s="14">
        <v>842</v>
      </c>
      <c r="F496" s="14">
        <v>823</v>
      </c>
      <c r="G496" s="57" t="str">
        <f t="shared" si="7"/>
        <v>Binom1 Wins</v>
      </c>
      <c r="H496" s="14"/>
    </row>
    <row r="497" spans="4:8" x14ac:dyDescent="0.3">
      <c r="D497" s="14">
        <v>465</v>
      </c>
      <c r="E497" s="14">
        <v>853</v>
      </c>
      <c r="F497" s="14">
        <v>808</v>
      </c>
      <c r="G497" s="57" t="str">
        <f t="shared" si="7"/>
        <v>Binom1 Wins</v>
      </c>
      <c r="H497" s="14"/>
    </row>
    <row r="498" spans="4:8" x14ac:dyDescent="0.3">
      <c r="D498" s="14">
        <v>466</v>
      </c>
      <c r="E498" s="14">
        <v>847</v>
      </c>
      <c r="F498" s="14">
        <v>807</v>
      </c>
      <c r="G498" s="57" t="str">
        <f t="shared" si="7"/>
        <v>Binom1 Wins</v>
      </c>
      <c r="H498" s="14"/>
    </row>
    <row r="499" spans="4:8" x14ac:dyDescent="0.3">
      <c r="D499" s="14">
        <v>467</v>
      </c>
      <c r="E499" s="14">
        <v>836</v>
      </c>
      <c r="F499" s="14">
        <v>775</v>
      </c>
      <c r="G499" s="57" t="str">
        <f t="shared" si="7"/>
        <v>Binom1 Wins</v>
      </c>
      <c r="H499" s="14"/>
    </row>
    <row r="500" spans="4:8" x14ac:dyDescent="0.3">
      <c r="D500" s="14">
        <v>468</v>
      </c>
      <c r="E500" s="14">
        <v>832</v>
      </c>
      <c r="F500" s="14">
        <v>771</v>
      </c>
      <c r="G500" s="57" t="str">
        <f t="shared" si="7"/>
        <v>Binom1 Wins</v>
      </c>
      <c r="H500" s="14"/>
    </row>
    <row r="501" spans="4:8" x14ac:dyDescent="0.3">
      <c r="D501" s="14">
        <v>469</v>
      </c>
      <c r="E501" s="14">
        <v>844</v>
      </c>
      <c r="F501" s="14">
        <v>790</v>
      </c>
      <c r="G501" s="57" t="str">
        <f t="shared" si="7"/>
        <v>Binom1 Wins</v>
      </c>
      <c r="H501" s="14"/>
    </row>
    <row r="502" spans="4:8" x14ac:dyDescent="0.3">
      <c r="D502" s="14">
        <v>470</v>
      </c>
      <c r="E502" s="14">
        <v>839</v>
      </c>
      <c r="F502" s="14">
        <v>803</v>
      </c>
      <c r="G502" s="57" t="str">
        <f t="shared" si="7"/>
        <v>Binom1 Wins</v>
      </c>
      <c r="H502" s="14"/>
    </row>
    <row r="503" spans="4:8" x14ac:dyDescent="0.3">
      <c r="D503" s="14">
        <v>471</v>
      </c>
      <c r="E503" s="14">
        <v>839</v>
      </c>
      <c r="F503" s="14">
        <v>782</v>
      </c>
      <c r="G503" s="57" t="str">
        <f t="shared" si="7"/>
        <v>Binom1 Wins</v>
      </c>
      <c r="H503" s="14"/>
    </row>
    <row r="504" spans="4:8" x14ac:dyDescent="0.3">
      <c r="D504" s="14">
        <v>472</v>
      </c>
      <c r="E504" s="14">
        <v>823</v>
      </c>
      <c r="F504" s="14">
        <v>798</v>
      </c>
      <c r="G504" s="57" t="str">
        <f t="shared" si="7"/>
        <v>Binom1 Wins</v>
      </c>
      <c r="H504" s="14"/>
    </row>
    <row r="505" spans="4:8" x14ac:dyDescent="0.3">
      <c r="D505" s="14">
        <v>473</v>
      </c>
      <c r="E505" s="14">
        <v>867</v>
      </c>
      <c r="F505" s="14">
        <v>804</v>
      </c>
      <c r="G505" s="57" t="str">
        <f t="shared" si="7"/>
        <v>Binom1 Wins</v>
      </c>
      <c r="H505" s="14"/>
    </row>
    <row r="506" spans="4:8" x14ac:dyDescent="0.3">
      <c r="D506" s="14">
        <v>474</v>
      </c>
      <c r="E506" s="14">
        <v>846</v>
      </c>
      <c r="F506" s="14">
        <v>804</v>
      </c>
      <c r="G506" s="57" t="str">
        <f t="shared" si="7"/>
        <v>Binom1 Wins</v>
      </c>
      <c r="H506" s="14"/>
    </row>
    <row r="507" spans="4:8" x14ac:dyDescent="0.3">
      <c r="D507" s="14">
        <v>475</v>
      </c>
      <c r="E507" s="14">
        <v>872</v>
      </c>
      <c r="F507" s="14">
        <v>805</v>
      </c>
      <c r="G507" s="57" t="str">
        <f t="shared" si="7"/>
        <v>Binom1 Wins</v>
      </c>
      <c r="H507" s="14"/>
    </row>
    <row r="508" spans="4:8" x14ac:dyDescent="0.3">
      <c r="D508" s="14">
        <v>476</v>
      </c>
      <c r="E508" s="14">
        <v>833</v>
      </c>
      <c r="F508" s="14">
        <v>785</v>
      </c>
      <c r="G508" s="57" t="str">
        <f t="shared" si="7"/>
        <v>Binom1 Wins</v>
      </c>
      <c r="H508" s="14"/>
    </row>
    <row r="509" spans="4:8" x14ac:dyDescent="0.3">
      <c r="D509" s="14">
        <v>477</v>
      </c>
      <c r="E509" s="14">
        <v>843</v>
      </c>
      <c r="F509" s="14">
        <v>793</v>
      </c>
      <c r="G509" s="57" t="str">
        <f t="shared" si="7"/>
        <v>Binom1 Wins</v>
      </c>
      <c r="H509" s="14"/>
    </row>
    <row r="510" spans="4:8" x14ac:dyDescent="0.3">
      <c r="D510" s="14">
        <v>478</v>
      </c>
      <c r="E510" s="14">
        <v>848</v>
      </c>
      <c r="F510" s="14">
        <v>785</v>
      </c>
      <c r="G510" s="57" t="str">
        <f t="shared" si="7"/>
        <v>Binom1 Wins</v>
      </c>
      <c r="H510" s="14"/>
    </row>
    <row r="511" spans="4:8" x14ac:dyDescent="0.3">
      <c r="D511" s="14">
        <v>479</v>
      </c>
      <c r="E511" s="14">
        <v>852</v>
      </c>
      <c r="F511" s="14">
        <v>809</v>
      </c>
      <c r="G511" s="57" t="str">
        <f t="shared" si="7"/>
        <v>Binom1 Wins</v>
      </c>
      <c r="H511" s="14"/>
    </row>
    <row r="512" spans="4:8" x14ac:dyDescent="0.3">
      <c r="D512" s="14">
        <v>480</v>
      </c>
      <c r="E512" s="14">
        <v>845</v>
      </c>
      <c r="F512" s="14">
        <v>803</v>
      </c>
      <c r="G512" s="57" t="str">
        <f t="shared" si="7"/>
        <v>Binom1 Wins</v>
      </c>
      <c r="H512" s="14"/>
    </row>
    <row r="513" spans="4:8" x14ac:dyDescent="0.3">
      <c r="D513" s="14">
        <v>481</v>
      </c>
      <c r="E513" s="14">
        <v>846</v>
      </c>
      <c r="F513" s="14">
        <v>818</v>
      </c>
      <c r="G513" s="57" t="str">
        <f t="shared" si="7"/>
        <v>Binom1 Wins</v>
      </c>
      <c r="H513" s="14"/>
    </row>
    <row r="514" spans="4:8" x14ac:dyDescent="0.3">
      <c r="D514" s="14">
        <v>482</v>
      </c>
      <c r="E514" s="14">
        <v>864</v>
      </c>
      <c r="F514" s="14">
        <v>792</v>
      </c>
      <c r="G514" s="57" t="str">
        <f t="shared" si="7"/>
        <v>Binom1 Wins</v>
      </c>
      <c r="H514" s="14"/>
    </row>
    <row r="515" spans="4:8" x14ac:dyDescent="0.3">
      <c r="D515" s="14">
        <v>483</v>
      </c>
      <c r="E515" s="14">
        <v>849</v>
      </c>
      <c r="F515" s="14">
        <v>804</v>
      </c>
      <c r="G515" s="57" t="str">
        <f t="shared" si="7"/>
        <v>Binom1 Wins</v>
      </c>
      <c r="H515" s="14"/>
    </row>
    <row r="516" spans="4:8" x14ac:dyDescent="0.3">
      <c r="D516" s="14">
        <v>484</v>
      </c>
      <c r="E516" s="14">
        <v>846</v>
      </c>
      <c r="F516" s="14">
        <v>788</v>
      </c>
      <c r="G516" s="57" t="str">
        <f t="shared" si="7"/>
        <v>Binom1 Wins</v>
      </c>
      <c r="H516" s="14"/>
    </row>
    <row r="517" spans="4:8" x14ac:dyDescent="0.3">
      <c r="D517" s="14">
        <v>485</v>
      </c>
      <c r="E517" s="14">
        <v>856</v>
      </c>
      <c r="F517" s="14">
        <v>796</v>
      </c>
      <c r="G517" s="57" t="str">
        <f t="shared" si="7"/>
        <v>Binom1 Wins</v>
      </c>
      <c r="H517" s="14"/>
    </row>
    <row r="518" spans="4:8" x14ac:dyDescent="0.3">
      <c r="D518" s="14">
        <v>486</v>
      </c>
      <c r="E518" s="14">
        <v>859</v>
      </c>
      <c r="F518" s="14">
        <v>804</v>
      </c>
      <c r="G518" s="57" t="str">
        <f t="shared" si="7"/>
        <v>Binom1 Wins</v>
      </c>
      <c r="H518" s="14"/>
    </row>
    <row r="519" spans="4:8" x14ac:dyDescent="0.3">
      <c r="D519" s="14">
        <v>487</v>
      </c>
      <c r="E519" s="14">
        <v>855</v>
      </c>
      <c r="F519" s="14">
        <v>807</v>
      </c>
      <c r="G519" s="57" t="str">
        <f t="shared" si="7"/>
        <v>Binom1 Wins</v>
      </c>
      <c r="H519" s="14"/>
    </row>
    <row r="520" spans="4:8" x14ac:dyDescent="0.3">
      <c r="D520" s="14">
        <v>488</v>
      </c>
      <c r="E520" s="14">
        <v>849</v>
      </c>
      <c r="F520" s="14">
        <v>789</v>
      </c>
      <c r="G520" s="57" t="str">
        <f t="shared" si="7"/>
        <v>Binom1 Wins</v>
      </c>
      <c r="H520" s="14"/>
    </row>
    <row r="521" spans="4:8" x14ac:dyDescent="0.3">
      <c r="D521" s="14">
        <v>489</v>
      </c>
      <c r="E521" s="14">
        <v>860</v>
      </c>
      <c r="F521" s="14">
        <v>791</v>
      </c>
      <c r="G521" s="57" t="str">
        <f t="shared" si="7"/>
        <v>Binom1 Wins</v>
      </c>
      <c r="H521" s="14"/>
    </row>
    <row r="522" spans="4:8" x14ac:dyDescent="0.3">
      <c r="D522" s="14">
        <v>490</v>
      </c>
      <c r="E522" s="14">
        <v>842</v>
      </c>
      <c r="F522" s="14">
        <v>821</v>
      </c>
      <c r="G522" s="57" t="str">
        <f t="shared" si="7"/>
        <v>Binom1 Wins</v>
      </c>
      <c r="H522" s="14"/>
    </row>
    <row r="523" spans="4:8" x14ac:dyDescent="0.3">
      <c r="D523" s="14">
        <v>491</v>
      </c>
      <c r="E523" s="14">
        <v>827</v>
      </c>
      <c r="F523" s="14">
        <v>800</v>
      </c>
      <c r="G523" s="57" t="str">
        <f t="shared" si="7"/>
        <v>Binom1 Wins</v>
      </c>
      <c r="H523" s="14"/>
    </row>
    <row r="524" spans="4:8" x14ac:dyDescent="0.3">
      <c r="D524" s="14">
        <v>492</v>
      </c>
      <c r="E524" s="14">
        <v>871</v>
      </c>
      <c r="F524" s="14">
        <v>802</v>
      </c>
      <c r="G524" s="57" t="str">
        <f t="shared" si="7"/>
        <v>Binom1 Wins</v>
      </c>
      <c r="H524" s="14"/>
    </row>
    <row r="525" spans="4:8" x14ac:dyDescent="0.3">
      <c r="D525" s="14">
        <v>493</v>
      </c>
      <c r="E525" s="14">
        <v>852</v>
      </c>
      <c r="F525" s="14">
        <v>803</v>
      </c>
      <c r="G525" s="57" t="str">
        <f t="shared" si="7"/>
        <v>Binom1 Wins</v>
      </c>
      <c r="H525" s="14"/>
    </row>
    <row r="526" spans="4:8" x14ac:dyDescent="0.3">
      <c r="D526" s="14">
        <v>494</v>
      </c>
      <c r="E526" s="14">
        <v>865</v>
      </c>
      <c r="F526" s="14">
        <v>794</v>
      </c>
      <c r="G526" s="57" t="str">
        <f t="shared" si="7"/>
        <v>Binom1 Wins</v>
      </c>
      <c r="H526" s="14"/>
    </row>
    <row r="527" spans="4:8" x14ac:dyDescent="0.3">
      <c r="D527" s="14">
        <v>495</v>
      </c>
      <c r="E527" s="14">
        <v>846</v>
      </c>
      <c r="F527" s="14">
        <v>805</v>
      </c>
      <c r="G527" s="57" t="str">
        <f t="shared" si="7"/>
        <v>Binom1 Wins</v>
      </c>
      <c r="H527" s="14"/>
    </row>
    <row r="528" spans="4:8" x14ac:dyDescent="0.3">
      <c r="D528" s="14">
        <v>496</v>
      </c>
      <c r="E528" s="14">
        <v>851</v>
      </c>
      <c r="F528" s="14">
        <v>803</v>
      </c>
      <c r="G528" s="57" t="str">
        <f t="shared" si="7"/>
        <v>Binom1 Wins</v>
      </c>
      <c r="H528" s="14"/>
    </row>
    <row r="529" spans="4:8" x14ac:dyDescent="0.3">
      <c r="D529" s="14">
        <v>497</v>
      </c>
      <c r="E529" s="14">
        <v>853</v>
      </c>
      <c r="F529" s="14">
        <v>788</v>
      </c>
      <c r="G529" s="57" t="str">
        <f t="shared" si="7"/>
        <v>Binom1 Wins</v>
      </c>
      <c r="H529" s="14"/>
    </row>
    <row r="530" spans="4:8" x14ac:dyDescent="0.3">
      <c r="D530" s="14">
        <v>498</v>
      </c>
      <c r="E530" s="14">
        <v>828</v>
      </c>
      <c r="F530" s="14">
        <v>806</v>
      </c>
      <c r="G530" s="57" t="str">
        <f t="shared" si="7"/>
        <v>Binom1 Wins</v>
      </c>
      <c r="H530" s="14"/>
    </row>
    <row r="531" spans="4:8" x14ac:dyDescent="0.3">
      <c r="D531" s="14">
        <v>499</v>
      </c>
      <c r="E531" s="14">
        <v>877</v>
      </c>
      <c r="F531" s="14">
        <v>811</v>
      </c>
      <c r="G531" s="57" t="str">
        <f t="shared" si="7"/>
        <v>Binom1 Wins</v>
      </c>
      <c r="H531" s="14"/>
    </row>
    <row r="532" spans="4:8" x14ac:dyDescent="0.3">
      <c r="D532" s="14">
        <v>500</v>
      </c>
      <c r="E532" s="14">
        <v>860</v>
      </c>
      <c r="F532" s="14">
        <v>800</v>
      </c>
      <c r="G532" s="57" t="str">
        <f t="shared" si="7"/>
        <v>Binom1 Wins</v>
      </c>
      <c r="H532" s="14"/>
    </row>
    <row r="533" spans="4:8" x14ac:dyDescent="0.3">
      <c r="D533" s="14">
        <v>501</v>
      </c>
      <c r="E533" s="14">
        <v>841</v>
      </c>
      <c r="F533" s="14">
        <v>789</v>
      </c>
      <c r="G533" s="57" t="str">
        <f t="shared" si="7"/>
        <v>Binom1 Wins</v>
      </c>
      <c r="H533" s="14"/>
    </row>
    <row r="534" spans="4:8" x14ac:dyDescent="0.3">
      <c r="D534" s="14">
        <v>502</v>
      </c>
      <c r="E534" s="14">
        <v>857</v>
      </c>
      <c r="F534" s="14">
        <v>817</v>
      </c>
      <c r="G534" s="57" t="str">
        <f t="shared" si="7"/>
        <v>Binom1 Wins</v>
      </c>
      <c r="H534" s="14"/>
    </row>
    <row r="535" spans="4:8" x14ac:dyDescent="0.3">
      <c r="D535" s="14">
        <v>503</v>
      </c>
      <c r="E535" s="14">
        <v>851</v>
      </c>
      <c r="F535" s="14">
        <v>795</v>
      </c>
      <c r="G535" s="57" t="str">
        <f t="shared" si="7"/>
        <v>Binom1 Wins</v>
      </c>
      <c r="H535" s="14"/>
    </row>
    <row r="536" spans="4:8" x14ac:dyDescent="0.3">
      <c r="D536" s="14">
        <v>504</v>
      </c>
      <c r="E536" s="14">
        <v>841</v>
      </c>
      <c r="F536" s="14">
        <v>819</v>
      </c>
      <c r="G536" s="57" t="str">
        <f t="shared" si="7"/>
        <v>Binom1 Wins</v>
      </c>
      <c r="H536" s="14"/>
    </row>
    <row r="537" spans="4:8" x14ac:dyDescent="0.3">
      <c r="D537" s="14">
        <v>505</v>
      </c>
      <c r="E537" s="14">
        <v>853</v>
      </c>
      <c r="F537" s="14">
        <v>814</v>
      </c>
      <c r="G537" s="57" t="str">
        <f t="shared" si="7"/>
        <v>Binom1 Wins</v>
      </c>
      <c r="H537" s="14"/>
    </row>
    <row r="538" spans="4:8" x14ac:dyDescent="0.3">
      <c r="D538" s="14">
        <v>506</v>
      </c>
      <c r="E538" s="14">
        <v>844</v>
      </c>
      <c r="F538" s="14">
        <v>807</v>
      </c>
      <c r="G538" s="57" t="str">
        <f t="shared" si="7"/>
        <v>Binom1 Wins</v>
      </c>
      <c r="H538" s="14"/>
    </row>
    <row r="539" spans="4:8" x14ac:dyDescent="0.3">
      <c r="D539" s="14">
        <v>507</v>
      </c>
      <c r="E539" s="14">
        <v>870</v>
      </c>
      <c r="F539" s="14">
        <v>799</v>
      </c>
      <c r="G539" s="57" t="str">
        <f t="shared" si="7"/>
        <v>Binom1 Wins</v>
      </c>
      <c r="H539" s="14"/>
    </row>
    <row r="540" spans="4:8" x14ac:dyDescent="0.3">
      <c r="D540" s="14">
        <v>508</v>
      </c>
      <c r="E540" s="14">
        <v>833</v>
      </c>
      <c r="F540" s="14">
        <v>803</v>
      </c>
      <c r="G540" s="57" t="str">
        <f t="shared" si="7"/>
        <v>Binom1 Wins</v>
      </c>
      <c r="H540" s="14"/>
    </row>
    <row r="541" spans="4:8" x14ac:dyDescent="0.3">
      <c r="D541" s="14">
        <v>509</v>
      </c>
      <c r="E541" s="14">
        <v>837</v>
      </c>
      <c r="F541" s="14">
        <v>783</v>
      </c>
      <c r="G541" s="57" t="str">
        <f t="shared" si="7"/>
        <v>Binom1 Wins</v>
      </c>
      <c r="H541" s="14"/>
    </row>
    <row r="542" spans="4:8" x14ac:dyDescent="0.3">
      <c r="D542" s="14">
        <v>510</v>
      </c>
      <c r="E542" s="14">
        <v>861</v>
      </c>
      <c r="F542" s="14">
        <v>793</v>
      </c>
      <c r="G542" s="57" t="str">
        <f t="shared" si="7"/>
        <v>Binom1 Wins</v>
      </c>
      <c r="H542" s="14"/>
    </row>
    <row r="543" spans="4:8" x14ac:dyDescent="0.3">
      <c r="D543" s="14">
        <v>511</v>
      </c>
      <c r="E543" s="14">
        <v>866</v>
      </c>
      <c r="F543" s="14">
        <v>801</v>
      </c>
      <c r="G543" s="57" t="str">
        <f t="shared" si="7"/>
        <v>Binom1 Wins</v>
      </c>
      <c r="H543" s="14"/>
    </row>
    <row r="544" spans="4:8" x14ac:dyDescent="0.3">
      <c r="D544" s="14">
        <v>512</v>
      </c>
      <c r="E544" s="14">
        <v>866</v>
      </c>
      <c r="F544" s="14">
        <v>822</v>
      </c>
      <c r="G544" s="57" t="str">
        <f t="shared" si="7"/>
        <v>Binom1 Wins</v>
      </c>
      <c r="H544" s="14"/>
    </row>
    <row r="545" spans="4:8" x14ac:dyDescent="0.3">
      <c r="D545" s="14">
        <v>513</v>
      </c>
      <c r="E545" s="14">
        <v>834</v>
      </c>
      <c r="F545" s="14">
        <v>818</v>
      </c>
      <c r="G545" s="57" t="str">
        <f t="shared" ref="G545:G608" si="8">IF(E545&gt;F545,$E$32&amp;" Wins",$F$32&amp;" WINS")</f>
        <v>Binom1 Wins</v>
      </c>
      <c r="H545" s="14"/>
    </row>
    <row r="546" spans="4:8" x14ac:dyDescent="0.3">
      <c r="D546" s="14">
        <v>514</v>
      </c>
      <c r="E546" s="14">
        <v>867</v>
      </c>
      <c r="F546" s="14">
        <v>806</v>
      </c>
      <c r="G546" s="57" t="str">
        <f t="shared" si="8"/>
        <v>Binom1 Wins</v>
      </c>
      <c r="H546" s="14"/>
    </row>
    <row r="547" spans="4:8" x14ac:dyDescent="0.3">
      <c r="D547" s="14">
        <v>515</v>
      </c>
      <c r="E547" s="14">
        <v>850</v>
      </c>
      <c r="F547" s="14">
        <v>816</v>
      </c>
      <c r="G547" s="57" t="str">
        <f t="shared" si="8"/>
        <v>Binom1 Wins</v>
      </c>
      <c r="H547" s="14"/>
    </row>
    <row r="548" spans="4:8" x14ac:dyDescent="0.3">
      <c r="D548" s="14">
        <v>516</v>
      </c>
      <c r="E548" s="14">
        <v>849</v>
      </c>
      <c r="F548" s="14">
        <v>807</v>
      </c>
      <c r="G548" s="57" t="str">
        <f t="shared" si="8"/>
        <v>Binom1 Wins</v>
      </c>
      <c r="H548" s="14"/>
    </row>
    <row r="549" spans="4:8" x14ac:dyDescent="0.3">
      <c r="D549" s="14">
        <v>517</v>
      </c>
      <c r="E549" s="14">
        <v>842</v>
      </c>
      <c r="F549" s="14">
        <v>810</v>
      </c>
      <c r="G549" s="57" t="str">
        <f t="shared" si="8"/>
        <v>Binom1 Wins</v>
      </c>
      <c r="H549" s="14"/>
    </row>
    <row r="550" spans="4:8" x14ac:dyDescent="0.3">
      <c r="D550" s="14">
        <v>518</v>
      </c>
      <c r="E550" s="14">
        <v>852</v>
      </c>
      <c r="F550" s="14">
        <v>820</v>
      </c>
      <c r="G550" s="57" t="str">
        <f t="shared" si="8"/>
        <v>Binom1 Wins</v>
      </c>
      <c r="H550" s="14"/>
    </row>
    <row r="551" spans="4:8" x14ac:dyDescent="0.3">
      <c r="D551" s="14">
        <v>519</v>
      </c>
      <c r="E551" s="14">
        <v>863</v>
      </c>
      <c r="F551" s="14">
        <v>814</v>
      </c>
      <c r="G551" s="57" t="str">
        <f t="shared" si="8"/>
        <v>Binom1 Wins</v>
      </c>
      <c r="H551" s="14"/>
    </row>
    <row r="552" spans="4:8" x14ac:dyDescent="0.3">
      <c r="D552" s="14">
        <v>520</v>
      </c>
      <c r="E552" s="14">
        <v>843</v>
      </c>
      <c r="F552" s="14">
        <v>788</v>
      </c>
      <c r="G552" s="57" t="str">
        <f t="shared" si="8"/>
        <v>Binom1 Wins</v>
      </c>
      <c r="H552" s="14"/>
    </row>
    <row r="553" spans="4:8" x14ac:dyDescent="0.3">
      <c r="D553" s="14">
        <v>521</v>
      </c>
      <c r="E553" s="14">
        <v>871</v>
      </c>
      <c r="F553" s="14">
        <v>801</v>
      </c>
      <c r="G553" s="57" t="str">
        <f t="shared" si="8"/>
        <v>Binom1 Wins</v>
      </c>
      <c r="H553" s="14"/>
    </row>
    <row r="554" spans="4:8" x14ac:dyDescent="0.3">
      <c r="D554" s="14">
        <v>522</v>
      </c>
      <c r="E554" s="14">
        <v>851</v>
      </c>
      <c r="F554" s="14">
        <v>800</v>
      </c>
      <c r="G554" s="57" t="str">
        <f t="shared" si="8"/>
        <v>Binom1 Wins</v>
      </c>
      <c r="H554" s="14"/>
    </row>
    <row r="555" spans="4:8" x14ac:dyDescent="0.3">
      <c r="D555" s="14">
        <v>523</v>
      </c>
      <c r="E555" s="14">
        <v>851</v>
      </c>
      <c r="F555" s="14">
        <v>811</v>
      </c>
      <c r="G555" s="57" t="str">
        <f t="shared" si="8"/>
        <v>Binom1 Wins</v>
      </c>
      <c r="H555" s="14"/>
    </row>
    <row r="556" spans="4:8" x14ac:dyDescent="0.3">
      <c r="D556" s="14">
        <v>524</v>
      </c>
      <c r="E556" s="14">
        <v>840</v>
      </c>
      <c r="F556" s="14">
        <v>798</v>
      </c>
      <c r="G556" s="57" t="str">
        <f t="shared" si="8"/>
        <v>Binom1 Wins</v>
      </c>
      <c r="H556" s="14"/>
    </row>
    <row r="557" spans="4:8" x14ac:dyDescent="0.3">
      <c r="D557" s="14">
        <v>525</v>
      </c>
      <c r="E557" s="14">
        <v>844</v>
      </c>
      <c r="F557" s="14">
        <v>808</v>
      </c>
      <c r="G557" s="57" t="str">
        <f t="shared" si="8"/>
        <v>Binom1 Wins</v>
      </c>
      <c r="H557" s="14"/>
    </row>
    <row r="558" spans="4:8" x14ac:dyDescent="0.3">
      <c r="D558" s="14">
        <v>526</v>
      </c>
      <c r="E558" s="14">
        <v>837</v>
      </c>
      <c r="F558" s="14">
        <v>790</v>
      </c>
      <c r="G558" s="57" t="str">
        <f t="shared" si="8"/>
        <v>Binom1 Wins</v>
      </c>
      <c r="H558" s="14"/>
    </row>
    <row r="559" spans="4:8" x14ac:dyDescent="0.3">
      <c r="D559" s="14">
        <v>527</v>
      </c>
      <c r="E559" s="14">
        <v>846</v>
      </c>
      <c r="F559" s="14">
        <v>780</v>
      </c>
      <c r="G559" s="57" t="str">
        <f t="shared" si="8"/>
        <v>Binom1 Wins</v>
      </c>
      <c r="H559" s="14"/>
    </row>
    <row r="560" spans="4:8" x14ac:dyDescent="0.3">
      <c r="D560" s="14">
        <v>528</v>
      </c>
      <c r="E560" s="14">
        <v>858</v>
      </c>
      <c r="F560" s="14">
        <v>799</v>
      </c>
      <c r="G560" s="57" t="str">
        <f t="shared" si="8"/>
        <v>Binom1 Wins</v>
      </c>
      <c r="H560" s="14"/>
    </row>
    <row r="561" spans="4:8" x14ac:dyDescent="0.3">
      <c r="D561" s="14">
        <v>529</v>
      </c>
      <c r="E561" s="14">
        <v>845</v>
      </c>
      <c r="F561" s="14">
        <v>773</v>
      </c>
      <c r="G561" s="57" t="str">
        <f t="shared" si="8"/>
        <v>Binom1 Wins</v>
      </c>
      <c r="H561" s="14"/>
    </row>
    <row r="562" spans="4:8" x14ac:dyDescent="0.3">
      <c r="D562" s="14">
        <v>530</v>
      </c>
      <c r="E562" s="14">
        <v>833</v>
      </c>
      <c r="F562" s="14">
        <v>808</v>
      </c>
      <c r="G562" s="57" t="str">
        <f t="shared" si="8"/>
        <v>Binom1 Wins</v>
      </c>
      <c r="H562" s="14"/>
    </row>
    <row r="563" spans="4:8" x14ac:dyDescent="0.3">
      <c r="D563" s="14">
        <v>531</v>
      </c>
      <c r="E563" s="14">
        <v>856</v>
      </c>
      <c r="F563" s="14">
        <v>786</v>
      </c>
      <c r="G563" s="57" t="str">
        <f t="shared" si="8"/>
        <v>Binom1 Wins</v>
      </c>
      <c r="H563" s="14"/>
    </row>
    <row r="564" spans="4:8" x14ac:dyDescent="0.3">
      <c r="D564" s="14">
        <v>532</v>
      </c>
      <c r="E564" s="14">
        <v>855</v>
      </c>
      <c r="F564" s="14">
        <v>782</v>
      </c>
      <c r="G564" s="57" t="str">
        <f t="shared" si="8"/>
        <v>Binom1 Wins</v>
      </c>
      <c r="H564" s="14"/>
    </row>
    <row r="565" spans="4:8" x14ac:dyDescent="0.3">
      <c r="D565" s="14">
        <v>533</v>
      </c>
      <c r="E565" s="14">
        <v>837</v>
      </c>
      <c r="F565" s="14">
        <v>803</v>
      </c>
      <c r="G565" s="57" t="str">
        <f t="shared" si="8"/>
        <v>Binom1 Wins</v>
      </c>
      <c r="H565" s="14"/>
    </row>
    <row r="566" spans="4:8" x14ac:dyDescent="0.3">
      <c r="D566" s="14">
        <v>534</v>
      </c>
      <c r="E566" s="14">
        <v>869</v>
      </c>
      <c r="F566" s="14">
        <v>812</v>
      </c>
      <c r="G566" s="57" t="str">
        <f t="shared" si="8"/>
        <v>Binom1 Wins</v>
      </c>
      <c r="H566" s="14"/>
    </row>
    <row r="567" spans="4:8" x14ac:dyDescent="0.3">
      <c r="D567" s="14">
        <v>535</v>
      </c>
      <c r="E567" s="14">
        <v>834</v>
      </c>
      <c r="F567" s="14">
        <v>810</v>
      </c>
      <c r="G567" s="57" t="str">
        <f t="shared" si="8"/>
        <v>Binom1 Wins</v>
      </c>
      <c r="H567" s="14"/>
    </row>
    <row r="568" spans="4:8" x14ac:dyDescent="0.3">
      <c r="D568" s="14">
        <v>536</v>
      </c>
      <c r="E568" s="14">
        <v>841</v>
      </c>
      <c r="F568" s="14">
        <v>799</v>
      </c>
      <c r="G568" s="57" t="str">
        <f t="shared" si="8"/>
        <v>Binom1 Wins</v>
      </c>
      <c r="H568" s="14"/>
    </row>
    <row r="569" spans="4:8" x14ac:dyDescent="0.3">
      <c r="D569" s="14">
        <v>537</v>
      </c>
      <c r="E569" s="14">
        <v>858</v>
      </c>
      <c r="F569" s="14">
        <v>798</v>
      </c>
      <c r="G569" s="57" t="str">
        <f t="shared" si="8"/>
        <v>Binom1 Wins</v>
      </c>
      <c r="H569" s="14"/>
    </row>
    <row r="570" spans="4:8" x14ac:dyDescent="0.3">
      <c r="D570" s="14">
        <v>538</v>
      </c>
      <c r="E570" s="14">
        <v>857</v>
      </c>
      <c r="F570" s="14">
        <v>797</v>
      </c>
      <c r="G570" s="57" t="str">
        <f t="shared" si="8"/>
        <v>Binom1 Wins</v>
      </c>
      <c r="H570" s="14"/>
    </row>
    <row r="571" spans="4:8" x14ac:dyDescent="0.3">
      <c r="D571" s="14">
        <v>539</v>
      </c>
      <c r="E571" s="14">
        <v>856</v>
      </c>
      <c r="F571" s="14">
        <v>799</v>
      </c>
      <c r="G571" s="57" t="str">
        <f t="shared" si="8"/>
        <v>Binom1 Wins</v>
      </c>
      <c r="H571" s="14"/>
    </row>
    <row r="572" spans="4:8" x14ac:dyDescent="0.3">
      <c r="D572" s="14">
        <v>540</v>
      </c>
      <c r="E572" s="14">
        <v>836</v>
      </c>
      <c r="F572" s="14">
        <v>800</v>
      </c>
      <c r="G572" s="57" t="str">
        <f t="shared" si="8"/>
        <v>Binom1 Wins</v>
      </c>
      <c r="H572" s="14"/>
    </row>
    <row r="573" spans="4:8" x14ac:dyDescent="0.3">
      <c r="D573" s="14">
        <v>541</v>
      </c>
      <c r="E573" s="14">
        <v>851</v>
      </c>
      <c r="F573" s="14">
        <v>819</v>
      </c>
      <c r="G573" s="57" t="str">
        <f t="shared" si="8"/>
        <v>Binom1 Wins</v>
      </c>
      <c r="H573" s="14"/>
    </row>
    <row r="574" spans="4:8" x14ac:dyDescent="0.3">
      <c r="D574" s="14">
        <v>542</v>
      </c>
      <c r="E574" s="14">
        <v>845</v>
      </c>
      <c r="F574" s="14">
        <v>817</v>
      </c>
      <c r="G574" s="57" t="str">
        <f t="shared" si="8"/>
        <v>Binom1 Wins</v>
      </c>
      <c r="H574" s="14"/>
    </row>
    <row r="575" spans="4:8" x14ac:dyDescent="0.3">
      <c r="D575" s="14">
        <v>543</v>
      </c>
      <c r="E575" s="14">
        <v>843</v>
      </c>
      <c r="F575" s="14">
        <v>811</v>
      </c>
      <c r="G575" s="57" t="str">
        <f t="shared" si="8"/>
        <v>Binom1 Wins</v>
      </c>
      <c r="H575" s="14"/>
    </row>
    <row r="576" spans="4:8" x14ac:dyDescent="0.3">
      <c r="D576" s="14">
        <v>544</v>
      </c>
      <c r="E576" s="14">
        <v>870</v>
      </c>
      <c r="F576" s="14">
        <v>805</v>
      </c>
      <c r="G576" s="57" t="str">
        <f t="shared" si="8"/>
        <v>Binom1 Wins</v>
      </c>
      <c r="H576" s="14"/>
    </row>
    <row r="577" spans="4:8" x14ac:dyDescent="0.3">
      <c r="D577" s="14">
        <v>545</v>
      </c>
      <c r="E577" s="14">
        <v>863</v>
      </c>
      <c r="F577" s="14">
        <v>811</v>
      </c>
      <c r="G577" s="57" t="str">
        <f t="shared" si="8"/>
        <v>Binom1 Wins</v>
      </c>
      <c r="H577" s="14"/>
    </row>
    <row r="578" spans="4:8" x14ac:dyDescent="0.3">
      <c r="D578" s="14">
        <v>546</v>
      </c>
      <c r="E578" s="14">
        <v>848</v>
      </c>
      <c r="F578" s="14">
        <v>805</v>
      </c>
      <c r="G578" s="57" t="str">
        <f t="shared" si="8"/>
        <v>Binom1 Wins</v>
      </c>
      <c r="H578" s="14"/>
    </row>
    <row r="579" spans="4:8" x14ac:dyDescent="0.3">
      <c r="D579" s="14">
        <v>547</v>
      </c>
      <c r="E579" s="14">
        <v>850</v>
      </c>
      <c r="F579" s="14">
        <v>803</v>
      </c>
      <c r="G579" s="57" t="str">
        <f t="shared" si="8"/>
        <v>Binom1 Wins</v>
      </c>
      <c r="H579" s="14"/>
    </row>
    <row r="580" spans="4:8" x14ac:dyDescent="0.3">
      <c r="D580" s="14">
        <v>548</v>
      </c>
      <c r="E580" s="14">
        <v>871</v>
      </c>
      <c r="F580" s="14">
        <v>815</v>
      </c>
      <c r="G580" s="57" t="str">
        <f t="shared" si="8"/>
        <v>Binom1 Wins</v>
      </c>
      <c r="H580" s="14"/>
    </row>
    <row r="581" spans="4:8" x14ac:dyDescent="0.3">
      <c r="D581" s="14">
        <v>549</v>
      </c>
      <c r="E581" s="14">
        <v>837</v>
      </c>
      <c r="F581" s="14">
        <v>815</v>
      </c>
      <c r="G581" s="57" t="str">
        <f t="shared" si="8"/>
        <v>Binom1 Wins</v>
      </c>
      <c r="H581" s="14"/>
    </row>
    <row r="582" spans="4:8" x14ac:dyDescent="0.3">
      <c r="D582" s="14">
        <v>550</v>
      </c>
      <c r="E582" s="14">
        <v>825</v>
      </c>
      <c r="F582" s="14">
        <v>801</v>
      </c>
      <c r="G582" s="57" t="str">
        <f t="shared" si="8"/>
        <v>Binom1 Wins</v>
      </c>
      <c r="H582" s="14"/>
    </row>
    <row r="583" spans="4:8" x14ac:dyDescent="0.3">
      <c r="D583" s="14">
        <v>551</v>
      </c>
      <c r="E583" s="14">
        <v>849</v>
      </c>
      <c r="F583" s="14">
        <v>802</v>
      </c>
      <c r="G583" s="57" t="str">
        <f t="shared" si="8"/>
        <v>Binom1 Wins</v>
      </c>
      <c r="H583" s="14"/>
    </row>
    <row r="584" spans="4:8" x14ac:dyDescent="0.3">
      <c r="D584" s="14">
        <v>552</v>
      </c>
      <c r="E584" s="14">
        <v>861</v>
      </c>
      <c r="F584" s="14">
        <v>776</v>
      </c>
      <c r="G584" s="57" t="str">
        <f t="shared" si="8"/>
        <v>Binom1 Wins</v>
      </c>
      <c r="H584" s="14"/>
    </row>
    <row r="585" spans="4:8" x14ac:dyDescent="0.3">
      <c r="D585" s="14">
        <v>553</v>
      </c>
      <c r="E585" s="14">
        <v>842</v>
      </c>
      <c r="F585" s="14">
        <v>807</v>
      </c>
      <c r="G585" s="57" t="str">
        <f t="shared" si="8"/>
        <v>Binom1 Wins</v>
      </c>
      <c r="H585" s="14"/>
    </row>
    <row r="586" spans="4:8" x14ac:dyDescent="0.3">
      <c r="D586" s="14">
        <v>554</v>
      </c>
      <c r="E586" s="14">
        <v>849</v>
      </c>
      <c r="F586" s="14">
        <v>811</v>
      </c>
      <c r="G586" s="57" t="str">
        <f t="shared" si="8"/>
        <v>Binom1 Wins</v>
      </c>
      <c r="H586" s="14"/>
    </row>
    <row r="587" spans="4:8" x14ac:dyDescent="0.3">
      <c r="D587" s="14">
        <v>555</v>
      </c>
      <c r="E587" s="14">
        <v>846</v>
      </c>
      <c r="F587" s="14">
        <v>804</v>
      </c>
      <c r="G587" s="57" t="str">
        <f t="shared" si="8"/>
        <v>Binom1 Wins</v>
      </c>
      <c r="H587" s="14"/>
    </row>
    <row r="588" spans="4:8" x14ac:dyDescent="0.3">
      <c r="D588" s="14">
        <v>556</v>
      </c>
      <c r="E588" s="14">
        <v>864</v>
      </c>
      <c r="F588" s="14">
        <v>821</v>
      </c>
      <c r="G588" s="57" t="str">
        <f t="shared" si="8"/>
        <v>Binom1 Wins</v>
      </c>
      <c r="H588" s="14"/>
    </row>
    <row r="589" spans="4:8" x14ac:dyDescent="0.3">
      <c r="D589" s="14">
        <v>557</v>
      </c>
      <c r="E589" s="14">
        <v>827</v>
      </c>
      <c r="F589" s="14">
        <v>806</v>
      </c>
      <c r="G589" s="57" t="str">
        <f t="shared" si="8"/>
        <v>Binom1 Wins</v>
      </c>
      <c r="H589" s="14"/>
    </row>
    <row r="590" spans="4:8" x14ac:dyDescent="0.3">
      <c r="D590" s="14">
        <v>558</v>
      </c>
      <c r="E590" s="14">
        <v>840</v>
      </c>
      <c r="F590" s="14">
        <v>779</v>
      </c>
      <c r="G590" s="57" t="str">
        <f t="shared" si="8"/>
        <v>Binom1 Wins</v>
      </c>
      <c r="H590" s="14"/>
    </row>
    <row r="591" spans="4:8" x14ac:dyDescent="0.3">
      <c r="D591" s="14">
        <v>559</v>
      </c>
      <c r="E591" s="14">
        <v>846</v>
      </c>
      <c r="F591" s="14">
        <v>811</v>
      </c>
      <c r="G591" s="57" t="str">
        <f t="shared" si="8"/>
        <v>Binom1 Wins</v>
      </c>
      <c r="H591" s="14"/>
    </row>
    <row r="592" spans="4:8" x14ac:dyDescent="0.3">
      <c r="D592" s="14">
        <v>560</v>
      </c>
      <c r="E592" s="14">
        <v>836</v>
      </c>
      <c r="F592" s="14">
        <v>814</v>
      </c>
      <c r="G592" s="57" t="str">
        <f t="shared" si="8"/>
        <v>Binom1 Wins</v>
      </c>
      <c r="H592" s="14"/>
    </row>
    <row r="593" spans="4:8" x14ac:dyDescent="0.3">
      <c r="D593" s="14">
        <v>561</v>
      </c>
      <c r="E593" s="14">
        <v>849</v>
      </c>
      <c r="F593" s="14">
        <v>781</v>
      </c>
      <c r="G593" s="57" t="str">
        <f t="shared" si="8"/>
        <v>Binom1 Wins</v>
      </c>
      <c r="H593" s="14"/>
    </row>
    <row r="594" spans="4:8" x14ac:dyDescent="0.3">
      <c r="D594" s="14">
        <v>562</v>
      </c>
      <c r="E594" s="14">
        <v>837</v>
      </c>
      <c r="F594" s="14">
        <v>775</v>
      </c>
      <c r="G594" s="57" t="str">
        <f t="shared" si="8"/>
        <v>Binom1 Wins</v>
      </c>
      <c r="H594" s="14"/>
    </row>
    <row r="595" spans="4:8" x14ac:dyDescent="0.3">
      <c r="D595" s="14">
        <v>563</v>
      </c>
      <c r="E595" s="14">
        <v>863</v>
      </c>
      <c r="F595" s="14">
        <v>814</v>
      </c>
      <c r="G595" s="57" t="str">
        <f t="shared" si="8"/>
        <v>Binom1 Wins</v>
      </c>
      <c r="H595" s="14"/>
    </row>
    <row r="596" spans="4:8" x14ac:dyDescent="0.3">
      <c r="D596" s="14">
        <v>564</v>
      </c>
      <c r="E596" s="14">
        <v>855</v>
      </c>
      <c r="F596" s="14">
        <v>777</v>
      </c>
      <c r="G596" s="57" t="str">
        <f t="shared" si="8"/>
        <v>Binom1 Wins</v>
      </c>
      <c r="H596" s="14"/>
    </row>
    <row r="597" spans="4:8" x14ac:dyDescent="0.3">
      <c r="D597" s="14">
        <v>565</v>
      </c>
      <c r="E597" s="14">
        <v>855</v>
      </c>
      <c r="F597" s="14">
        <v>801</v>
      </c>
      <c r="G597" s="57" t="str">
        <f t="shared" si="8"/>
        <v>Binom1 Wins</v>
      </c>
      <c r="H597" s="14"/>
    </row>
    <row r="598" spans="4:8" x14ac:dyDescent="0.3">
      <c r="D598" s="14">
        <v>566</v>
      </c>
      <c r="E598" s="14">
        <v>852</v>
      </c>
      <c r="F598" s="14">
        <v>793</v>
      </c>
      <c r="G598" s="57" t="str">
        <f t="shared" si="8"/>
        <v>Binom1 Wins</v>
      </c>
      <c r="H598" s="14"/>
    </row>
    <row r="599" spans="4:8" x14ac:dyDescent="0.3">
      <c r="D599" s="14">
        <v>567</v>
      </c>
      <c r="E599" s="14">
        <v>870</v>
      </c>
      <c r="F599" s="14">
        <v>794</v>
      </c>
      <c r="G599" s="57" t="str">
        <f t="shared" si="8"/>
        <v>Binom1 Wins</v>
      </c>
      <c r="H599" s="14"/>
    </row>
    <row r="600" spans="4:8" x14ac:dyDescent="0.3">
      <c r="D600" s="14">
        <v>568</v>
      </c>
      <c r="E600" s="14">
        <v>849</v>
      </c>
      <c r="F600" s="14">
        <v>808</v>
      </c>
      <c r="G600" s="57" t="str">
        <f t="shared" si="8"/>
        <v>Binom1 Wins</v>
      </c>
      <c r="H600" s="14"/>
    </row>
    <row r="601" spans="4:8" x14ac:dyDescent="0.3">
      <c r="D601" s="14">
        <v>569</v>
      </c>
      <c r="E601" s="14">
        <v>857</v>
      </c>
      <c r="F601" s="14">
        <v>792</v>
      </c>
      <c r="G601" s="57" t="str">
        <f t="shared" si="8"/>
        <v>Binom1 Wins</v>
      </c>
      <c r="H601" s="14"/>
    </row>
    <row r="602" spans="4:8" x14ac:dyDescent="0.3">
      <c r="D602" s="14">
        <v>570</v>
      </c>
      <c r="E602" s="14">
        <v>857</v>
      </c>
      <c r="F602" s="14">
        <v>811</v>
      </c>
      <c r="G602" s="57" t="str">
        <f t="shared" si="8"/>
        <v>Binom1 Wins</v>
      </c>
      <c r="H602" s="14"/>
    </row>
    <row r="603" spans="4:8" x14ac:dyDescent="0.3">
      <c r="D603" s="14">
        <v>571</v>
      </c>
      <c r="E603" s="14">
        <v>872</v>
      </c>
      <c r="F603" s="14">
        <v>805</v>
      </c>
      <c r="G603" s="57" t="str">
        <f t="shared" si="8"/>
        <v>Binom1 Wins</v>
      </c>
      <c r="H603" s="14"/>
    </row>
    <row r="604" spans="4:8" x14ac:dyDescent="0.3">
      <c r="D604" s="14">
        <v>572</v>
      </c>
      <c r="E604" s="14">
        <v>838</v>
      </c>
      <c r="F604" s="14">
        <v>787</v>
      </c>
      <c r="G604" s="57" t="str">
        <f t="shared" si="8"/>
        <v>Binom1 Wins</v>
      </c>
      <c r="H604" s="14"/>
    </row>
    <row r="605" spans="4:8" x14ac:dyDescent="0.3">
      <c r="D605" s="14">
        <v>573</v>
      </c>
      <c r="E605" s="14">
        <v>852</v>
      </c>
      <c r="F605" s="14">
        <v>802</v>
      </c>
      <c r="G605" s="57" t="str">
        <f t="shared" si="8"/>
        <v>Binom1 Wins</v>
      </c>
      <c r="H605" s="14"/>
    </row>
    <row r="606" spans="4:8" x14ac:dyDescent="0.3">
      <c r="D606" s="14">
        <v>574</v>
      </c>
      <c r="E606" s="14">
        <v>856</v>
      </c>
      <c r="F606" s="14">
        <v>818</v>
      </c>
      <c r="G606" s="57" t="str">
        <f t="shared" si="8"/>
        <v>Binom1 Wins</v>
      </c>
      <c r="H606" s="14"/>
    </row>
    <row r="607" spans="4:8" x14ac:dyDescent="0.3">
      <c r="D607" s="14">
        <v>575</v>
      </c>
      <c r="E607" s="14">
        <v>824</v>
      </c>
      <c r="F607" s="14">
        <v>818</v>
      </c>
      <c r="G607" s="57" t="str">
        <f t="shared" si="8"/>
        <v>Binom1 Wins</v>
      </c>
      <c r="H607" s="14"/>
    </row>
    <row r="608" spans="4:8" x14ac:dyDescent="0.3">
      <c r="D608" s="14">
        <v>576</v>
      </c>
      <c r="E608" s="14">
        <v>848</v>
      </c>
      <c r="F608" s="14">
        <v>792</v>
      </c>
      <c r="G608" s="57" t="str">
        <f t="shared" si="8"/>
        <v>Binom1 Wins</v>
      </c>
      <c r="H608" s="14"/>
    </row>
    <row r="609" spans="4:8" x14ac:dyDescent="0.3">
      <c r="D609" s="14">
        <v>577</v>
      </c>
      <c r="E609" s="14">
        <v>844</v>
      </c>
      <c r="F609" s="14">
        <v>776</v>
      </c>
      <c r="G609" s="57" t="str">
        <f t="shared" ref="G609:G672" si="9">IF(E609&gt;F609,$E$32&amp;" Wins",$F$32&amp;" WINS")</f>
        <v>Binom1 Wins</v>
      </c>
      <c r="H609" s="14"/>
    </row>
    <row r="610" spans="4:8" x14ac:dyDescent="0.3">
      <c r="D610" s="14">
        <v>578</v>
      </c>
      <c r="E610" s="14">
        <v>844</v>
      </c>
      <c r="F610" s="14">
        <v>802</v>
      </c>
      <c r="G610" s="57" t="str">
        <f t="shared" si="9"/>
        <v>Binom1 Wins</v>
      </c>
      <c r="H610" s="14"/>
    </row>
    <row r="611" spans="4:8" x14ac:dyDescent="0.3">
      <c r="D611" s="14">
        <v>579</v>
      </c>
      <c r="E611" s="14">
        <v>842</v>
      </c>
      <c r="F611" s="14">
        <v>798</v>
      </c>
      <c r="G611" s="57" t="str">
        <f t="shared" si="9"/>
        <v>Binom1 Wins</v>
      </c>
      <c r="H611" s="14"/>
    </row>
    <row r="612" spans="4:8" x14ac:dyDescent="0.3">
      <c r="D612" s="14">
        <v>580</v>
      </c>
      <c r="E612" s="14">
        <v>859</v>
      </c>
      <c r="F612" s="14">
        <v>812</v>
      </c>
      <c r="G612" s="57" t="str">
        <f t="shared" si="9"/>
        <v>Binom1 Wins</v>
      </c>
      <c r="H612" s="14"/>
    </row>
    <row r="613" spans="4:8" x14ac:dyDescent="0.3">
      <c r="D613" s="14">
        <v>581</v>
      </c>
      <c r="E613" s="14">
        <v>850</v>
      </c>
      <c r="F613" s="14">
        <v>801</v>
      </c>
      <c r="G613" s="57" t="str">
        <f t="shared" si="9"/>
        <v>Binom1 Wins</v>
      </c>
      <c r="H613" s="14"/>
    </row>
    <row r="614" spans="4:8" x14ac:dyDescent="0.3">
      <c r="D614" s="14">
        <v>582</v>
      </c>
      <c r="E614" s="14">
        <v>845</v>
      </c>
      <c r="F614" s="14">
        <v>800</v>
      </c>
      <c r="G614" s="57" t="str">
        <f t="shared" si="9"/>
        <v>Binom1 Wins</v>
      </c>
      <c r="H614" s="14"/>
    </row>
    <row r="615" spans="4:8" x14ac:dyDescent="0.3">
      <c r="D615" s="14">
        <v>583</v>
      </c>
      <c r="E615" s="14">
        <v>825</v>
      </c>
      <c r="F615" s="14">
        <v>810</v>
      </c>
      <c r="G615" s="57" t="str">
        <f t="shared" si="9"/>
        <v>Binom1 Wins</v>
      </c>
      <c r="H615" s="14"/>
    </row>
    <row r="616" spans="4:8" x14ac:dyDescent="0.3">
      <c r="D616" s="14">
        <v>584</v>
      </c>
      <c r="E616" s="14">
        <v>850</v>
      </c>
      <c r="F616" s="14">
        <v>804</v>
      </c>
      <c r="G616" s="57" t="str">
        <f t="shared" si="9"/>
        <v>Binom1 Wins</v>
      </c>
      <c r="H616" s="14"/>
    </row>
    <row r="617" spans="4:8" x14ac:dyDescent="0.3">
      <c r="D617" s="14">
        <v>585</v>
      </c>
      <c r="E617" s="14">
        <v>845</v>
      </c>
      <c r="F617" s="14">
        <v>784</v>
      </c>
      <c r="G617" s="57" t="str">
        <f t="shared" si="9"/>
        <v>Binom1 Wins</v>
      </c>
      <c r="H617" s="14"/>
    </row>
    <row r="618" spans="4:8" x14ac:dyDescent="0.3">
      <c r="D618" s="14">
        <v>586</v>
      </c>
      <c r="E618" s="14">
        <v>853</v>
      </c>
      <c r="F618" s="14">
        <v>816</v>
      </c>
      <c r="G618" s="57" t="str">
        <f t="shared" si="9"/>
        <v>Binom1 Wins</v>
      </c>
      <c r="H618" s="14"/>
    </row>
    <row r="619" spans="4:8" x14ac:dyDescent="0.3">
      <c r="D619" s="14">
        <v>587</v>
      </c>
      <c r="E619" s="14">
        <v>860</v>
      </c>
      <c r="F619" s="14">
        <v>797</v>
      </c>
      <c r="G619" s="57" t="str">
        <f t="shared" si="9"/>
        <v>Binom1 Wins</v>
      </c>
      <c r="H619" s="14"/>
    </row>
    <row r="620" spans="4:8" x14ac:dyDescent="0.3">
      <c r="D620" s="14">
        <v>588</v>
      </c>
      <c r="E620" s="14">
        <v>861</v>
      </c>
      <c r="F620" s="14">
        <v>787</v>
      </c>
      <c r="G620" s="57" t="str">
        <f t="shared" si="9"/>
        <v>Binom1 Wins</v>
      </c>
      <c r="H620" s="14"/>
    </row>
    <row r="621" spans="4:8" x14ac:dyDescent="0.3">
      <c r="D621" s="14">
        <v>589</v>
      </c>
      <c r="E621" s="14">
        <v>852</v>
      </c>
      <c r="F621" s="14">
        <v>794</v>
      </c>
      <c r="G621" s="57" t="str">
        <f t="shared" si="9"/>
        <v>Binom1 Wins</v>
      </c>
      <c r="H621" s="14"/>
    </row>
    <row r="622" spans="4:8" x14ac:dyDescent="0.3">
      <c r="D622" s="14">
        <v>590</v>
      </c>
      <c r="E622" s="14">
        <v>869</v>
      </c>
      <c r="F622" s="14">
        <v>802</v>
      </c>
      <c r="G622" s="57" t="str">
        <f t="shared" si="9"/>
        <v>Binom1 Wins</v>
      </c>
      <c r="H622" s="14"/>
    </row>
    <row r="623" spans="4:8" x14ac:dyDescent="0.3">
      <c r="D623" s="14">
        <v>591</v>
      </c>
      <c r="E623" s="14">
        <v>852</v>
      </c>
      <c r="F623" s="14">
        <v>805</v>
      </c>
      <c r="G623" s="57" t="str">
        <f t="shared" si="9"/>
        <v>Binom1 Wins</v>
      </c>
      <c r="H623" s="14"/>
    </row>
    <row r="624" spans="4:8" x14ac:dyDescent="0.3">
      <c r="D624" s="14">
        <v>592</v>
      </c>
      <c r="E624" s="14">
        <v>860</v>
      </c>
      <c r="F624" s="14">
        <v>805</v>
      </c>
      <c r="G624" s="57" t="str">
        <f t="shared" si="9"/>
        <v>Binom1 Wins</v>
      </c>
      <c r="H624" s="14"/>
    </row>
    <row r="625" spans="4:8" x14ac:dyDescent="0.3">
      <c r="D625" s="14">
        <v>593</v>
      </c>
      <c r="E625" s="14">
        <v>833</v>
      </c>
      <c r="F625" s="14">
        <v>783</v>
      </c>
      <c r="G625" s="57" t="str">
        <f t="shared" si="9"/>
        <v>Binom1 Wins</v>
      </c>
      <c r="H625" s="14"/>
    </row>
    <row r="626" spans="4:8" x14ac:dyDescent="0.3">
      <c r="D626" s="14">
        <v>594</v>
      </c>
      <c r="E626" s="14">
        <v>847</v>
      </c>
      <c r="F626" s="14">
        <v>792</v>
      </c>
      <c r="G626" s="57" t="str">
        <f t="shared" si="9"/>
        <v>Binom1 Wins</v>
      </c>
      <c r="H626" s="14"/>
    </row>
    <row r="627" spans="4:8" x14ac:dyDescent="0.3">
      <c r="D627" s="14">
        <v>595</v>
      </c>
      <c r="E627" s="14">
        <v>847</v>
      </c>
      <c r="F627" s="14">
        <v>800</v>
      </c>
      <c r="G627" s="57" t="str">
        <f t="shared" si="9"/>
        <v>Binom1 Wins</v>
      </c>
      <c r="H627" s="14"/>
    </row>
    <row r="628" spans="4:8" x14ac:dyDescent="0.3">
      <c r="D628" s="14">
        <v>596</v>
      </c>
      <c r="E628" s="14">
        <v>843</v>
      </c>
      <c r="F628" s="14">
        <v>782</v>
      </c>
      <c r="G628" s="57" t="str">
        <f t="shared" si="9"/>
        <v>Binom1 Wins</v>
      </c>
      <c r="H628" s="14"/>
    </row>
    <row r="629" spans="4:8" x14ac:dyDescent="0.3">
      <c r="D629" s="14">
        <v>597</v>
      </c>
      <c r="E629" s="14">
        <v>849</v>
      </c>
      <c r="F629" s="14">
        <v>799</v>
      </c>
      <c r="G629" s="57" t="str">
        <f t="shared" si="9"/>
        <v>Binom1 Wins</v>
      </c>
      <c r="H629" s="14"/>
    </row>
    <row r="630" spans="4:8" x14ac:dyDescent="0.3">
      <c r="D630" s="14">
        <v>598</v>
      </c>
      <c r="E630" s="14">
        <v>848</v>
      </c>
      <c r="F630" s="14">
        <v>799</v>
      </c>
      <c r="G630" s="57" t="str">
        <f t="shared" si="9"/>
        <v>Binom1 Wins</v>
      </c>
      <c r="H630" s="14"/>
    </row>
    <row r="631" spans="4:8" x14ac:dyDescent="0.3">
      <c r="D631" s="14">
        <v>599</v>
      </c>
      <c r="E631" s="14">
        <v>850</v>
      </c>
      <c r="F631" s="14">
        <v>831</v>
      </c>
      <c r="G631" s="57" t="str">
        <f t="shared" si="9"/>
        <v>Binom1 Wins</v>
      </c>
      <c r="H631" s="14"/>
    </row>
    <row r="632" spans="4:8" x14ac:dyDescent="0.3">
      <c r="D632" s="14">
        <v>600</v>
      </c>
      <c r="E632" s="14">
        <v>864</v>
      </c>
      <c r="F632" s="14">
        <v>801</v>
      </c>
      <c r="G632" s="57" t="str">
        <f t="shared" si="9"/>
        <v>Binom1 Wins</v>
      </c>
      <c r="H632" s="14"/>
    </row>
    <row r="633" spans="4:8" x14ac:dyDescent="0.3">
      <c r="D633" s="14">
        <v>601</v>
      </c>
      <c r="E633" s="14">
        <v>846</v>
      </c>
      <c r="F633" s="14">
        <v>805</v>
      </c>
      <c r="G633" s="57" t="str">
        <f t="shared" si="9"/>
        <v>Binom1 Wins</v>
      </c>
      <c r="H633" s="14"/>
    </row>
    <row r="634" spans="4:8" x14ac:dyDescent="0.3">
      <c r="D634" s="14">
        <v>602</v>
      </c>
      <c r="E634" s="14">
        <v>855</v>
      </c>
      <c r="F634" s="14">
        <v>812</v>
      </c>
      <c r="G634" s="57" t="str">
        <f t="shared" si="9"/>
        <v>Binom1 Wins</v>
      </c>
      <c r="H634" s="14"/>
    </row>
    <row r="635" spans="4:8" x14ac:dyDescent="0.3">
      <c r="D635" s="14">
        <v>603</v>
      </c>
      <c r="E635" s="14">
        <v>826</v>
      </c>
      <c r="F635" s="14">
        <v>813</v>
      </c>
      <c r="G635" s="57" t="str">
        <f t="shared" si="9"/>
        <v>Binom1 Wins</v>
      </c>
      <c r="H635" s="14"/>
    </row>
    <row r="636" spans="4:8" x14ac:dyDescent="0.3">
      <c r="D636" s="14">
        <v>604</v>
      </c>
      <c r="E636" s="14">
        <v>860</v>
      </c>
      <c r="F636" s="14">
        <v>792</v>
      </c>
      <c r="G636" s="57" t="str">
        <f t="shared" si="9"/>
        <v>Binom1 Wins</v>
      </c>
      <c r="H636" s="14"/>
    </row>
    <row r="637" spans="4:8" x14ac:dyDescent="0.3">
      <c r="D637" s="14">
        <v>605</v>
      </c>
      <c r="E637" s="14">
        <v>871</v>
      </c>
      <c r="F637" s="14">
        <v>811</v>
      </c>
      <c r="G637" s="57" t="str">
        <f t="shared" si="9"/>
        <v>Binom1 Wins</v>
      </c>
      <c r="H637" s="14"/>
    </row>
    <row r="638" spans="4:8" x14ac:dyDescent="0.3">
      <c r="D638" s="14">
        <v>606</v>
      </c>
      <c r="E638" s="14">
        <v>858</v>
      </c>
      <c r="F638" s="14">
        <v>817</v>
      </c>
      <c r="G638" s="57" t="str">
        <f t="shared" si="9"/>
        <v>Binom1 Wins</v>
      </c>
      <c r="H638" s="14"/>
    </row>
    <row r="639" spans="4:8" x14ac:dyDescent="0.3">
      <c r="D639" s="14">
        <v>607</v>
      </c>
      <c r="E639" s="14">
        <v>852</v>
      </c>
      <c r="F639" s="14">
        <v>774</v>
      </c>
      <c r="G639" s="57" t="str">
        <f t="shared" si="9"/>
        <v>Binom1 Wins</v>
      </c>
      <c r="H639" s="14"/>
    </row>
    <row r="640" spans="4:8" x14ac:dyDescent="0.3">
      <c r="D640" s="14">
        <v>608</v>
      </c>
      <c r="E640" s="14">
        <v>864</v>
      </c>
      <c r="F640" s="14">
        <v>795</v>
      </c>
      <c r="G640" s="57" t="str">
        <f t="shared" si="9"/>
        <v>Binom1 Wins</v>
      </c>
      <c r="H640" s="14"/>
    </row>
    <row r="641" spans="4:8" x14ac:dyDescent="0.3">
      <c r="D641" s="14">
        <v>609</v>
      </c>
      <c r="E641" s="14">
        <v>839</v>
      </c>
      <c r="F641" s="14">
        <v>799</v>
      </c>
      <c r="G641" s="57" t="str">
        <f t="shared" si="9"/>
        <v>Binom1 Wins</v>
      </c>
      <c r="H641" s="14"/>
    </row>
    <row r="642" spans="4:8" x14ac:dyDescent="0.3">
      <c r="D642" s="14">
        <v>610</v>
      </c>
      <c r="E642" s="14">
        <v>833</v>
      </c>
      <c r="F642" s="14">
        <v>792</v>
      </c>
      <c r="G642" s="57" t="str">
        <f t="shared" si="9"/>
        <v>Binom1 Wins</v>
      </c>
      <c r="H642" s="14"/>
    </row>
    <row r="643" spans="4:8" x14ac:dyDescent="0.3">
      <c r="D643" s="14">
        <v>611</v>
      </c>
      <c r="E643" s="14">
        <v>837</v>
      </c>
      <c r="F643" s="14">
        <v>829</v>
      </c>
      <c r="G643" s="57" t="str">
        <f t="shared" si="9"/>
        <v>Binom1 Wins</v>
      </c>
      <c r="H643" s="14"/>
    </row>
    <row r="644" spans="4:8" x14ac:dyDescent="0.3">
      <c r="D644" s="14">
        <v>612</v>
      </c>
      <c r="E644" s="14">
        <v>836</v>
      </c>
      <c r="F644" s="14">
        <v>808</v>
      </c>
      <c r="G644" s="57" t="str">
        <f t="shared" si="9"/>
        <v>Binom1 Wins</v>
      </c>
      <c r="H644" s="14"/>
    </row>
    <row r="645" spans="4:8" x14ac:dyDescent="0.3">
      <c r="D645" s="14">
        <v>613</v>
      </c>
      <c r="E645" s="14">
        <v>826</v>
      </c>
      <c r="F645" s="14">
        <v>777</v>
      </c>
      <c r="G645" s="57" t="str">
        <f t="shared" si="9"/>
        <v>Binom1 Wins</v>
      </c>
      <c r="H645" s="14"/>
    </row>
    <row r="646" spans="4:8" x14ac:dyDescent="0.3">
      <c r="D646" s="14">
        <v>614</v>
      </c>
      <c r="E646" s="14">
        <v>828</v>
      </c>
      <c r="F646" s="14">
        <v>770</v>
      </c>
      <c r="G646" s="57" t="str">
        <f t="shared" si="9"/>
        <v>Binom1 Wins</v>
      </c>
      <c r="H646" s="14"/>
    </row>
    <row r="647" spans="4:8" x14ac:dyDescent="0.3">
      <c r="D647" s="14">
        <v>615</v>
      </c>
      <c r="E647" s="14">
        <v>857</v>
      </c>
      <c r="F647" s="14">
        <v>796</v>
      </c>
      <c r="G647" s="57" t="str">
        <f t="shared" si="9"/>
        <v>Binom1 Wins</v>
      </c>
      <c r="H647" s="14"/>
    </row>
    <row r="648" spans="4:8" x14ac:dyDescent="0.3">
      <c r="D648" s="14">
        <v>616</v>
      </c>
      <c r="E648" s="14">
        <v>847</v>
      </c>
      <c r="F648" s="14">
        <v>788</v>
      </c>
      <c r="G648" s="57" t="str">
        <f t="shared" si="9"/>
        <v>Binom1 Wins</v>
      </c>
      <c r="H648" s="14"/>
    </row>
    <row r="649" spans="4:8" x14ac:dyDescent="0.3">
      <c r="D649" s="14">
        <v>617</v>
      </c>
      <c r="E649" s="14">
        <v>845</v>
      </c>
      <c r="F649" s="14">
        <v>788</v>
      </c>
      <c r="G649" s="57" t="str">
        <f t="shared" si="9"/>
        <v>Binom1 Wins</v>
      </c>
      <c r="H649" s="14"/>
    </row>
    <row r="650" spans="4:8" x14ac:dyDescent="0.3">
      <c r="D650" s="14">
        <v>618</v>
      </c>
      <c r="E650" s="14">
        <v>853</v>
      </c>
      <c r="F650" s="14">
        <v>790</v>
      </c>
      <c r="G650" s="57" t="str">
        <f t="shared" si="9"/>
        <v>Binom1 Wins</v>
      </c>
      <c r="H650" s="14"/>
    </row>
    <row r="651" spans="4:8" x14ac:dyDescent="0.3">
      <c r="D651" s="14">
        <v>619</v>
      </c>
      <c r="E651" s="14">
        <v>861</v>
      </c>
      <c r="F651" s="14">
        <v>787</v>
      </c>
      <c r="G651" s="57" t="str">
        <f t="shared" si="9"/>
        <v>Binom1 Wins</v>
      </c>
      <c r="H651" s="14"/>
    </row>
    <row r="652" spans="4:8" x14ac:dyDescent="0.3">
      <c r="D652" s="14">
        <v>620</v>
      </c>
      <c r="E652" s="14">
        <v>859</v>
      </c>
      <c r="F652" s="14">
        <v>787</v>
      </c>
      <c r="G652" s="57" t="str">
        <f t="shared" si="9"/>
        <v>Binom1 Wins</v>
      </c>
      <c r="H652" s="14"/>
    </row>
    <row r="653" spans="4:8" x14ac:dyDescent="0.3">
      <c r="D653" s="14">
        <v>621</v>
      </c>
      <c r="E653" s="14">
        <v>839</v>
      </c>
      <c r="F653" s="14">
        <v>804</v>
      </c>
      <c r="G653" s="57" t="str">
        <f t="shared" si="9"/>
        <v>Binom1 Wins</v>
      </c>
      <c r="H653" s="14"/>
    </row>
    <row r="654" spans="4:8" x14ac:dyDescent="0.3">
      <c r="D654" s="14">
        <v>622</v>
      </c>
      <c r="E654" s="14">
        <v>853</v>
      </c>
      <c r="F654" s="14">
        <v>803</v>
      </c>
      <c r="G654" s="57" t="str">
        <f t="shared" si="9"/>
        <v>Binom1 Wins</v>
      </c>
      <c r="H654" s="14"/>
    </row>
    <row r="655" spans="4:8" x14ac:dyDescent="0.3">
      <c r="D655" s="14">
        <v>623</v>
      </c>
      <c r="E655" s="14">
        <v>825</v>
      </c>
      <c r="F655" s="14">
        <v>785</v>
      </c>
      <c r="G655" s="57" t="str">
        <f t="shared" si="9"/>
        <v>Binom1 Wins</v>
      </c>
      <c r="H655" s="14"/>
    </row>
    <row r="656" spans="4:8" x14ac:dyDescent="0.3">
      <c r="D656" s="14">
        <v>624</v>
      </c>
      <c r="E656" s="14">
        <v>837</v>
      </c>
      <c r="F656" s="14">
        <v>788</v>
      </c>
      <c r="G656" s="57" t="str">
        <f t="shared" si="9"/>
        <v>Binom1 Wins</v>
      </c>
      <c r="H656" s="14"/>
    </row>
    <row r="657" spans="4:8" x14ac:dyDescent="0.3">
      <c r="D657" s="14">
        <v>625</v>
      </c>
      <c r="E657" s="14">
        <v>858</v>
      </c>
      <c r="F657" s="14">
        <v>816</v>
      </c>
      <c r="G657" s="57" t="str">
        <f t="shared" si="9"/>
        <v>Binom1 Wins</v>
      </c>
      <c r="H657" s="14"/>
    </row>
    <row r="658" spans="4:8" x14ac:dyDescent="0.3">
      <c r="D658" s="14">
        <v>626</v>
      </c>
      <c r="E658" s="14">
        <v>842</v>
      </c>
      <c r="F658" s="14">
        <v>807</v>
      </c>
      <c r="G658" s="57" t="str">
        <f t="shared" si="9"/>
        <v>Binom1 Wins</v>
      </c>
      <c r="H658" s="14"/>
    </row>
    <row r="659" spans="4:8" x14ac:dyDescent="0.3">
      <c r="D659" s="14">
        <v>627</v>
      </c>
      <c r="E659" s="14">
        <v>852</v>
      </c>
      <c r="F659" s="14">
        <v>783</v>
      </c>
      <c r="G659" s="57" t="str">
        <f t="shared" si="9"/>
        <v>Binom1 Wins</v>
      </c>
      <c r="H659" s="14"/>
    </row>
    <row r="660" spans="4:8" x14ac:dyDescent="0.3">
      <c r="D660" s="14">
        <v>628</v>
      </c>
      <c r="E660" s="14">
        <v>865</v>
      </c>
      <c r="F660" s="14">
        <v>810</v>
      </c>
      <c r="G660" s="57" t="str">
        <f t="shared" si="9"/>
        <v>Binom1 Wins</v>
      </c>
      <c r="H660" s="14"/>
    </row>
    <row r="661" spans="4:8" x14ac:dyDescent="0.3">
      <c r="D661" s="14">
        <v>629</v>
      </c>
      <c r="E661" s="14">
        <v>841</v>
      </c>
      <c r="F661" s="14">
        <v>782</v>
      </c>
      <c r="G661" s="57" t="str">
        <f t="shared" si="9"/>
        <v>Binom1 Wins</v>
      </c>
      <c r="H661" s="14"/>
    </row>
    <row r="662" spans="4:8" x14ac:dyDescent="0.3">
      <c r="D662" s="14">
        <v>630</v>
      </c>
      <c r="E662" s="14">
        <v>863</v>
      </c>
      <c r="F662" s="14">
        <v>773</v>
      </c>
      <c r="G662" s="57" t="str">
        <f t="shared" si="9"/>
        <v>Binom1 Wins</v>
      </c>
      <c r="H662" s="14"/>
    </row>
    <row r="663" spans="4:8" x14ac:dyDescent="0.3">
      <c r="D663" s="14">
        <v>631</v>
      </c>
      <c r="E663" s="14">
        <v>840</v>
      </c>
      <c r="F663" s="14">
        <v>807</v>
      </c>
      <c r="G663" s="57" t="str">
        <f t="shared" si="9"/>
        <v>Binom1 Wins</v>
      </c>
      <c r="H663" s="14"/>
    </row>
    <row r="664" spans="4:8" x14ac:dyDescent="0.3">
      <c r="D664" s="14">
        <v>632</v>
      </c>
      <c r="E664" s="14">
        <v>858</v>
      </c>
      <c r="F664" s="14">
        <v>802</v>
      </c>
      <c r="G664" s="57" t="str">
        <f t="shared" si="9"/>
        <v>Binom1 Wins</v>
      </c>
      <c r="H664" s="14"/>
    </row>
    <row r="665" spans="4:8" x14ac:dyDescent="0.3">
      <c r="D665" s="14">
        <v>633</v>
      </c>
      <c r="E665" s="14">
        <v>838</v>
      </c>
      <c r="F665" s="14">
        <v>792</v>
      </c>
      <c r="G665" s="57" t="str">
        <f t="shared" si="9"/>
        <v>Binom1 Wins</v>
      </c>
      <c r="H665" s="14"/>
    </row>
    <row r="666" spans="4:8" x14ac:dyDescent="0.3">
      <c r="D666" s="14">
        <v>634</v>
      </c>
      <c r="E666" s="14">
        <v>831</v>
      </c>
      <c r="F666" s="14">
        <v>804</v>
      </c>
      <c r="G666" s="57" t="str">
        <f t="shared" si="9"/>
        <v>Binom1 Wins</v>
      </c>
      <c r="H666" s="14"/>
    </row>
    <row r="667" spans="4:8" x14ac:dyDescent="0.3">
      <c r="D667" s="14">
        <v>635</v>
      </c>
      <c r="E667" s="14">
        <v>849</v>
      </c>
      <c r="F667" s="14">
        <v>781</v>
      </c>
      <c r="G667" s="57" t="str">
        <f t="shared" si="9"/>
        <v>Binom1 Wins</v>
      </c>
      <c r="H667" s="14"/>
    </row>
    <row r="668" spans="4:8" x14ac:dyDescent="0.3">
      <c r="D668" s="14">
        <v>636</v>
      </c>
      <c r="E668" s="14">
        <v>849</v>
      </c>
      <c r="F668" s="14">
        <v>819</v>
      </c>
      <c r="G668" s="57" t="str">
        <f t="shared" si="9"/>
        <v>Binom1 Wins</v>
      </c>
      <c r="H668" s="14"/>
    </row>
    <row r="669" spans="4:8" x14ac:dyDescent="0.3">
      <c r="D669" s="14">
        <v>637</v>
      </c>
      <c r="E669" s="14">
        <v>836</v>
      </c>
      <c r="F669" s="14">
        <v>814</v>
      </c>
      <c r="G669" s="57" t="str">
        <f t="shared" si="9"/>
        <v>Binom1 Wins</v>
      </c>
      <c r="H669" s="14"/>
    </row>
    <row r="670" spans="4:8" x14ac:dyDescent="0.3">
      <c r="D670" s="14">
        <v>638</v>
      </c>
      <c r="E670" s="14">
        <v>851</v>
      </c>
      <c r="F670" s="14">
        <v>801</v>
      </c>
      <c r="G670" s="57" t="str">
        <f t="shared" si="9"/>
        <v>Binom1 Wins</v>
      </c>
      <c r="H670" s="14"/>
    </row>
    <row r="671" spans="4:8" x14ac:dyDescent="0.3">
      <c r="D671" s="14">
        <v>639</v>
      </c>
      <c r="E671" s="14">
        <v>846</v>
      </c>
      <c r="F671" s="14">
        <v>780</v>
      </c>
      <c r="G671" s="57" t="str">
        <f t="shared" si="9"/>
        <v>Binom1 Wins</v>
      </c>
      <c r="H671" s="14"/>
    </row>
    <row r="672" spans="4:8" x14ac:dyDescent="0.3">
      <c r="D672" s="14">
        <v>640</v>
      </c>
      <c r="E672" s="14">
        <v>842</v>
      </c>
      <c r="F672" s="14">
        <v>804</v>
      </c>
      <c r="G672" s="57" t="str">
        <f t="shared" si="9"/>
        <v>Binom1 Wins</v>
      </c>
      <c r="H672" s="14"/>
    </row>
    <row r="673" spans="4:8" x14ac:dyDescent="0.3">
      <c r="D673" s="14">
        <v>641</v>
      </c>
      <c r="E673" s="14">
        <v>842</v>
      </c>
      <c r="F673" s="14">
        <v>790</v>
      </c>
      <c r="G673" s="57" t="str">
        <f t="shared" ref="G673:G736" si="10">IF(E673&gt;F673,$E$32&amp;" Wins",$F$32&amp;" WINS")</f>
        <v>Binom1 Wins</v>
      </c>
      <c r="H673" s="14"/>
    </row>
    <row r="674" spans="4:8" x14ac:dyDescent="0.3">
      <c r="D674" s="14">
        <v>642</v>
      </c>
      <c r="E674" s="14">
        <v>845</v>
      </c>
      <c r="F674" s="14">
        <v>788</v>
      </c>
      <c r="G674" s="57" t="str">
        <f t="shared" si="10"/>
        <v>Binom1 Wins</v>
      </c>
      <c r="H674" s="14"/>
    </row>
    <row r="675" spans="4:8" x14ac:dyDescent="0.3">
      <c r="D675" s="14">
        <v>643</v>
      </c>
      <c r="E675" s="14">
        <v>851</v>
      </c>
      <c r="F675" s="14">
        <v>797</v>
      </c>
      <c r="G675" s="57" t="str">
        <f t="shared" si="10"/>
        <v>Binom1 Wins</v>
      </c>
      <c r="H675" s="14"/>
    </row>
    <row r="676" spans="4:8" x14ac:dyDescent="0.3">
      <c r="D676" s="14">
        <v>644</v>
      </c>
      <c r="E676" s="14">
        <v>823</v>
      </c>
      <c r="F676" s="14">
        <v>784</v>
      </c>
      <c r="G676" s="57" t="str">
        <f t="shared" si="10"/>
        <v>Binom1 Wins</v>
      </c>
      <c r="H676" s="14"/>
    </row>
    <row r="677" spans="4:8" x14ac:dyDescent="0.3">
      <c r="D677" s="14">
        <v>645</v>
      </c>
      <c r="E677" s="14">
        <v>843</v>
      </c>
      <c r="F677" s="14">
        <v>797</v>
      </c>
      <c r="G677" s="57" t="str">
        <f t="shared" si="10"/>
        <v>Binom1 Wins</v>
      </c>
      <c r="H677" s="14"/>
    </row>
    <row r="678" spans="4:8" x14ac:dyDescent="0.3">
      <c r="D678" s="14">
        <v>646</v>
      </c>
      <c r="E678" s="14">
        <v>843</v>
      </c>
      <c r="F678" s="14">
        <v>789</v>
      </c>
      <c r="G678" s="57" t="str">
        <f t="shared" si="10"/>
        <v>Binom1 Wins</v>
      </c>
      <c r="H678" s="14"/>
    </row>
    <row r="679" spans="4:8" x14ac:dyDescent="0.3">
      <c r="D679" s="14">
        <v>647</v>
      </c>
      <c r="E679" s="14">
        <v>873</v>
      </c>
      <c r="F679" s="14">
        <v>779</v>
      </c>
      <c r="G679" s="57" t="str">
        <f t="shared" si="10"/>
        <v>Binom1 Wins</v>
      </c>
      <c r="H679" s="14"/>
    </row>
    <row r="680" spans="4:8" x14ac:dyDescent="0.3">
      <c r="D680" s="14">
        <v>648</v>
      </c>
      <c r="E680" s="14">
        <v>857</v>
      </c>
      <c r="F680" s="14">
        <v>807</v>
      </c>
      <c r="G680" s="57" t="str">
        <f t="shared" si="10"/>
        <v>Binom1 Wins</v>
      </c>
      <c r="H680" s="14"/>
    </row>
    <row r="681" spans="4:8" x14ac:dyDescent="0.3">
      <c r="D681" s="14">
        <v>649</v>
      </c>
      <c r="E681" s="14">
        <v>854</v>
      </c>
      <c r="F681" s="14">
        <v>814</v>
      </c>
      <c r="G681" s="57" t="str">
        <f t="shared" si="10"/>
        <v>Binom1 Wins</v>
      </c>
      <c r="H681" s="14"/>
    </row>
    <row r="682" spans="4:8" x14ac:dyDescent="0.3">
      <c r="D682" s="14">
        <v>650</v>
      </c>
      <c r="E682" s="14">
        <v>865</v>
      </c>
      <c r="F682" s="14">
        <v>779</v>
      </c>
      <c r="G682" s="57" t="str">
        <f t="shared" si="10"/>
        <v>Binom1 Wins</v>
      </c>
      <c r="H682" s="14"/>
    </row>
    <row r="683" spans="4:8" x14ac:dyDescent="0.3">
      <c r="D683" s="14">
        <v>651</v>
      </c>
      <c r="E683" s="14">
        <v>829</v>
      </c>
      <c r="F683" s="14">
        <v>770</v>
      </c>
      <c r="G683" s="57" t="str">
        <f t="shared" si="10"/>
        <v>Binom1 Wins</v>
      </c>
      <c r="H683" s="14"/>
    </row>
    <row r="684" spans="4:8" x14ac:dyDescent="0.3">
      <c r="D684" s="14">
        <v>652</v>
      </c>
      <c r="E684" s="14">
        <v>843</v>
      </c>
      <c r="F684" s="14">
        <v>790</v>
      </c>
      <c r="G684" s="57" t="str">
        <f t="shared" si="10"/>
        <v>Binom1 Wins</v>
      </c>
      <c r="H684" s="14"/>
    </row>
    <row r="685" spans="4:8" x14ac:dyDescent="0.3">
      <c r="D685" s="14">
        <v>653</v>
      </c>
      <c r="E685" s="14">
        <v>833</v>
      </c>
      <c r="F685" s="14">
        <v>782</v>
      </c>
      <c r="G685" s="57" t="str">
        <f t="shared" si="10"/>
        <v>Binom1 Wins</v>
      </c>
      <c r="H685" s="14"/>
    </row>
    <row r="686" spans="4:8" x14ac:dyDescent="0.3">
      <c r="D686" s="14">
        <v>654</v>
      </c>
      <c r="E686" s="14">
        <v>842</v>
      </c>
      <c r="F686" s="14">
        <v>777</v>
      </c>
      <c r="G686" s="57" t="str">
        <f t="shared" si="10"/>
        <v>Binom1 Wins</v>
      </c>
      <c r="H686" s="14"/>
    </row>
    <row r="687" spans="4:8" x14ac:dyDescent="0.3">
      <c r="D687" s="14">
        <v>655</v>
      </c>
      <c r="E687" s="14">
        <v>858</v>
      </c>
      <c r="F687" s="14">
        <v>805</v>
      </c>
      <c r="G687" s="57" t="str">
        <f t="shared" si="10"/>
        <v>Binom1 Wins</v>
      </c>
      <c r="H687" s="14"/>
    </row>
    <row r="688" spans="4:8" x14ac:dyDescent="0.3">
      <c r="D688" s="14">
        <v>656</v>
      </c>
      <c r="E688" s="14">
        <v>859</v>
      </c>
      <c r="F688" s="14">
        <v>792</v>
      </c>
      <c r="G688" s="57" t="str">
        <f t="shared" si="10"/>
        <v>Binom1 Wins</v>
      </c>
      <c r="H688" s="14"/>
    </row>
    <row r="689" spans="4:8" x14ac:dyDescent="0.3">
      <c r="D689" s="14">
        <v>657</v>
      </c>
      <c r="E689" s="14">
        <v>845</v>
      </c>
      <c r="F689" s="14">
        <v>799</v>
      </c>
      <c r="G689" s="57" t="str">
        <f t="shared" si="10"/>
        <v>Binom1 Wins</v>
      </c>
      <c r="H689" s="14"/>
    </row>
    <row r="690" spans="4:8" x14ac:dyDescent="0.3">
      <c r="D690" s="14">
        <v>658</v>
      </c>
      <c r="E690" s="14">
        <v>852</v>
      </c>
      <c r="F690" s="14">
        <v>802</v>
      </c>
      <c r="G690" s="57" t="str">
        <f t="shared" si="10"/>
        <v>Binom1 Wins</v>
      </c>
      <c r="H690" s="14"/>
    </row>
    <row r="691" spans="4:8" x14ac:dyDescent="0.3">
      <c r="D691" s="14">
        <v>659</v>
      </c>
      <c r="E691" s="14">
        <v>852</v>
      </c>
      <c r="F691" s="14">
        <v>812</v>
      </c>
      <c r="G691" s="57" t="str">
        <f t="shared" si="10"/>
        <v>Binom1 Wins</v>
      </c>
      <c r="H691" s="14"/>
    </row>
    <row r="692" spans="4:8" x14ac:dyDescent="0.3">
      <c r="D692" s="14">
        <v>660</v>
      </c>
      <c r="E692" s="14">
        <v>862</v>
      </c>
      <c r="F692" s="14">
        <v>792</v>
      </c>
      <c r="G692" s="57" t="str">
        <f t="shared" si="10"/>
        <v>Binom1 Wins</v>
      </c>
      <c r="H692" s="14"/>
    </row>
    <row r="693" spans="4:8" x14ac:dyDescent="0.3">
      <c r="D693" s="14">
        <v>661</v>
      </c>
      <c r="E693" s="14">
        <v>846</v>
      </c>
      <c r="F693" s="14">
        <v>804</v>
      </c>
      <c r="G693" s="57" t="str">
        <f t="shared" si="10"/>
        <v>Binom1 Wins</v>
      </c>
      <c r="H693" s="14"/>
    </row>
    <row r="694" spans="4:8" x14ac:dyDescent="0.3">
      <c r="D694" s="14">
        <v>662</v>
      </c>
      <c r="E694" s="14">
        <v>840</v>
      </c>
      <c r="F694" s="14">
        <v>804</v>
      </c>
      <c r="G694" s="57" t="str">
        <f t="shared" si="10"/>
        <v>Binom1 Wins</v>
      </c>
      <c r="H694" s="14"/>
    </row>
    <row r="695" spans="4:8" x14ac:dyDescent="0.3">
      <c r="D695" s="14">
        <v>663</v>
      </c>
      <c r="E695" s="14">
        <v>853</v>
      </c>
      <c r="F695" s="14">
        <v>804</v>
      </c>
      <c r="G695" s="57" t="str">
        <f t="shared" si="10"/>
        <v>Binom1 Wins</v>
      </c>
      <c r="H695" s="14"/>
    </row>
    <row r="696" spans="4:8" x14ac:dyDescent="0.3">
      <c r="D696" s="14">
        <v>664</v>
      </c>
      <c r="E696" s="14">
        <v>850</v>
      </c>
      <c r="F696" s="14">
        <v>788</v>
      </c>
      <c r="G696" s="57" t="str">
        <f t="shared" si="10"/>
        <v>Binom1 Wins</v>
      </c>
      <c r="H696" s="14"/>
    </row>
    <row r="697" spans="4:8" x14ac:dyDescent="0.3">
      <c r="D697" s="14">
        <v>665</v>
      </c>
      <c r="E697" s="14">
        <v>848</v>
      </c>
      <c r="F697" s="14">
        <v>782</v>
      </c>
      <c r="G697" s="57" t="str">
        <f t="shared" si="10"/>
        <v>Binom1 Wins</v>
      </c>
      <c r="H697" s="14"/>
    </row>
    <row r="698" spans="4:8" x14ac:dyDescent="0.3">
      <c r="D698" s="14">
        <v>666</v>
      </c>
      <c r="E698" s="14">
        <v>849</v>
      </c>
      <c r="F698" s="14">
        <v>810</v>
      </c>
      <c r="G698" s="57" t="str">
        <f t="shared" si="10"/>
        <v>Binom1 Wins</v>
      </c>
      <c r="H698" s="14"/>
    </row>
    <row r="699" spans="4:8" x14ac:dyDescent="0.3">
      <c r="D699" s="14">
        <v>667</v>
      </c>
      <c r="E699" s="14">
        <v>833</v>
      </c>
      <c r="F699" s="14">
        <v>813</v>
      </c>
      <c r="G699" s="57" t="str">
        <f t="shared" si="10"/>
        <v>Binom1 Wins</v>
      </c>
      <c r="H699" s="14"/>
    </row>
    <row r="700" spans="4:8" x14ac:dyDescent="0.3">
      <c r="D700" s="14">
        <v>668</v>
      </c>
      <c r="E700" s="14">
        <v>838</v>
      </c>
      <c r="F700" s="14">
        <v>800</v>
      </c>
      <c r="G700" s="57" t="str">
        <f t="shared" si="10"/>
        <v>Binom1 Wins</v>
      </c>
      <c r="H700" s="14"/>
    </row>
    <row r="701" spans="4:8" x14ac:dyDescent="0.3">
      <c r="D701" s="14">
        <v>669</v>
      </c>
      <c r="E701" s="14">
        <v>820</v>
      </c>
      <c r="F701" s="14">
        <v>782</v>
      </c>
      <c r="G701" s="57" t="str">
        <f t="shared" si="10"/>
        <v>Binom1 Wins</v>
      </c>
      <c r="H701" s="14"/>
    </row>
    <row r="702" spans="4:8" x14ac:dyDescent="0.3">
      <c r="D702" s="14">
        <v>670</v>
      </c>
      <c r="E702" s="14">
        <v>858</v>
      </c>
      <c r="F702" s="14">
        <v>791</v>
      </c>
      <c r="G702" s="57" t="str">
        <f t="shared" si="10"/>
        <v>Binom1 Wins</v>
      </c>
      <c r="H702" s="14"/>
    </row>
    <row r="703" spans="4:8" x14ac:dyDescent="0.3">
      <c r="D703" s="14">
        <v>671</v>
      </c>
      <c r="E703" s="14">
        <v>845</v>
      </c>
      <c r="F703" s="14">
        <v>805</v>
      </c>
      <c r="G703" s="57" t="str">
        <f t="shared" si="10"/>
        <v>Binom1 Wins</v>
      </c>
      <c r="H703" s="14"/>
    </row>
    <row r="704" spans="4:8" x14ac:dyDescent="0.3">
      <c r="D704" s="14">
        <v>672</v>
      </c>
      <c r="E704" s="14">
        <v>850</v>
      </c>
      <c r="F704" s="14">
        <v>802</v>
      </c>
      <c r="G704" s="57" t="str">
        <f t="shared" si="10"/>
        <v>Binom1 Wins</v>
      </c>
      <c r="H704" s="14"/>
    </row>
    <row r="705" spans="4:8" x14ac:dyDescent="0.3">
      <c r="D705" s="14">
        <v>673</v>
      </c>
      <c r="E705" s="14">
        <v>870</v>
      </c>
      <c r="F705" s="14">
        <v>771</v>
      </c>
      <c r="G705" s="57" t="str">
        <f t="shared" si="10"/>
        <v>Binom1 Wins</v>
      </c>
      <c r="H705" s="14"/>
    </row>
    <row r="706" spans="4:8" x14ac:dyDescent="0.3">
      <c r="D706" s="14">
        <v>674</v>
      </c>
      <c r="E706" s="14">
        <v>860</v>
      </c>
      <c r="F706" s="14">
        <v>808</v>
      </c>
      <c r="G706" s="57" t="str">
        <f t="shared" si="10"/>
        <v>Binom1 Wins</v>
      </c>
      <c r="H706" s="14"/>
    </row>
    <row r="707" spans="4:8" x14ac:dyDescent="0.3">
      <c r="D707" s="14">
        <v>675</v>
      </c>
      <c r="E707" s="14">
        <v>848</v>
      </c>
      <c r="F707" s="14">
        <v>793</v>
      </c>
      <c r="G707" s="57" t="str">
        <f t="shared" si="10"/>
        <v>Binom1 Wins</v>
      </c>
      <c r="H707" s="14"/>
    </row>
    <row r="708" spans="4:8" x14ac:dyDescent="0.3">
      <c r="D708" s="14">
        <v>676</v>
      </c>
      <c r="E708" s="14">
        <v>860</v>
      </c>
      <c r="F708" s="14">
        <v>791</v>
      </c>
      <c r="G708" s="57" t="str">
        <f t="shared" si="10"/>
        <v>Binom1 Wins</v>
      </c>
      <c r="H708" s="14"/>
    </row>
    <row r="709" spans="4:8" x14ac:dyDescent="0.3">
      <c r="D709" s="14">
        <v>677</v>
      </c>
      <c r="E709" s="14">
        <v>851</v>
      </c>
      <c r="F709" s="14">
        <v>830</v>
      </c>
      <c r="G709" s="57" t="str">
        <f t="shared" si="10"/>
        <v>Binom1 Wins</v>
      </c>
      <c r="H709" s="14"/>
    </row>
    <row r="710" spans="4:8" x14ac:dyDescent="0.3">
      <c r="D710" s="14">
        <v>678</v>
      </c>
      <c r="E710" s="14">
        <v>844</v>
      </c>
      <c r="F710" s="14">
        <v>809</v>
      </c>
      <c r="G710" s="57" t="str">
        <f t="shared" si="10"/>
        <v>Binom1 Wins</v>
      </c>
      <c r="H710" s="14"/>
    </row>
    <row r="711" spans="4:8" x14ac:dyDescent="0.3">
      <c r="D711" s="14">
        <v>679</v>
      </c>
      <c r="E711" s="14">
        <v>859</v>
      </c>
      <c r="F711" s="14">
        <v>801</v>
      </c>
      <c r="G711" s="57" t="str">
        <f t="shared" si="10"/>
        <v>Binom1 Wins</v>
      </c>
      <c r="H711" s="14"/>
    </row>
    <row r="712" spans="4:8" x14ac:dyDescent="0.3">
      <c r="D712" s="14">
        <v>680</v>
      </c>
      <c r="E712" s="14">
        <v>852</v>
      </c>
      <c r="F712" s="14">
        <v>809</v>
      </c>
      <c r="G712" s="57" t="str">
        <f t="shared" si="10"/>
        <v>Binom1 Wins</v>
      </c>
      <c r="H712" s="14"/>
    </row>
    <row r="713" spans="4:8" x14ac:dyDescent="0.3">
      <c r="D713" s="14">
        <v>681</v>
      </c>
      <c r="E713" s="14">
        <v>848</v>
      </c>
      <c r="F713" s="14">
        <v>797</v>
      </c>
      <c r="G713" s="57" t="str">
        <f t="shared" si="10"/>
        <v>Binom1 Wins</v>
      </c>
      <c r="H713" s="14"/>
    </row>
    <row r="714" spans="4:8" x14ac:dyDescent="0.3">
      <c r="D714" s="14">
        <v>682</v>
      </c>
      <c r="E714" s="14">
        <v>868</v>
      </c>
      <c r="F714" s="14">
        <v>807</v>
      </c>
      <c r="G714" s="57" t="str">
        <f t="shared" si="10"/>
        <v>Binom1 Wins</v>
      </c>
      <c r="H714" s="14"/>
    </row>
    <row r="715" spans="4:8" x14ac:dyDescent="0.3">
      <c r="D715" s="14">
        <v>683</v>
      </c>
      <c r="E715" s="14">
        <v>857</v>
      </c>
      <c r="F715" s="14">
        <v>800</v>
      </c>
      <c r="G715" s="57" t="str">
        <f t="shared" si="10"/>
        <v>Binom1 Wins</v>
      </c>
      <c r="H715" s="14"/>
    </row>
    <row r="716" spans="4:8" x14ac:dyDescent="0.3">
      <c r="D716" s="14">
        <v>684</v>
      </c>
      <c r="E716" s="14">
        <v>841</v>
      </c>
      <c r="F716" s="14">
        <v>801</v>
      </c>
      <c r="G716" s="57" t="str">
        <f t="shared" si="10"/>
        <v>Binom1 Wins</v>
      </c>
      <c r="H716" s="14"/>
    </row>
    <row r="717" spans="4:8" x14ac:dyDescent="0.3">
      <c r="D717" s="14">
        <v>685</v>
      </c>
      <c r="E717" s="14">
        <v>852</v>
      </c>
      <c r="F717" s="14">
        <v>784</v>
      </c>
      <c r="G717" s="57" t="str">
        <f t="shared" si="10"/>
        <v>Binom1 Wins</v>
      </c>
      <c r="H717" s="14"/>
    </row>
    <row r="718" spans="4:8" x14ac:dyDescent="0.3">
      <c r="D718" s="14">
        <v>686</v>
      </c>
      <c r="E718" s="14">
        <v>841</v>
      </c>
      <c r="F718" s="14">
        <v>819</v>
      </c>
      <c r="G718" s="57" t="str">
        <f t="shared" si="10"/>
        <v>Binom1 Wins</v>
      </c>
      <c r="H718" s="14"/>
    </row>
    <row r="719" spans="4:8" x14ac:dyDescent="0.3">
      <c r="D719" s="14">
        <v>687</v>
      </c>
      <c r="E719" s="14">
        <v>828</v>
      </c>
      <c r="F719" s="14">
        <v>801</v>
      </c>
      <c r="G719" s="57" t="str">
        <f t="shared" si="10"/>
        <v>Binom1 Wins</v>
      </c>
      <c r="H719" s="14"/>
    </row>
    <row r="720" spans="4:8" x14ac:dyDescent="0.3">
      <c r="D720" s="14">
        <v>688</v>
      </c>
      <c r="E720" s="14">
        <v>874</v>
      </c>
      <c r="F720" s="14">
        <v>800</v>
      </c>
      <c r="G720" s="57" t="str">
        <f t="shared" si="10"/>
        <v>Binom1 Wins</v>
      </c>
      <c r="H720" s="14"/>
    </row>
    <row r="721" spans="4:8" x14ac:dyDescent="0.3">
      <c r="D721" s="14">
        <v>689</v>
      </c>
      <c r="E721" s="14">
        <v>865</v>
      </c>
      <c r="F721" s="14">
        <v>811</v>
      </c>
      <c r="G721" s="57" t="str">
        <f t="shared" si="10"/>
        <v>Binom1 Wins</v>
      </c>
      <c r="H721" s="14"/>
    </row>
    <row r="722" spans="4:8" x14ac:dyDescent="0.3">
      <c r="D722" s="14">
        <v>690</v>
      </c>
      <c r="E722" s="14">
        <v>836</v>
      </c>
      <c r="F722" s="14">
        <v>799</v>
      </c>
      <c r="G722" s="57" t="str">
        <f t="shared" si="10"/>
        <v>Binom1 Wins</v>
      </c>
      <c r="H722" s="14"/>
    </row>
    <row r="723" spans="4:8" x14ac:dyDescent="0.3">
      <c r="D723" s="14">
        <v>691</v>
      </c>
      <c r="E723" s="14">
        <v>858</v>
      </c>
      <c r="F723" s="14">
        <v>792</v>
      </c>
      <c r="G723" s="57" t="str">
        <f t="shared" si="10"/>
        <v>Binom1 Wins</v>
      </c>
      <c r="H723" s="14"/>
    </row>
    <row r="724" spans="4:8" x14ac:dyDescent="0.3">
      <c r="D724" s="14">
        <v>692</v>
      </c>
      <c r="E724" s="14">
        <v>859</v>
      </c>
      <c r="F724" s="14">
        <v>806</v>
      </c>
      <c r="G724" s="57" t="str">
        <f t="shared" si="10"/>
        <v>Binom1 Wins</v>
      </c>
      <c r="H724" s="14"/>
    </row>
    <row r="725" spans="4:8" x14ac:dyDescent="0.3">
      <c r="D725" s="14">
        <v>693</v>
      </c>
      <c r="E725" s="14">
        <v>830</v>
      </c>
      <c r="F725" s="14">
        <v>789</v>
      </c>
      <c r="G725" s="57" t="str">
        <f t="shared" si="10"/>
        <v>Binom1 Wins</v>
      </c>
      <c r="H725" s="14"/>
    </row>
    <row r="726" spans="4:8" x14ac:dyDescent="0.3">
      <c r="D726" s="14">
        <v>694</v>
      </c>
      <c r="E726" s="14">
        <v>857</v>
      </c>
      <c r="F726" s="14">
        <v>822</v>
      </c>
      <c r="G726" s="57" t="str">
        <f t="shared" si="10"/>
        <v>Binom1 Wins</v>
      </c>
      <c r="H726" s="14"/>
    </row>
    <row r="727" spans="4:8" x14ac:dyDescent="0.3">
      <c r="D727" s="14">
        <v>695</v>
      </c>
      <c r="E727" s="14">
        <v>856</v>
      </c>
      <c r="F727" s="14">
        <v>781</v>
      </c>
      <c r="G727" s="57" t="str">
        <f t="shared" si="10"/>
        <v>Binom1 Wins</v>
      </c>
      <c r="H727" s="14"/>
    </row>
    <row r="728" spans="4:8" x14ac:dyDescent="0.3">
      <c r="D728" s="14">
        <v>696</v>
      </c>
      <c r="E728" s="14">
        <v>848</v>
      </c>
      <c r="F728" s="14">
        <v>812</v>
      </c>
      <c r="G728" s="57" t="str">
        <f t="shared" si="10"/>
        <v>Binom1 Wins</v>
      </c>
      <c r="H728" s="14"/>
    </row>
    <row r="729" spans="4:8" x14ac:dyDescent="0.3">
      <c r="D729" s="14">
        <v>697</v>
      </c>
      <c r="E729" s="14">
        <v>877</v>
      </c>
      <c r="F729" s="14">
        <v>792</v>
      </c>
      <c r="G729" s="57" t="str">
        <f t="shared" si="10"/>
        <v>Binom1 Wins</v>
      </c>
      <c r="H729" s="14"/>
    </row>
    <row r="730" spans="4:8" x14ac:dyDescent="0.3">
      <c r="D730" s="14">
        <v>698</v>
      </c>
      <c r="E730" s="14">
        <v>859</v>
      </c>
      <c r="F730" s="14">
        <v>810</v>
      </c>
      <c r="G730" s="57" t="str">
        <f t="shared" si="10"/>
        <v>Binom1 Wins</v>
      </c>
      <c r="H730" s="14"/>
    </row>
    <row r="731" spans="4:8" x14ac:dyDescent="0.3">
      <c r="D731" s="14">
        <v>699</v>
      </c>
      <c r="E731" s="14">
        <v>840</v>
      </c>
      <c r="F731" s="14">
        <v>818</v>
      </c>
      <c r="G731" s="57" t="str">
        <f t="shared" si="10"/>
        <v>Binom1 Wins</v>
      </c>
      <c r="H731" s="14"/>
    </row>
    <row r="732" spans="4:8" x14ac:dyDescent="0.3">
      <c r="D732" s="14">
        <v>700</v>
      </c>
      <c r="E732" s="14">
        <v>851</v>
      </c>
      <c r="F732" s="14">
        <v>797</v>
      </c>
      <c r="G732" s="57" t="str">
        <f t="shared" si="10"/>
        <v>Binom1 Wins</v>
      </c>
      <c r="H732" s="14"/>
    </row>
    <row r="733" spans="4:8" x14ac:dyDescent="0.3">
      <c r="D733" s="14">
        <v>701</v>
      </c>
      <c r="E733" s="14">
        <v>851</v>
      </c>
      <c r="F733" s="14">
        <v>823</v>
      </c>
      <c r="G733" s="57" t="str">
        <f t="shared" si="10"/>
        <v>Binom1 Wins</v>
      </c>
      <c r="H733" s="14"/>
    </row>
    <row r="734" spans="4:8" x14ac:dyDescent="0.3">
      <c r="D734" s="14">
        <v>702</v>
      </c>
      <c r="E734" s="14">
        <v>877</v>
      </c>
      <c r="F734" s="14">
        <v>804</v>
      </c>
      <c r="G734" s="57" t="str">
        <f t="shared" si="10"/>
        <v>Binom1 Wins</v>
      </c>
      <c r="H734" s="14"/>
    </row>
    <row r="735" spans="4:8" x14ac:dyDescent="0.3">
      <c r="D735" s="14">
        <v>703</v>
      </c>
      <c r="E735" s="14">
        <v>855</v>
      </c>
      <c r="F735" s="14">
        <v>814</v>
      </c>
      <c r="G735" s="57" t="str">
        <f t="shared" si="10"/>
        <v>Binom1 Wins</v>
      </c>
      <c r="H735" s="14"/>
    </row>
    <row r="736" spans="4:8" x14ac:dyDescent="0.3">
      <c r="D736" s="14">
        <v>704</v>
      </c>
      <c r="E736" s="14">
        <v>831</v>
      </c>
      <c r="F736" s="14">
        <v>808</v>
      </c>
      <c r="G736" s="57" t="str">
        <f t="shared" si="10"/>
        <v>Binom1 Wins</v>
      </c>
      <c r="H736" s="14"/>
    </row>
    <row r="737" spans="4:8" x14ac:dyDescent="0.3">
      <c r="D737" s="14">
        <v>705</v>
      </c>
      <c r="E737" s="14">
        <v>831</v>
      </c>
      <c r="F737" s="14">
        <v>794</v>
      </c>
      <c r="G737" s="57" t="str">
        <f t="shared" ref="G737:G800" si="11">IF(E737&gt;F737,$E$32&amp;" Wins",$F$32&amp;" WINS")</f>
        <v>Binom1 Wins</v>
      </c>
      <c r="H737" s="14"/>
    </row>
    <row r="738" spans="4:8" x14ac:dyDescent="0.3">
      <c r="D738" s="14">
        <v>706</v>
      </c>
      <c r="E738" s="14">
        <v>835</v>
      </c>
      <c r="F738" s="14">
        <v>784</v>
      </c>
      <c r="G738" s="57" t="str">
        <f t="shared" si="11"/>
        <v>Binom1 Wins</v>
      </c>
      <c r="H738" s="14"/>
    </row>
    <row r="739" spans="4:8" x14ac:dyDescent="0.3">
      <c r="D739" s="14">
        <v>707</v>
      </c>
      <c r="E739" s="14">
        <v>869</v>
      </c>
      <c r="F739" s="14">
        <v>811</v>
      </c>
      <c r="G739" s="57" t="str">
        <f t="shared" si="11"/>
        <v>Binom1 Wins</v>
      </c>
      <c r="H739" s="14"/>
    </row>
    <row r="740" spans="4:8" x14ac:dyDescent="0.3">
      <c r="D740" s="14">
        <v>708</v>
      </c>
      <c r="E740" s="14">
        <v>848</v>
      </c>
      <c r="F740" s="14">
        <v>801</v>
      </c>
      <c r="G740" s="57" t="str">
        <f t="shared" si="11"/>
        <v>Binom1 Wins</v>
      </c>
      <c r="H740" s="14"/>
    </row>
    <row r="741" spans="4:8" x14ac:dyDescent="0.3">
      <c r="D741" s="14">
        <v>709</v>
      </c>
      <c r="E741" s="14">
        <v>849</v>
      </c>
      <c r="F741" s="14">
        <v>801</v>
      </c>
      <c r="G741" s="57" t="str">
        <f t="shared" si="11"/>
        <v>Binom1 Wins</v>
      </c>
      <c r="H741" s="14"/>
    </row>
    <row r="742" spans="4:8" x14ac:dyDescent="0.3">
      <c r="D742" s="14">
        <v>710</v>
      </c>
      <c r="E742" s="14">
        <v>863</v>
      </c>
      <c r="F742" s="14">
        <v>798</v>
      </c>
      <c r="G742" s="57" t="str">
        <f t="shared" si="11"/>
        <v>Binom1 Wins</v>
      </c>
      <c r="H742" s="14"/>
    </row>
    <row r="743" spans="4:8" x14ac:dyDescent="0.3">
      <c r="D743" s="14">
        <v>711</v>
      </c>
      <c r="E743" s="14">
        <v>847</v>
      </c>
      <c r="F743" s="14">
        <v>797</v>
      </c>
      <c r="G743" s="57" t="str">
        <f t="shared" si="11"/>
        <v>Binom1 Wins</v>
      </c>
      <c r="H743" s="14"/>
    </row>
    <row r="744" spans="4:8" x14ac:dyDescent="0.3">
      <c r="D744" s="14">
        <v>712</v>
      </c>
      <c r="E744" s="14">
        <v>843</v>
      </c>
      <c r="F744" s="14">
        <v>786</v>
      </c>
      <c r="G744" s="57" t="str">
        <f t="shared" si="11"/>
        <v>Binom1 Wins</v>
      </c>
      <c r="H744" s="14"/>
    </row>
    <row r="745" spans="4:8" x14ac:dyDescent="0.3">
      <c r="D745" s="14">
        <v>713</v>
      </c>
      <c r="E745" s="14">
        <v>845</v>
      </c>
      <c r="F745" s="14">
        <v>812</v>
      </c>
      <c r="G745" s="57" t="str">
        <f t="shared" si="11"/>
        <v>Binom1 Wins</v>
      </c>
      <c r="H745" s="14"/>
    </row>
    <row r="746" spans="4:8" x14ac:dyDescent="0.3">
      <c r="D746" s="14">
        <v>714</v>
      </c>
      <c r="E746" s="14">
        <v>831</v>
      </c>
      <c r="F746" s="14">
        <v>795</v>
      </c>
      <c r="G746" s="57" t="str">
        <f t="shared" si="11"/>
        <v>Binom1 Wins</v>
      </c>
      <c r="H746" s="14"/>
    </row>
    <row r="747" spans="4:8" x14ac:dyDescent="0.3">
      <c r="D747" s="14">
        <v>715</v>
      </c>
      <c r="E747" s="14">
        <v>857</v>
      </c>
      <c r="F747" s="14">
        <v>790</v>
      </c>
      <c r="G747" s="57" t="str">
        <f t="shared" si="11"/>
        <v>Binom1 Wins</v>
      </c>
      <c r="H747" s="14"/>
    </row>
    <row r="748" spans="4:8" x14ac:dyDescent="0.3">
      <c r="D748" s="14">
        <v>716</v>
      </c>
      <c r="E748" s="14">
        <v>871</v>
      </c>
      <c r="F748" s="14">
        <v>803</v>
      </c>
      <c r="G748" s="57" t="str">
        <f t="shared" si="11"/>
        <v>Binom1 Wins</v>
      </c>
      <c r="H748" s="14"/>
    </row>
    <row r="749" spans="4:8" x14ac:dyDescent="0.3">
      <c r="D749" s="14">
        <v>717</v>
      </c>
      <c r="E749" s="14">
        <v>862</v>
      </c>
      <c r="F749" s="14">
        <v>818</v>
      </c>
      <c r="G749" s="57" t="str">
        <f t="shared" si="11"/>
        <v>Binom1 Wins</v>
      </c>
      <c r="H749" s="14"/>
    </row>
    <row r="750" spans="4:8" x14ac:dyDescent="0.3">
      <c r="D750" s="14">
        <v>718</v>
      </c>
      <c r="E750" s="14">
        <v>835</v>
      </c>
      <c r="F750" s="14">
        <v>802</v>
      </c>
      <c r="G750" s="57" t="str">
        <f t="shared" si="11"/>
        <v>Binom1 Wins</v>
      </c>
      <c r="H750" s="14"/>
    </row>
    <row r="751" spans="4:8" x14ac:dyDescent="0.3">
      <c r="D751" s="14">
        <v>719</v>
      </c>
      <c r="E751" s="14">
        <v>859</v>
      </c>
      <c r="F751" s="14">
        <v>771</v>
      </c>
      <c r="G751" s="57" t="str">
        <f t="shared" si="11"/>
        <v>Binom1 Wins</v>
      </c>
      <c r="H751" s="14"/>
    </row>
    <row r="752" spans="4:8" x14ac:dyDescent="0.3">
      <c r="D752" s="14">
        <v>720</v>
      </c>
      <c r="E752" s="14">
        <v>852</v>
      </c>
      <c r="F752" s="14">
        <v>794</v>
      </c>
      <c r="G752" s="57" t="str">
        <f t="shared" si="11"/>
        <v>Binom1 Wins</v>
      </c>
      <c r="H752" s="14"/>
    </row>
    <row r="753" spans="4:8" x14ac:dyDescent="0.3">
      <c r="D753" s="14">
        <v>721</v>
      </c>
      <c r="E753" s="14">
        <v>859</v>
      </c>
      <c r="F753" s="14">
        <v>788</v>
      </c>
      <c r="G753" s="57" t="str">
        <f t="shared" si="11"/>
        <v>Binom1 Wins</v>
      </c>
      <c r="H753" s="14"/>
    </row>
    <row r="754" spans="4:8" x14ac:dyDescent="0.3">
      <c r="D754" s="14">
        <v>722</v>
      </c>
      <c r="E754" s="14">
        <v>855</v>
      </c>
      <c r="F754" s="14">
        <v>819</v>
      </c>
      <c r="G754" s="57" t="str">
        <f t="shared" si="11"/>
        <v>Binom1 Wins</v>
      </c>
      <c r="H754" s="14"/>
    </row>
    <row r="755" spans="4:8" x14ac:dyDescent="0.3">
      <c r="D755" s="14">
        <v>723</v>
      </c>
      <c r="E755" s="14">
        <v>834</v>
      </c>
      <c r="F755" s="14">
        <v>817</v>
      </c>
      <c r="G755" s="57" t="str">
        <f t="shared" si="11"/>
        <v>Binom1 Wins</v>
      </c>
      <c r="H755" s="14"/>
    </row>
    <row r="756" spans="4:8" x14ac:dyDescent="0.3">
      <c r="D756" s="14">
        <v>724</v>
      </c>
      <c r="E756" s="14">
        <v>858</v>
      </c>
      <c r="F756" s="14">
        <v>810</v>
      </c>
      <c r="G756" s="57" t="str">
        <f t="shared" si="11"/>
        <v>Binom1 Wins</v>
      </c>
      <c r="H756" s="14"/>
    </row>
    <row r="757" spans="4:8" x14ac:dyDescent="0.3">
      <c r="D757" s="14">
        <v>725</v>
      </c>
      <c r="E757" s="14">
        <v>831</v>
      </c>
      <c r="F757" s="14">
        <v>792</v>
      </c>
      <c r="G757" s="57" t="str">
        <f t="shared" si="11"/>
        <v>Binom1 Wins</v>
      </c>
      <c r="H757" s="14"/>
    </row>
    <row r="758" spans="4:8" x14ac:dyDescent="0.3">
      <c r="D758" s="14">
        <v>726</v>
      </c>
      <c r="E758" s="14">
        <v>862</v>
      </c>
      <c r="F758" s="14">
        <v>789</v>
      </c>
      <c r="G758" s="57" t="str">
        <f t="shared" si="11"/>
        <v>Binom1 Wins</v>
      </c>
      <c r="H758" s="14"/>
    </row>
    <row r="759" spans="4:8" x14ac:dyDescent="0.3">
      <c r="D759" s="14">
        <v>727</v>
      </c>
      <c r="E759" s="14">
        <v>826</v>
      </c>
      <c r="F759" s="14">
        <v>812</v>
      </c>
      <c r="G759" s="57" t="str">
        <f t="shared" si="11"/>
        <v>Binom1 Wins</v>
      </c>
      <c r="H759" s="14"/>
    </row>
    <row r="760" spans="4:8" x14ac:dyDescent="0.3">
      <c r="D760" s="14">
        <v>728</v>
      </c>
      <c r="E760" s="14">
        <v>846</v>
      </c>
      <c r="F760" s="14">
        <v>809</v>
      </c>
      <c r="G760" s="57" t="str">
        <f t="shared" si="11"/>
        <v>Binom1 Wins</v>
      </c>
      <c r="H760" s="14"/>
    </row>
    <row r="761" spans="4:8" x14ac:dyDescent="0.3">
      <c r="D761" s="14">
        <v>729</v>
      </c>
      <c r="E761" s="14">
        <v>841</v>
      </c>
      <c r="F761" s="14">
        <v>774</v>
      </c>
      <c r="G761" s="57" t="str">
        <f t="shared" si="11"/>
        <v>Binom1 Wins</v>
      </c>
      <c r="H761" s="14"/>
    </row>
    <row r="762" spans="4:8" x14ac:dyDescent="0.3">
      <c r="D762" s="14">
        <v>730</v>
      </c>
      <c r="E762" s="14">
        <v>851</v>
      </c>
      <c r="F762" s="14">
        <v>784</v>
      </c>
      <c r="G762" s="57" t="str">
        <f t="shared" si="11"/>
        <v>Binom1 Wins</v>
      </c>
      <c r="H762" s="14"/>
    </row>
    <row r="763" spans="4:8" x14ac:dyDescent="0.3">
      <c r="D763" s="14">
        <v>731</v>
      </c>
      <c r="E763" s="14">
        <v>847</v>
      </c>
      <c r="F763" s="14">
        <v>798</v>
      </c>
      <c r="G763" s="57" t="str">
        <f t="shared" si="11"/>
        <v>Binom1 Wins</v>
      </c>
      <c r="H763" s="14"/>
    </row>
    <row r="764" spans="4:8" x14ac:dyDescent="0.3">
      <c r="D764" s="14">
        <v>732</v>
      </c>
      <c r="E764" s="14">
        <v>844</v>
      </c>
      <c r="F764" s="14">
        <v>799</v>
      </c>
      <c r="G764" s="57" t="str">
        <f t="shared" si="11"/>
        <v>Binom1 Wins</v>
      </c>
      <c r="H764" s="14"/>
    </row>
    <row r="765" spans="4:8" x14ac:dyDescent="0.3">
      <c r="D765" s="14">
        <v>733</v>
      </c>
      <c r="E765" s="14">
        <v>870</v>
      </c>
      <c r="F765" s="14">
        <v>799</v>
      </c>
      <c r="G765" s="57" t="str">
        <f t="shared" si="11"/>
        <v>Binom1 Wins</v>
      </c>
      <c r="H765" s="14"/>
    </row>
    <row r="766" spans="4:8" x14ac:dyDescent="0.3">
      <c r="D766" s="14">
        <v>734</v>
      </c>
      <c r="E766" s="14">
        <v>872</v>
      </c>
      <c r="F766" s="14">
        <v>827</v>
      </c>
      <c r="G766" s="57" t="str">
        <f t="shared" si="11"/>
        <v>Binom1 Wins</v>
      </c>
      <c r="H766" s="14"/>
    </row>
    <row r="767" spans="4:8" x14ac:dyDescent="0.3">
      <c r="D767" s="14">
        <v>735</v>
      </c>
      <c r="E767" s="14">
        <v>842</v>
      </c>
      <c r="F767" s="14">
        <v>793</v>
      </c>
      <c r="G767" s="57" t="str">
        <f t="shared" si="11"/>
        <v>Binom1 Wins</v>
      </c>
      <c r="H767" s="14"/>
    </row>
    <row r="768" spans="4:8" x14ac:dyDescent="0.3">
      <c r="D768" s="14">
        <v>736</v>
      </c>
      <c r="E768" s="14">
        <v>850</v>
      </c>
      <c r="F768" s="14">
        <v>845</v>
      </c>
      <c r="G768" s="57" t="str">
        <f t="shared" si="11"/>
        <v>Binom1 Wins</v>
      </c>
      <c r="H768" s="14"/>
    </row>
    <row r="769" spans="4:8" x14ac:dyDescent="0.3">
      <c r="D769" s="14">
        <v>737</v>
      </c>
      <c r="E769" s="14">
        <v>854</v>
      </c>
      <c r="F769" s="14">
        <v>796</v>
      </c>
      <c r="G769" s="57" t="str">
        <f t="shared" si="11"/>
        <v>Binom1 Wins</v>
      </c>
      <c r="H769" s="14"/>
    </row>
    <row r="770" spans="4:8" x14ac:dyDescent="0.3">
      <c r="D770" s="14">
        <v>738</v>
      </c>
      <c r="E770" s="14">
        <v>824</v>
      </c>
      <c r="F770" s="14">
        <v>787</v>
      </c>
      <c r="G770" s="57" t="str">
        <f t="shared" si="11"/>
        <v>Binom1 Wins</v>
      </c>
      <c r="H770" s="14"/>
    </row>
    <row r="771" spans="4:8" x14ac:dyDescent="0.3">
      <c r="D771" s="14">
        <v>739</v>
      </c>
      <c r="E771" s="14">
        <v>815</v>
      </c>
      <c r="F771" s="14">
        <v>802</v>
      </c>
      <c r="G771" s="57" t="str">
        <f t="shared" si="11"/>
        <v>Binom1 Wins</v>
      </c>
      <c r="H771" s="14"/>
    </row>
    <row r="772" spans="4:8" x14ac:dyDescent="0.3">
      <c r="D772" s="14">
        <v>740</v>
      </c>
      <c r="E772" s="14">
        <v>851</v>
      </c>
      <c r="F772" s="14">
        <v>794</v>
      </c>
      <c r="G772" s="57" t="str">
        <f t="shared" si="11"/>
        <v>Binom1 Wins</v>
      </c>
      <c r="H772" s="14"/>
    </row>
    <row r="773" spans="4:8" x14ac:dyDescent="0.3">
      <c r="D773" s="14">
        <v>741</v>
      </c>
      <c r="E773" s="14">
        <v>854</v>
      </c>
      <c r="F773" s="14">
        <v>783</v>
      </c>
      <c r="G773" s="57" t="str">
        <f t="shared" si="11"/>
        <v>Binom1 Wins</v>
      </c>
      <c r="H773" s="14"/>
    </row>
    <row r="774" spans="4:8" x14ac:dyDescent="0.3">
      <c r="D774" s="14">
        <v>742</v>
      </c>
      <c r="E774" s="14">
        <v>838</v>
      </c>
      <c r="F774" s="14">
        <v>790</v>
      </c>
      <c r="G774" s="57" t="str">
        <f t="shared" si="11"/>
        <v>Binom1 Wins</v>
      </c>
      <c r="H774" s="14"/>
    </row>
    <row r="775" spans="4:8" x14ac:dyDescent="0.3">
      <c r="D775" s="14">
        <v>743</v>
      </c>
      <c r="E775" s="14">
        <v>858</v>
      </c>
      <c r="F775" s="14">
        <v>814</v>
      </c>
      <c r="G775" s="57" t="str">
        <f t="shared" si="11"/>
        <v>Binom1 Wins</v>
      </c>
      <c r="H775" s="14"/>
    </row>
    <row r="776" spans="4:8" x14ac:dyDescent="0.3">
      <c r="D776" s="14">
        <v>744</v>
      </c>
      <c r="E776" s="14">
        <v>853</v>
      </c>
      <c r="F776" s="14">
        <v>799</v>
      </c>
      <c r="G776" s="57" t="str">
        <f t="shared" si="11"/>
        <v>Binom1 Wins</v>
      </c>
      <c r="H776" s="14"/>
    </row>
    <row r="777" spans="4:8" x14ac:dyDescent="0.3">
      <c r="D777" s="14">
        <v>745</v>
      </c>
      <c r="E777" s="14">
        <v>835</v>
      </c>
      <c r="F777" s="14">
        <v>795</v>
      </c>
      <c r="G777" s="57" t="str">
        <f t="shared" si="11"/>
        <v>Binom1 Wins</v>
      </c>
      <c r="H777" s="14"/>
    </row>
    <row r="778" spans="4:8" x14ac:dyDescent="0.3">
      <c r="D778" s="14">
        <v>746</v>
      </c>
      <c r="E778" s="14">
        <v>852</v>
      </c>
      <c r="F778" s="14">
        <v>796</v>
      </c>
      <c r="G778" s="57" t="str">
        <f t="shared" si="11"/>
        <v>Binom1 Wins</v>
      </c>
      <c r="H778" s="14"/>
    </row>
    <row r="779" spans="4:8" x14ac:dyDescent="0.3">
      <c r="D779" s="14">
        <v>747</v>
      </c>
      <c r="E779" s="14">
        <v>848</v>
      </c>
      <c r="F779" s="14">
        <v>796</v>
      </c>
      <c r="G779" s="57" t="str">
        <f t="shared" si="11"/>
        <v>Binom1 Wins</v>
      </c>
      <c r="H779" s="14"/>
    </row>
    <row r="780" spans="4:8" x14ac:dyDescent="0.3">
      <c r="D780" s="14">
        <v>748</v>
      </c>
      <c r="E780" s="14">
        <v>838</v>
      </c>
      <c r="F780" s="14">
        <v>781</v>
      </c>
      <c r="G780" s="57" t="str">
        <f t="shared" si="11"/>
        <v>Binom1 Wins</v>
      </c>
      <c r="H780" s="14"/>
    </row>
    <row r="781" spans="4:8" x14ac:dyDescent="0.3">
      <c r="D781" s="14">
        <v>749</v>
      </c>
      <c r="E781" s="14">
        <v>862</v>
      </c>
      <c r="F781" s="14">
        <v>796</v>
      </c>
      <c r="G781" s="57" t="str">
        <f t="shared" si="11"/>
        <v>Binom1 Wins</v>
      </c>
      <c r="H781" s="14"/>
    </row>
    <row r="782" spans="4:8" x14ac:dyDescent="0.3">
      <c r="D782" s="14">
        <v>750</v>
      </c>
      <c r="E782" s="14">
        <v>850</v>
      </c>
      <c r="F782" s="14">
        <v>781</v>
      </c>
      <c r="G782" s="57" t="str">
        <f t="shared" si="11"/>
        <v>Binom1 Wins</v>
      </c>
      <c r="H782" s="14"/>
    </row>
    <row r="783" spans="4:8" x14ac:dyDescent="0.3">
      <c r="D783" s="14">
        <v>751</v>
      </c>
      <c r="E783" s="14">
        <v>875</v>
      </c>
      <c r="F783" s="14">
        <v>821</v>
      </c>
      <c r="G783" s="57" t="str">
        <f t="shared" si="11"/>
        <v>Binom1 Wins</v>
      </c>
      <c r="H783" s="14"/>
    </row>
    <row r="784" spans="4:8" x14ac:dyDescent="0.3">
      <c r="D784" s="14">
        <v>752</v>
      </c>
      <c r="E784" s="14">
        <v>860</v>
      </c>
      <c r="F784" s="14">
        <v>796</v>
      </c>
      <c r="G784" s="57" t="str">
        <f t="shared" si="11"/>
        <v>Binom1 Wins</v>
      </c>
      <c r="H784" s="14"/>
    </row>
    <row r="785" spans="4:8" x14ac:dyDescent="0.3">
      <c r="D785" s="14">
        <v>753</v>
      </c>
      <c r="E785" s="14">
        <v>853</v>
      </c>
      <c r="F785" s="14">
        <v>806</v>
      </c>
      <c r="G785" s="57" t="str">
        <f t="shared" si="11"/>
        <v>Binom1 Wins</v>
      </c>
      <c r="H785" s="14"/>
    </row>
    <row r="786" spans="4:8" x14ac:dyDescent="0.3">
      <c r="D786" s="14">
        <v>754</v>
      </c>
      <c r="E786" s="14">
        <v>843</v>
      </c>
      <c r="F786" s="14">
        <v>800</v>
      </c>
      <c r="G786" s="57" t="str">
        <f t="shared" si="11"/>
        <v>Binom1 Wins</v>
      </c>
      <c r="H786" s="14"/>
    </row>
    <row r="787" spans="4:8" x14ac:dyDescent="0.3">
      <c r="D787" s="14">
        <v>755</v>
      </c>
      <c r="E787" s="14">
        <v>826</v>
      </c>
      <c r="F787" s="14">
        <v>806</v>
      </c>
      <c r="G787" s="57" t="str">
        <f t="shared" si="11"/>
        <v>Binom1 Wins</v>
      </c>
      <c r="H787" s="14"/>
    </row>
    <row r="788" spans="4:8" x14ac:dyDescent="0.3">
      <c r="D788" s="14">
        <v>756</v>
      </c>
      <c r="E788" s="14">
        <v>863</v>
      </c>
      <c r="F788" s="14">
        <v>783</v>
      </c>
      <c r="G788" s="57" t="str">
        <f t="shared" si="11"/>
        <v>Binom1 Wins</v>
      </c>
      <c r="H788" s="14"/>
    </row>
    <row r="789" spans="4:8" x14ac:dyDescent="0.3">
      <c r="D789" s="14">
        <v>757</v>
      </c>
      <c r="E789" s="14">
        <v>855</v>
      </c>
      <c r="F789" s="14">
        <v>799</v>
      </c>
      <c r="G789" s="57" t="str">
        <f t="shared" si="11"/>
        <v>Binom1 Wins</v>
      </c>
      <c r="H789" s="14"/>
    </row>
    <row r="790" spans="4:8" x14ac:dyDescent="0.3">
      <c r="D790" s="14">
        <v>758</v>
      </c>
      <c r="E790" s="14">
        <v>842</v>
      </c>
      <c r="F790" s="14">
        <v>790</v>
      </c>
      <c r="G790" s="57" t="str">
        <f t="shared" si="11"/>
        <v>Binom1 Wins</v>
      </c>
      <c r="H790" s="14"/>
    </row>
    <row r="791" spans="4:8" x14ac:dyDescent="0.3">
      <c r="D791" s="14">
        <v>759</v>
      </c>
      <c r="E791" s="14">
        <v>847</v>
      </c>
      <c r="F791" s="14">
        <v>792</v>
      </c>
      <c r="G791" s="57" t="str">
        <f t="shared" si="11"/>
        <v>Binom1 Wins</v>
      </c>
      <c r="H791" s="14"/>
    </row>
    <row r="792" spans="4:8" x14ac:dyDescent="0.3">
      <c r="D792" s="14">
        <v>760</v>
      </c>
      <c r="E792" s="14">
        <v>839</v>
      </c>
      <c r="F792" s="14">
        <v>834</v>
      </c>
      <c r="G792" s="57" t="str">
        <f t="shared" si="11"/>
        <v>Binom1 Wins</v>
      </c>
      <c r="H792" s="14"/>
    </row>
    <row r="793" spans="4:8" x14ac:dyDescent="0.3">
      <c r="D793" s="14">
        <v>761</v>
      </c>
      <c r="E793" s="14">
        <v>849</v>
      </c>
      <c r="F793" s="14">
        <v>779</v>
      </c>
      <c r="G793" s="57" t="str">
        <f t="shared" si="11"/>
        <v>Binom1 Wins</v>
      </c>
      <c r="H793" s="14"/>
    </row>
    <row r="794" spans="4:8" x14ac:dyDescent="0.3">
      <c r="D794" s="14">
        <v>762</v>
      </c>
      <c r="E794" s="14">
        <v>856</v>
      </c>
      <c r="F794" s="14">
        <v>793</v>
      </c>
      <c r="G794" s="57" t="str">
        <f t="shared" si="11"/>
        <v>Binom1 Wins</v>
      </c>
      <c r="H794" s="14"/>
    </row>
    <row r="795" spans="4:8" x14ac:dyDescent="0.3">
      <c r="D795" s="14">
        <v>763</v>
      </c>
      <c r="E795" s="14">
        <v>853</v>
      </c>
      <c r="F795" s="14">
        <v>786</v>
      </c>
      <c r="G795" s="57" t="str">
        <f t="shared" si="11"/>
        <v>Binom1 Wins</v>
      </c>
      <c r="H795" s="14"/>
    </row>
    <row r="796" spans="4:8" x14ac:dyDescent="0.3">
      <c r="D796" s="14">
        <v>764</v>
      </c>
      <c r="E796" s="14">
        <v>838</v>
      </c>
      <c r="F796" s="14">
        <v>796</v>
      </c>
      <c r="G796" s="57" t="str">
        <f t="shared" si="11"/>
        <v>Binom1 Wins</v>
      </c>
      <c r="H796" s="14"/>
    </row>
    <row r="797" spans="4:8" x14ac:dyDescent="0.3">
      <c r="D797" s="14">
        <v>765</v>
      </c>
      <c r="E797" s="14">
        <v>828</v>
      </c>
      <c r="F797" s="14">
        <v>820</v>
      </c>
      <c r="G797" s="57" t="str">
        <f t="shared" si="11"/>
        <v>Binom1 Wins</v>
      </c>
      <c r="H797" s="14"/>
    </row>
    <row r="798" spans="4:8" x14ac:dyDescent="0.3">
      <c r="D798" s="14">
        <v>766</v>
      </c>
      <c r="E798" s="14">
        <v>826</v>
      </c>
      <c r="F798" s="14">
        <v>814</v>
      </c>
      <c r="G798" s="57" t="str">
        <f t="shared" si="11"/>
        <v>Binom1 Wins</v>
      </c>
      <c r="H798" s="14"/>
    </row>
    <row r="799" spans="4:8" x14ac:dyDescent="0.3">
      <c r="D799" s="14">
        <v>767</v>
      </c>
      <c r="E799" s="14">
        <v>848</v>
      </c>
      <c r="F799" s="14">
        <v>818</v>
      </c>
      <c r="G799" s="57" t="str">
        <f t="shared" si="11"/>
        <v>Binom1 Wins</v>
      </c>
      <c r="H799" s="14"/>
    </row>
    <row r="800" spans="4:8" x14ac:dyDescent="0.3">
      <c r="D800" s="14">
        <v>768</v>
      </c>
      <c r="E800" s="14">
        <v>843</v>
      </c>
      <c r="F800" s="14">
        <v>802</v>
      </c>
      <c r="G800" s="57" t="str">
        <f t="shared" si="11"/>
        <v>Binom1 Wins</v>
      </c>
      <c r="H800" s="14"/>
    </row>
    <row r="801" spans="4:8" x14ac:dyDescent="0.3">
      <c r="D801" s="14">
        <v>769</v>
      </c>
      <c r="E801" s="14">
        <v>844</v>
      </c>
      <c r="F801" s="14">
        <v>809</v>
      </c>
      <c r="G801" s="57" t="str">
        <f t="shared" ref="G801:G864" si="12">IF(E801&gt;F801,$E$32&amp;" Wins",$F$32&amp;" WINS")</f>
        <v>Binom1 Wins</v>
      </c>
      <c r="H801" s="14"/>
    </row>
    <row r="802" spans="4:8" x14ac:dyDescent="0.3">
      <c r="D802" s="14">
        <v>770</v>
      </c>
      <c r="E802" s="14">
        <v>851</v>
      </c>
      <c r="F802" s="14">
        <v>803</v>
      </c>
      <c r="G802" s="57" t="str">
        <f t="shared" si="12"/>
        <v>Binom1 Wins</v>
      </c>
      <c r="H802" s="14"/>
    </row>
    <row r="803" spans="4:8" x14ac:dyDescent="0.3">
      <c r="D803" s="14">
        <v>771</v>
      </c>
      <c r="E803" s="14">
        <v>846</v>
      </c>
      <c r="F803" s="14">
        <v>814</v>
      </c>
      <c r="G803" s="57" t="str">
        <f t="shared" si="12"/>
        <v>Binom1 Wins</v>
      </c>
      <c r="H803" s="14"/>
    </row>
    <row r="804" spans="4:8" x14ac:dyDescent="0.3">
      <c r="D804" s="14">
        <v>772</v>
      </c>
      <c r="E804" s="14">
        <v>836</v>
      </c>
      <c r="F804" s="14">
        <v>811</v>
      </c>
      <c r="G804" s="57" t="str">
        <f t="shared" si="12"/>
        <v>Binom1 Wins</v>
      </c>
      <c r="H804" s="14"/>
    </row>
    <row r="805" spans="4:8" x14ac:dyDescent="0.3">
      <c r="D805" s="14">
        <v>773</v>
      </c>
      <c r="E805" s="14">
        <v>839</v>
      </c>
      <c r="F805" s="14">
        <v>790</v>
      </c>
      <c r="G805" s="57" t="str">
        <f t="shared" si="12"/>
        <v>Binom1 Wins</v>
      </c>
      <c r="H805" s="14"/>
    </row>
    <row r="806" spans="4:8" x14ac:dyDescent="0.3">
      <c r="D806" s="14">
        <v>774</v>
      </c>
      <c r="E806" s="14">
        <v>868</v>
      </c>
      <c r="F806" s="14">
        <v>806</v>
      </c>
      <c r="G806" s="57" t="str">
        <f t="shared" si="12"/>
        <v>Binom1 Wins</v>
      </c>
      <c r="H806" s="14"/>
    </row>
    <row r="807" spans="4:8" x14ac:dyDescent="0.3">
      <c r="D807" s="14">
        <v>775</v>
      </c>
      <c r="E807" s="14">
        <v>852</v>
      </c>
      <c r="F807" s="14">
        <v>775</v>
      </c>
      <c r="G807" s="57" t="str">
        <f t="shared" si="12"/>
        <v>Binom1 Wins</v>
      </c>
      <c r="H807" s="14"/>
    </row>
    <row r="808" spans="4:8" x14ac:dyDescent="0.3">
      <c r="D808" s="14">
        <v>776</v>
      </c>
      <c r="E808" s="14">
        <v>835</v>
      </c>
      <c r="F808" s="14">
        <v>791</v>
      </c>
      <c r="G808" s="57" t="str">
        <f t="shared" si="12"/>
        <v>Binom1 Wins</v>
      </c>
      <c r="H808" s="14"/>
    </row>
    <row r="809" spans="4:8" x14ac:dyDescent="0.3">
      <c r="D809" s="14">
        <v>777</v>
      </c>
      <c r="E809" s="14">
        <v>854</v>
      </c>
      <c r="F809" s="14">
        <v>818</v>
      </c>
      <c r="G809" s="57" t="str">
        <f t="shared" si="12"/>
        <v>Binom1 Wins</v>
      </c>
      <c r="H809" s="14"/>
    </row>
    <row r="810" spans="4:8" x14ac:dyDescent="0.3">
      <c r="D810" s="14">
        <v>778</v>
      </c>
      <c r="E810" s="14">
        <v>859</v>
      </c>
      <c r="F810" s="14">
        <v>823</v>
      </c>
      <c r="G810" s="57" t="str">
        <f t="shared" si="12"/>
        <v>Binom1 Wins</v>
      </c>
      <c r="H810" s="14"/>
    </row>
    <row r="811" spans="4:8" x14ac:dyDescent="0.3">
      <c r="D811" s="14">
        <v>779</v>
      </c>
      <c r="E811" s="14">
        <v>855</v>
      </c>
      <c r="F811" s="14">
        <v>777</v>
      </c>
      <c r="G811" s="57" t="str">
        <f t="shared" si="12"/>
        <v>Binom1 Wins</v>
      </c>
      <c r="H811" s="14"/>
    </row>
    <row r="812" spans="4:8" x14ac:dyDescent="0.3">
      <c r="D812" s="14">
        <v>780</v>
      </c>
      <c r="E812" s="14">
        <v>822</v>
      </c>
      <c r="F812" s="14">
        <v>804</v>
      </c>
      <c r="G812" s="57" t="str">
        <f t="shared" si="12"/>
        <v>Binom1 Wins</v>
      </c>
      <c r="H812" s="14"/>
    </row>
    <row r="813" spans="4:8" x14ac:dyDescent="0.3">
      <c r="D813" s="14">
        <v>781</v>
      </c>
      <c r="E813" s="14">
        <v>836</v>
      </c>
      <c r="F813" s="14">
        <v>796</v>
      </c>
      <c r="G813" s="57" t="str">
        <f t="shared" si="12"/>
        <v>Binom1 Wins</v>
      </c>
      <c r="H813" s="14"/>
    </row>
    <row r="814" spans="4:8" x14ac:dyDescent="0.3">
      <c r="D814" s="14">
        <v>782</v>
      </c>
      <c r="E814" s="14">
        <v>855</v>
      </c>
      <c r="F814" s="14">
        <v>822</v>
      </c>
      <c r="G814" s="57" t="str">
        <f t="shared" si="12"/>
        <v>Binom1 Wins</v>
      </c>
      <c r="H814" s="14"/>
    </row>
    <row r="815" spans="4:8" x14ac:dyDescent="0.3">
      <c r="D815" s="14">
        <v>783</v>
      </c>
      <c r="E815" s="14">
        <v>819</v>
      </c>
      <c r="F815" s="14">
        <v>783</v>
      </c>
      <c r="G815" s="57" t="str">
        <f t="shared" si="12"/>
        <v>Binom1 Wins</v>
      </c>
      <c r="H815" s="14"/>
    </row>
    <row r="816" spans="4:8" x14ac:dyDescent="0.3">
      <c r="D816" s="14">
        <v>784</v>
      </c>
      <c r="E816" s="14">
        <v>835</v>
      </c>
      <c r="F816" s="14">
        <v>830</v>
      </c>
      <c r="G816" s="57" t="str">
        <f t="shared" si="12"/>
        <v>Binom1 Wins</v>
      </c>
      <c r="H816" s="14"/>
    </row>
    <row r="817" spans="4:8" x14ac:dyDescent="0.3">
      <c r="D817" s="14">
        <v>785</v>
      </c>
      <c r="E817" s="14">
        <v>852</v>
      </c>
      <c r="F817" s="14">
        <v>800</v>
      </c>
      <c r="G817" s="57" t="str">
        <f t="shared" si="12"/>
        <v>Binom1 Wins</v>
      </c>
      <c r="H817" s="14"/>
    </row>
    <row r="818" spans="4:8" x14ac:dyDescent="0.3">
      <c r="D818" s="14">
        <v>786</v>
      </c>
      <c r="E818" s="14">
        <v>866</v>
      </c>
      <c r="F818" s="14">
        <v>785</v>
      </c>
      <c r="G818" s="57" t="str">
        <f t="shared" si="12"/>
        <v>Binom1 Wins</v>
      </c>
      <c r="H818" s="14"/>
    </row>
    <row r="819" spans="4:8" x14ac:dyDescent="0.3">
      <c r="D819" s="14">
        <v>787</v>
      </c>
      <c r="E819" s="14">
        <v>848</v>
      </c>
      <c r="F819" s="14">
        <v>816</v>
      </c>
      <c r="G819" s="57" t="str">
        <f t="shared" si="12"/>
        <v>Binom1 Wins</v>
      </c>
      <c r="H819" s="14"/>
    </row>
    <row r="820" spans="4:8" x14ac:dyDescent="0.3">
      <c r="D820" s="14">
        <v>788</v>
      </c>
      <c r="E820" s="14">
        <v>847</v>
      </c>
      <c r="F820" s="14">
        <v>795</v>
      </c>
      <c r="G820" s="57" t="str">
        <f t="shared" si="12"/>
        <v>Binom1 Wins</v>
      </c>
      <c r="H820" s="14"/>
    </row>
    <row r="821" spans="4:8" x14ac:dyDescent="0.3">
      <c r="D821" s="14">
        <v>789</v>
      </c>
      <c r="E821" s="14">
        <v>860</v>
      </c>
      <c r="F821" s="14">
        <v>786</v>
      </c>
      <c r="G821" s="57" t="str">
        <f t="shared" si="12"/>
        <v>Binom1 Wins</v>
      </c>
      <c r="H821" s="14"/>
    </row>
    <row r="822" spans="4:8" x14ac:dyDescent="0.3">
      <c r="D822" s="14">
        <v>790</v>
      </c>
      <c r="E822" s="14">
        <v>836</v>
      </c>
      <c r="F822" s="14">
        <v>801</v>
      </c>
      <c r="G822" s="57" t="str">
        <f t="shared" si="12"/>
        <v>Binom1 Wins</v>
      </c>
      <c r="H822" s="14"/>
    </row>
    <row r="823" spans="4:8" x14ac:dyDescent="0.3">
      <c r="D823" s="14">
        <v>791</v>
      </c>
      <c r="E823" s="14">
        <v>829</v>
      </c>
      <c r="F823" s="14">
        <v>799</v>
      </c>
      <c r="G823" s="57" t="str">
        <f t="shared" si="12"/>
        <v>Binom1 Wins</v>
      </c>
      <c r="H823" s="14"/>
    </row>
    <row r="824" spans="4:8" x14ac:dyDescent="0.3">
      <c r="D824" s="14">
        <v>792</v>
      </c>
      <c r="E824" s="14">
        <v>852</v>
      </c>
      <c r="F824" s="14">
        <v>799</v>
      </c>
      <c r="G824" s="57" t="str">
        <f t="shared" si="12"/>
        <v>Binom1 Wins</v>
      </c>
      <c r="H824" s="14"/>
    </row>
    <row r="825" spans="4:8" x14ac:dyDescent="0.3">
      <c r="D825" s="14">
        <v>793</v>
      </c>
      <c r="E825" s="14">
        <v>878</v>
      </c>
      <c r="F825" s="14">
        <v>784</v>
      </c>
      <c r="G825" s="57" t="str">
        <f t="shared" si="12"/>
        <v>Binom1 Wins</v>
      </c>
      <c r="H825" s="14"/>
    </row>
    <row r="826" spans="4:8" x14ac:dyDescent="0.3">
      <c r="D826" s="14">
        <v>794</v>
      </c>
      <c r="E826" s="14">
        <v>883</v>
      </c>
      <c r="F826" s="14">
        <v>786</v>
      </c>
      <c r="G826" s="57" t="str">
        <f t="shared" si="12"/>
        <v>Binom1 Wins</v>
      </c>
      <c r="H826" s="14"/>
    </row>
    <row r="827" spans="4:8" x14ac:dyDescent="0.3">
      <c r="D827" s="14">
        <v>795</v>
      </c>
      <c r="E827" s="14">
        <v>845</v>
      </c>
      <c r="F827" s="14">
        <v>798</v>
      </c>
      <c r="G827" s="57" t="str">
        <f t="shared" si="12"/>
        <v>Binom1 Wins</v>
      </c>
      <c r="H827" s="14"/>
    </row>
    <row r="828" spans="4:8" x14ac:dyDescent="0.3">
      <c r="D828" s="14">
        <v>796</v>
      </c>
      <c r="E828" s="14">
        <v>844</v>
      </c>
      <c r="F828" s="14">
        <v>802</v>
      </c>
      <c r="G828" s="57" t="str">
        <f t="shared" si="12"/>
        <v>Binom1 Wins</v>
      </c>
      <c r="H828" s="14"/>
    </row>
    <row r="829" spans="4:8" x14ac:dyDescent="0.3">
      <c r="D829" s="14">
        <v>797</v>
      </c>
      <c r="E829" s="14">
        <v>867</v>
      </c>
      <c r="F829" s="14">
        <v>769</v>
      </c>
      <c r="G829" s="57" t="str">
        <f t="shared" si="12"/>
        <v>Binom1 Wins</v>
      </c>
      <c r="H829" s="14"/>
    </row>
    <row r="830" spans="4:8" x14ac:dyDescent="0.3">
      <c r="D830" s="14">
        <v>798</v>
      </c>
      <c r="E830" s="14">
        <v>850</v>
      </c>
      <c r="F830" s="14">
        <v>806</v>
      </c>
      <c r="G830" s="57" t="str">
        <f t="shared" si="12"/>
        <v>Binom1 Wins</v>
      </c>
      <c r="H830" s="14"/>
    </row>
    <row r="831" spans="4:8" x14ac:dyDescent="0.3">
      <c r="D831" s="14">
        <v>799</v>
      </c>
      <c r="E831" s="14">
        <v>844</v>
      </c>
      <c r="F831" s="14">
        <v>801</v>
      </c>
      <c r="G831" s="57" t="str">
        <f t="shared" si="12"/>
        <v>Binom1 Wins</v>
      </c>
      <c r="H831" s="14"/>
    </row>
    <row r="832" spans="4:8" x14ac:dyDescent="0.3">
      <c r="D832" s="14">
        <v>800</v>
      </c>
      <c r="E832" s="14">
        <v>858</v>
      </c>
      <c r="F832" s="14">
        <v>807</v>
      </c>
      <c r="G832" s="57" t="str">
        <f t="shared" si="12"/>
        <v>Binom1 Wins</v>
      </c>
      <c r="H832" s="14"/>
    </row>
    <row r="833" spans="4:8" x14ac:dyDescent="0.3">
      <c r="D833" s="14">
        <v>801</v>
      </c>
      <c r="E833" s="14">
        <v>838</v>
      </c>
      <c r="F833" s="14">
        <v>807</v>
      </c>
      <c r="G833" s="57" t="str">
        <f t="shared" si="12"/>
        <v>Binom1 Wins</v>
      </c>
      <c r="H833" s="14"/>
    </row>
    <row r="834" spans="4:8" x14ac:dyDescent="0.3">
      <c r="D834" s="14">
        <v>802</v>
      </c>
      <c r="E834" s="14">
        <v>844</v>
      </c>
      <c r="F834" s="14">
        <v>785</v>
      </c>
      <c r="G834" s="57" t="str">
        <f t="shared" si="12"/>
        <v>Binom1 Wins</v>
      </c>
      <c r="H834" s="14"/>
    </row>
    <row r="835" spans="4:8" x14ac:dyDescent="0.3">
      <c r="D835" s="14">
        <v>803</v>
      </c>
      <c r="E835" s="14">
        <v>846</v>
      </c>
      <c r="F835" s="14">
        <v>772</v>
      </c>
      <c r="G835" s="57" t="str">
        <f t="shared" si="12"/>
        <v>Binom1 Wins</v>
      </c>
      <c r="H835" s="14"/>
    </row>
    <row r="836" spans="4:8" x14ac:dyDescent="0.3">
      <c r="D836" s="14">
        <v>804</v>
      </c>
      <c r="E836" s="14">
        <v>850</v>
      </c>
      <c r="F836" s="14">
        <v>801</v>
      </c>
      <c r="G836" s="57" t="str">
        <f t="shared" si="12"/>
        <v>Binom1 Wins</v>
      </c>
      <c r="H836" s="14"/>
    </row>
    <row r="837" spans="4:8" x14ac:dyDescent="0.3">
      <c r="D837" s="14">
        <v>805</v>
      </c>
      <c r="E837" s="14">
        <v>861</v>
      </c>
      <c r="F837" s="14">
        <v>788</v>
      </c>
      <c r="G837" s="57" t="str">
        <f t="shared" si="12"/>
        <v>Binom1 Wins</v>
      </c>
      <c r="H837" s="14"/>
    </row>
    <row r="838" spans="4:8" x14ac:dyDescent="0.3">
      <c r="D838" s="14">
        <v>806</v>
      </c>
      <c r="E838" s="14">
        <v>867</v>
      </c>
      <c r="F838" s="14">
        <v>800</v>
      </c>
      <c r="G838" s="57" t="str">
        <f t="shared" si="12"/>
        <v>Binom1 Wins</v>
      </c>
      <c r="H838" s="14"/>
    </row>
    <row r="839" spans="4:8" x14ac:dyDescent="0.3">
      <c r="D839" s="14">
        <v>807</v>
      </c>
      <c r="E839" s="14">
        <v>848</v>
      </c>
      <c r="F839" s="14">
        <v>803</v>
      </c>
      <c r="G839" s="57" t="str">
        <f t="shared" si="12"/>
        <v>Binom1 Wins</v>
      </c>
      <c r="H839" s="14"/>
    </row>
    <row r="840" spans="4:8" x14ac:dyDescent="0.3">
      <c r="D840" s="14">
        <v>808</v>
      </c>
      <c r="E840" s="14">
        <v>857</v>
      </c>
      <c r="F840" s="14">
        <v>797</v>
      </c>
      <c r="G840" s="57" t="str">
        <f t="shared" si="12"/>
        <v>Binom1 Wins</v>
      </c>
      <c r="H840" s="14"/>
    </row>
    <row r="841" spans="4:8" x14ac:dyDescent="0.3">
      <c r="D841" s="14">
        <v>809</v>
      </c>
      <c r="E841" s="14">
        <v>862</v>
      </c>
      <c r="F841" s="14">
        <v>801</v>
      </c>
      <c r="G841" s="57" t="str">
        <f t="shared" si="12"/>
        <v>Binom1 Wins</v>
      </c>
      <c r="H841" s="14"/>
    </row>
    <row r="842" spans="4:8" x14ac:dyDescent="0.3">
      <c r="D842" s="14">
        <v>810</v>
      </c>
      <c r="E842" s="14">
        <v>852</v>
      </c>
      <c r="F842" s="14">
        <v>798</v>
      </c>
      <c r="G842" s="57" t="str">
        <f t="shared" si="12"/>
        <v>Binom1 Wins</v>
      </c>
      <c r="H842" s="14"/>
    </row>
    <row r="843" spans="4:8" x14ac:dyDescent="0.3">
      <c r="D843" s="14">
        <v>811</v>
      </c>
      <c r="E843" s="14">
        <v>861</v>
      </c>
      <c r="F843" s="14">
        <v>797</v>
      </c>
      <c r="G843" s="57" t="str">
        <f t="shared" si="12"/>
        <v>Binom1 Wins</v>
      </c>
      <c r="H843" s="14"/>
    </row>
    <row r="844" spans="4:8" x14ac:dyDescent="0.3">
      <c r="D844" s="14">
        <v>812</v>
      </c>
      <c r="E844" s="14">
        <v>851</v>
      </c>
      <c r="F844" s="14">
        <v>782</v>
      </c>
      <c r="G844" s="57" t="str">
        <f t="shared" si="12"/>
        <v>Binom1 Wins</v>
      </c>
      <c r="H844" s="14"/>
    </row>
    <row r="845" spans="4:8" x14ac:dyDescent="0.3">
      <c r="D845" s="14">
        <v>813</v>
      </c>
      <c r="E845" s="14">
        <v>846</v>
      </c>
      <c r="F845" s="14">
        <v>797</v>
      </c>
      <c r="G845" s="57" t="str">
        <f t="shared" si="12"/>
        <v>Binom1 Wins</v>
      </c>
      <c r="H845" s="14"/>
    </row>
    <row r="846" spans="4:8" x14ac:dyDescent="0.3">
      <c r="D846" s="14">
        <v>814</v>
      </c>
      <c r="E846" s="14">
        <v>840</v>
      </c>
      <c r="F846" s="14">
        <v>824</v>
      </c>
      <c r="G846" s="57" t="str">
        <f t="shared" si="12"/>
        <v>Binom1 Wins</v>
      </c>
      <c r="H846" s="14"/>
    </row>
    <row r="847" spans="4:8" x14ac:dyDescent="0.3">
      <c r="D847" s="14">
        <v>815</v>
      </c>
      <c r="E847" s="14">
        <v>847</v>
      </c>
      <c r="F847" s="14">
        <v>788</v>
      </c>
      <c r="G847" s="57" t="str">
        <f t="shared" si="12"/>
        <v>Binom1 Wins</v>
      </c>
      <c r="H847" s="14"/>
    </row>
    <row r="848" spans="4:8" x14ac:dyDescent="0.3">
      <c r="D848" s="14">
        <v>816</v>
      </c>
      <c r="E848" s="14">
        <v>849</v>
      </c>
      <c r="F848" s="14">
        <v>815</v>
      </c>
      <c r="G848" s="57" t="str">
        <f t="shared" si="12"/>
        <v>Binom1 Wins</v>
      </c>
      <c r="H848" s="14"/>
    </row>
    <row r="849" spans="4:8" x14ac:dyDescent="0.3">
      <c r="D849" s="14">
        <v>817</v>
      </c>
      <c r="E849" s="14">
        <v>839</v>
      </c>
      <c r="F849" s="14">
        <v>792</v>
      </c>
      <c r="G849" s="57" t="str">
        <f t="shared" si="12"/>
        <v>Binom1 Wins</v>
      </c>
      <c r="H849" s="14"/>
    </row>
    <row r="850" spans="4:8" x14ac:dyDescent="0.3">
      <c r="D850" s="14">
        <v>818</v>
      </c>
      <c r="E850" s="14">
        <v>832</v>
      </c>
      <c r="F850" s="14">
        <v>809</v>
      </c>
      <c r="G850" s="57" t="str">
        <f t="shared" si="12"/>
        <v>Binom1 Wins</v>
      </c>
      <c r="H850" s="14"/>
    </row>
    <row r="851" spans="4:8" x14ac:dyDescent="0.3">
      <c r="D851" s="14">
        <v>819</v>
      </c>
      <c r="E851" s="14">
        <v>856</v>
      </c>
      <c r="F851" s="14">
        <v>792</v>
      </c>
      <c r="G851" s="57" t="str">
        <f t="shared" si="12"/>
        <v>Binom1 Wins</v>
      </c>
      <c r="H851" s="14"/>
    </row>
    <row r="852" spans="4:8" x14ac:dyDescent="0.3">
      <c r="D852" s="14">
        <v>820</v>
      </c>
      <c r="E852" s="14">
        <v>851</v>
      </c>
      <c r="F852" s="14">
        <v>805</v>
      </c>
      <c r="G852" s="57" t="str">
        <f t="shared" si="12"/>
        <v>Binom1 Wins</v>
      </c>
      <c r="H852" s="14"/>
    </row>
    <row r="853" spans="4:8" x14ac:dyDescent="0.3">
      <c r="D853" s="14">
        <v>821</v>
      </c>
      <c r="E853" s="14">
        <v>831</v>
      </c>
      <c r="F853" s="14">
        <v>803</v>
      </c>
      <c r="G853" s="57" t="str">
        <f t="shared" si="12"/>
        <v>Binom1 Wins</v>
      </c>
      <c r="H853" s="14"/>
    </row>
    <row r="854" spans="4:8" x14ac:dyDescent="0.3">
      <c r="D854" s="14">
        <v>822</v>
      </c>
      <c r="E854" s="14">
        <v>882</v>
      </c>
      <c r="F854" s="14">
        <v>766</v>
      </c>
      <c r="G854" s="57" t="str">
        <f t="shared" si="12"/>
        <v>Binom1 Wins</v>
      </c>
      <c r="H854" s="14"/>
    </row>
    <row r="855" spans="4:8" x14ac:dyDescent="0.3">
      <c r="D855" s="14">
        <v>823</v>
      </c>
      <c r="E855" s="14">
        <v>840</v>
      </c>
      <c r="F855" s="14">
        <v>798</v>
      </c>
      <c r="G855" s="57" t="str">
        <f t="shared" si="12"/>
        <v>Binom1 Wins</v>
      </c>
      <c r="H855" s="14"/>
    </row>
    <row r="856" spans="4:8" x14ac:dyDescent="0.3">
      <c r="D856" s="14">
        <v>824</v>
      </c>
      <c r="E856" s="14">
        <v>843</v>
      </c>
      <c r="F856" s="14">
        <v>780</v>
      </c>
      <c r="G856" s="57" t="str">
        <f t="shared" si="12"/>
        <v>Binom1 Wins</v>
      </c>
      <c r="H856" s="14"/>
    </row>
    <row r="857" spans="4:8" x14ac:dyDescent="0.3">
      <c r="D857" s="14">
        <v>825</v>
      </c>
      <c r="E857" s="14">
        <v>840</v>
      </c>
      <c r="F857" s="14">
        <v>792</v>
      </c>
      <c r="G857" s="57" t="str">
        <f t="shared" si="12"/>
        <v>Binom1 Wins</v>
      </c>
      <c r="H857" s="14"/>
    </row>
    <row r="858" spans="4:8" x14ac:dyDescent="0.3">
      <c r="D858" s="14">
        <v>826</v>
      </c>
      <c r="E858" s="14">
        <v>848</v>
      </c>
      <c r="F858" s="14">
        <v>801</v>
      </c>
      <c r="G858" s="57" t="str">
        <f t="shared" si="12"/>
        <v>Binom1 Wins</v>
      </c>
      <c r="H858" s="14"/>
    </row>
    <row r="859" spans="4:8" x14ac:dyDescent="0.3">
      <c r="D859" s="14">
        <v>827</v>
      </c>
      <c r="E859" s="14">
        <v>840</v>
      </c>
      <c r="F859" s="14">
        <v>821</v>
      </c>
      <c r="G859" s="57" t="str">
        <f t="shared" si="12"/>
        <v>Binom1 Wins</v>
      </c>
      <c r="H859" s="14"/>
    </row>
    <row r="860" spans="4:8" x14ac:dyDescent="0.3">
      <c r="D860" s="14">
        <v>828</v>
      </c>
      <c r="E860" s="14">
        <v>837</v>
      </c>
      <c r="F860" s="14">
        <v>809</v>
      </c>
      <c r="G860" s="57" t="str">
        <f t="shared" si="12"/>
        <v>Binom1 Wins</v>
      </c>
      <c r="H860" s="14"/>
    </row>
    <row r="861" spans="4:8" x14ac:dyDescent="0.3">
      <c r="D861" s="14">
        <v>829</v>
      </c>
      <c r="E861" s="14">
        <v>852</v>
      </c>
      <c r="F861" s="14">
        <v>789</v>
      </c>
      <c r="G861" s="57" t="str">
        <f t="shared" si="12"/>
        <v>Binom1 Wins</v>
      </c>
      <c r="H861" s="14"/>
    </row>
    <row r="862" spans="4:8" x14ac:dyDescent="0.3">
      <c r="D862" s="14">
        <v>830</v>
      </c>
      <c r="E862" s="14">
        <v>824</v>
      </c>
      <c r="F862" s="14">
        <v>803</v>
      </c>
      <c r="G862" s="57" t="str">
        <f t="shared" si="12"/>
        <v>Binom1 Wins</v>
      </c>
      <c r="H862" s="14"/>
    </row>
    <row r="863" spans="4:8" x14ac:dyDescent="0.3">
      <c r="D863" s="14">
        <v>831</v>
      </c>
      <c r="E863" s="14">
        <v>860</v>
      </c>
      <c r="F863" s="14">
        <v>803</v>
      </c>
      <c r="G863" s="57" t="str">
        <f t="shared" si="12"/>
        <v>Binom1 Wins</v>
      </c>
      <c r="H863" s="14"/>
    </row>
    <row r="864" spans="4:8" x14ac:dyDescent="0.3">
      <c r="D864" s="14">
        <v>832</v>
      </c>
      <c r="E864" s="14">
        <v>858</v>
      </c>
      <c r="F864" s="14">
        <v>790</v>
      </c>
      <c r="G864" s="57" t="str">
        <f t="shared" si="12"/>
        <v>Binom1 Wins</v>
      </c>
      <c r="H864" s="14"/>
    </row>
    <row r="865" spans="4:8" x14ac:dyDescent="0.3">
      <c r="D865" s="14">
        <v>833</v>
      </c>
      <c r="E865" s="14">
        <v>852</v>
      </c>
      <c r="F865" s="14">
        <v>797</v>
      </c>
      <c r="G865" s="57" t="str">
        <f t="shared" ref="G865:G928" si="13">IF(E865&gt;F865,$E$32&amp;" Wins",$F$32&amp;" WINS")</f>
        <v>Binom1 Wins</v>
      </c>
      <c r="H865" s="14"/>
    </row>
    <row r="866" spans="4:8" x14ac:dyDescent="0.3">
      <c r="D866" s="14">
        <v>834</v>
      </c>
      <c r="E866" s="14">
        <v>849</v>
      </c>
      <c r="F866" s="14">
        <v>782</v>
      </c>
      <c r="G866" s="57" t="str">
        <f t="shared" si="13"/>
        <v>Binom1 Wins</v>
      </c>
      <c r="H866" s="14"/>
    </row>
    <row r="867" spans="4:8" x14ac:dyDescent="0.3">
      <c r="D867" s="14">
        <v>835</v>
      </c>
      <c r="E867" s="14">
        <v>863</v>
      </c>
      <c r="F867" s="14">
        <v>811</v>
      </c>
      <c r="G867" s="57" t="str">
        <f t="shared" si="13"/>
        <v>Binom1 Wins</v>
      </c>
      <c r="H867" s="14"/>
    </row>
    <row r="868" spans="4:8" x14ac:dyDescent="0.3">
      <c r="D868" s="14">
        <v>836</v>
      </c>
      <c r="E868" s="14">
        <v>834</v>
      </c>
      <c r="F868" s="14">
        <v>805</v>
      </c>
      <c r="G868" s="57" t="str">
        <f t="shared" si="13"/>
        <v>Binom1 Wins</v>
      </c>
      <c r="H868" s="14"/>
    </row>
    <row r="869" spans="4:8" x14ac:dyDescent="0.3">
      <c r="D869" s="14">
        <v>837</v>
      </c>
      <c r="E869" s="14">
        <v>854</v>
      </c>
      <c r="F869" s="14">
        <v>782</v>
      </c>
      <c r="G869" s="57" t="str">
        <f t="shared" si="13"/>
        <v>Binom1 Wins</v>
      </c>
      <c r="H869" s="14"/>
    </row>
    <row r="870" spans="4:8" x14ac:dyDescent="0.3">
      <c r="D870" s="14">
        <v>838</v>
      </c>
      <c r="E870" s="14">
        <v>847</v>
      </c>
      <c r="F870" s="14">
        <v>812</v>
      </c>
      <c r="G870" s="57" t="str">
        <f t="shared" si="13"/>
        <v>Binom1 Wins</v>
      </c>
      <c r="H870" s="14"/>
    </row>
    <row r="871" spans="4:8" x14ac:dyDescent="0.3">
      <c r="D871" s="14">
        <v>839</v>
      </c>
      <c r="E871" s="14">
        <v>839</v>
      </c>
      <c r="F871" s="14">
        <v>818</v>
      </c>
      <c r="G871" s="57" t="str">
        <f t="shared" si="13"/>
        <v>Binom1 Wins</v>
      </c>
      <c r="H871" s="14"/>
    </row>
    <row r="872" spans="4:8" x14ac:dyDescent="0.3">
      <c r="D872" s="14">
        <v>840</v>
      </c>
      <c r="E872" s="14">
        <v>837</v>
      </c>
      <c r="F872" s="14">
        <v>805</v>
      </c>
      <c r="G872" s="57" t="str">
        <f t="shared" si="13"/>
        <v>Binom1 Wins</v>
      </c>
      <c r="H872" s="14"/>
    </row>
    <row r="873" spans="4:8" x14ac:dyDescent="0.3">
      <c r="D873" s="14">
        <v>841</v>
      </c>
      <c r="E873" s="14">
        <v>863</v>
      </c>
      <c r="F873" s="14">
        <v>797</v>
      </c>
      <c r="G873" s="57" t="str">
        <f t="shared" si="13"/>
        <v>Binom1 Wins</v>
      </c>
      <c r="H873" s="14"/>
    </row>
    <row r="874" spans="4:8" x14ac:dyDescent="0.3">
      <c r="D874" s="14">
        <v>842</v>
      </c>
      <c r="E874" s="14">
        <v>866</v>
      </c>
      <c r="F874" s="14">
        <v>775</v>
      </c>
      <c r="G874" s="57" t="str">
        <f t="shared" si="13"/>
        <v>Binom1 Wins</v>
      </c>
      <c r="H874" s="14"/>
    </row>
    <row r="875" spans="4:8" x14ac:dyDescent="0.3">
      <c r="D875" s="14">
        <v>843</v>
      </c>
      <c r="E875" s="14">
        <v>871</v>
      </c>
      <c r="F875" s="14">
        <v>798</v>
      </c>
      <c r="G875" s="57" t="str">
        <f t="shared" si="13"/>
        <v>Binom1 Wins</v>
      </c>
      <c r="H875" s="14"/>
    </row>
    <row r="876" spans="4:8" x14ac:dyDescent="0.3">
      <c r="D876" s="14">
        <v>844</v>
      </c>
      <c r="E876" s="14">
        <v>860</v>
      </c>
      <c r="F876" s="14">
        <v>796</v>
      </c>
      <c r="G876" s="57" t="str">
        <f t="shared" si="13"/>
        <v>Binom1 Wins</v>
      </c>
      <c r="H876" s="14"/>
    </row>
    <row r="877" spans="4:8" x14ac:dyDescent="0.3">
      <c r="D877" s="14">
        <v>845</v>
      </c>
      <c r="E877" s="14">
        <v>852</v>
      </c>
      <c r="F877" s="14">
        <v>795</v>
      </c>
      <c r="G877" s="57" t="str">
        <f t="shared" si="13"/>
        <v>Binom1 Wins</v>
      </c>
      <c r="H877" s="14"/>
    </row>
    <row r="878" spans="4:8" x14ac:dyDescent="0.3">
      <c r="D878" s="14">
        <v>846</v>
      </c>
      <c r="E878" s="14">
        <v>846</v>
      </c>
      <c r="F878" s="14">
        <v>818</v>
      </c>
      <c r="G878" s="57" t="str">
        <f t="shared" si="13"/>
        <v>Binom1 Wins</v>
      </c>
      <c r="H878" s="14"/>
    </row>
    <row r="879" spans="4:8" x14ac:dyDescent="0.3">
      <c r="D879" s="14">
        <v>847</v>
      </c>
      <c r="E879" s="14">
        <v>862</v>
      </c>
      <c r="F879" s="14">
        <v>791</v>
      </c>
      <c r="G879" s="57" t="str">
        <f t="shared" si="13"/>
        <v>Binom1 Wins</v>
      </c>
      <c r="H879" s="14"/>
    </row>
    <row r="880" spans="4:8" x14ac:dyDescent="0.3">
      <c r="D880" s="14">
        <v>848</v>
      </c>
      <c r="E880" s="14">
        <v>840</v>
      </c>
      <c r="F880" s="14">
        <v>797</v>
      </c>
      <c r="G880" s="57" t="str">
        <f t="shared" si="13"/>
        <v>Binom1 Wins</v>
      </c>
      <c r="H880" s="14"/>
    </row>
    <row r="881" spans="4:8" x14ac:dyDescent="0.3">
      <c r="D881" s="14">
        <v>849</v>
      </c>
      <c r="E881" s="14">
        <v>871</v>
      </c>
      <c r="F881" s="14">
        <v>784</v>
      </c>
      <c r="G881" s="57" t="str">
        <f t="shared" si="13"/>
        <v>Binom1 Wins</v>
      </c>
      <c r="H881" s="14"/>
    </row>
    <row r="882" spans="4:8" x14ac:dyDescent="0.3">
      <c r="D882" s="14">
        <v>850</v>
      </c>
      <c r="E882" s="14">
        <v>868</v>
      </c>
      <c r="F882" s="14">
        <v>807</v>
      </c>
      <c r="G882" s="57" t="str">
        <f t="shared" si="13"/>
        <v>Binom1 Wins</v>
      </c>
      <c r="H882" s="14"/>
    </row>
    <row r="883" spans="4:8" x14ac:dyDescent="0.3">
      <c r="D883" s="14">
        <v>851</v>
      </c>
      <c r="E883" s="14">
        <v>846</v>
      </c>
      <c r="F883" s="14">
        <v>788</v>
      </c>
      <c r="G883" s="57" t="str">
        <f t="shared" si="13"/>
        <v>Binom1 Wins</v>
      </c>
      <c r="H883" s="14"/>
    </row>
    <row r="884" spans="4:8" x14ac:dyDescent="0.3">
      <c r="D884" s="14">
        <v>852</v>
      </c>
      <c r="E884" s="14">
        <v>846</v>
      </c>
      <c r="F884" s="14">
        <v>774</v>
      </c>
      <c r="G884" s="57" t="str">
        <f t="shared" si="13"/>
        <v>Binom1 Wins</v>
      </c>
      <c r="H884" s="14"/>
    </row>
    <row r="885" spans="4:8" x14ac:dyDescent="0.3">
      <c r="D885" s="14">
        <v>853</v>
      </c>
      <c r="E885" s="14">
        <v>852</v>
      </c>
      <c r="F885" s="14">
        <v>803</v>
      </c>
      <c r="G885" s="57" t="str">
        <f t="shared" si="13"/>
        <v>Binom1 Wins</v>
      </c>
      <c r="H885" s="14"/>
    </row>
    <row r="886" spans="4:8" x14ac:dyDescent="0.3">
      <c r="D886" s="14">
        <v>854</v>
      </c>
      <c r="E886" s="14">
        <v>841</v>
      </c>
      <c r="F886" s="14">
        <v>799</v>
      </c>
      <c r="G886" s="57" t="str">
        <f t="shared" si="13"/>
        <v>Binom1 Wins</v>
      </c>
      <c r="H886" s="14"/>
    </row>
    <row r="887" spans="4:8" x14ac:dyDescent="0.3">
      <c r="D887" s="14">
        <v>855</v>
      </c>
      <c r="E887" s="14">
        <v>855</v>
      </c>
      <c r="F887" s="14">
        <v>801</v>
      </c>
      <c r="G887" s="57" t="str">
        <f t="shared" si="13"/>
        <v>Binom1 Wins</v>
      </c>
      <c r="H887" s="14"/>
    </row>
    <row r="888" spans="4:8" x14ac:dyDescent="0.3">
      <c r="D888" s="14">
        <v>856</v>
      </c>
      <c r="E888" s="14">
        <v>837</v>
      </c>
      <c r="F888" s="14">
        <v>786</v>
      </c>
      <c r="G888" s="57" t="str">
        <f t="shared" si="13"/>
        <v>Binom1 Wins</v>
      </c>
      <c r="H888" s="14"/>
    </row>
    <row r="889" spans="4:8" x14ac:dyDescent="0.3">
      <c r="D889" s="14">
        <v>857</v>
      </c>
      <c r="E889" s="14">
        <v>840</v>
      </c>
      <c r="F889" s="14">
        <v>818</v>
      </c>
      <c r="G889" s="57" t="str">
        <f t="shared" si="13"/>
        <v>Binom1 Wins</v>
      </c>
      <c r="H889" s="14"/>
    </row>
    <row r="890" spans="4:8" x14ac:dyDescent="0.3">
      <c r="D890" s="14">
        <v>858</v>
      </c>
      <c r="E890" s="14">
        <v>855</v>
      </c>
      <c r="F890" s="14">
        <v>785</v>
      </c>
      <c r="G890" s="57" t="str">
        <f t="shared" si="13"/>
        <v>Binom1 Wins</v>
      </c>
      <c r="H890" s="14"/>
    </row>
    <row r="891" spans="4:8" x14ac:dyDescent="0.3">
      <c r="D891" s="14">
        <v>859</v>
      </c>
      <c r="E891" s="14">
        <v>868</v>
      </c>
      <c r="F891" s="14">
        <v>775</v>
      </c>
      <c r="G891" s="57" t="str">
        <f t="shared" si="13"/>
        <v>Binom1 Wins</v>
      </c>
      <c r="H891" s="14"/>
    </row>
    <row r="892" spans="4:8" x14ac:dyDescent="0.3">
      <c r="D892" s="14">
        <v>860</v>
      </c>
      <c r="E892" s="14">
        <v>873</v>
      </c>
      <c r="F892" s="14">
        <v>822</v>
      </c>
      <c r="G892" s="57" t="str">
        <f t="shared" si="13"/>
        <v>Binom1 Wins</v>
      </c>
      <c r="H892" s="14"/>
    </row>
    <row r="893" spans="4:8" x14ac:dyDescent="0.3">
      <c r="D893" s="14">
        <v>861</v>
      </c>
      <c r="E893" s="14">
        <v>863</v>
      </c>
      <c r="F893" s="14">
        <v>787</v>
      </c>
      <c r="G893" s="57" t="str">
        <f t="shared" si="13"/>
        <v>Binom1 Wins</v>
      </c>
      <c r="H893" s="14"/>
    </row>
    <row r="894" spans="4:8" x14ac:dyDescent="0.3">
      <c r="D894" s="14">
        <v>862</v>
      </c>
      <c r="E894" s="14">
        <v>834</v>
      </c>
      <c r="F894" s="14">
        <v>812</v>
      </c>
      <c r="G894" s="57" t="str">
        <f t="shared" si="13"/>
        <v>Binom1 Wins</v>
      </c>
      <c r="H894" s="14"/>
    </row>
    <row r="895" spans="4:8" x14ac:dyDescent="0.3">
      <c r="D895" s="14">
        <v>863</v>
      </c>
      <c r="E895" s="14">
        <v>845</v>
      </c>
      <c r="F895" s="14">
        <v>814</v>
      </c>
      <c r="G895" s="57" t="str">
        <f t="shared" si="13"/>
        <v>Binom1 Wins</v>
      </c>
      <c r="H895" s="14"/>
    </row>
    <row r="896" spans="4:8" x14ac:dyDescent="0.3">
      <c r="D896" s="14">
        <v>864</v>
      </c>
      <c r="E896" s="14">
        <v>869</v>
      </c>
      <c r="F896" s="14">
        <v>807</v>
      </c>
      <c r="G896" s="57" t="str">
        <f t="shared" si="13"/>
        <v>Binom1 Wins</v>
      </c>
      <c r="H896" s="14"/>
    </row>
    <row r="897" spans="4:8" x14ac:dyDescent="0.3">
      <c r="D897" s="14">
        <v>865</v>
      </c>
      <c r="E897" s="14">
        <v>870</v>
      </c>
      <c r="F897" s="14">
        <v>791</v>
      </c>
      <c r="G897" s="57" t="str">
        <f t="shared" si="13"/>
        <v>Binom1 Wins</v>
      </c>
      <c r="H897" s="14"/>
    </row>
    <row r="898" spans="4:8" x14ac:dyDescent="0.3">
      <c r="D898" s="14">
        <v>866</v>
      </c>
      <c r="E898" s="14">
        <v>840</v>
      </c>
      <c r="F898" s="14">
        <v>790</v>
      </c>
      <c r="G898" s="57" t="str">
        <f t="shared" si="13"/>
        <v>Binom1 Wins</v>
      </c>
      <c r="H898" s="14"/>
    </row>
    <row r="899" spans="4:8" x14ac:dyDescent="0.3">
      <c r="D899" s="14">
        <v>867</v>
      </c>
      <c r="E899" s="14">
        <v>849</v>
      </c>
      <c r="F899" s="14">
        <v>803</v>
      </c>
      <c r="G899" s="57" t="str">
        <f t="shared" si="13"/>
        <v>Binom1 Wins</v>
      </c>
      <c r="H899" s="14"/>
    </row>
    <row r="900" spans="4:8" x14ac:dyDescent="0.3">
      <c r="D900" s="14">
        <v>868</v>
      </c>
      <c r="E900" s="14">
        <v>843</v>
      </c>
      <c r="F900" s="14">
        <v>805</v>
      </c>
      <c r="G900" s="57" t="str">
        <f t="shared" si="13"/>
        <v>Binom1 Wins</v>
      </c>
      <c r="H900" s="14"/>
    </row>
    <row r="901" spans="4:8" x14ac:dyDescent="0.3">
      <c r="D901" s="14">
        <v>869</v>
      </c>
      <c r="E901" s="14">
        <v>864</v>
      </c>
      <c r="F901" s="14">
        <v>805</v>
      </c>
      <c r="G901" s="57" t="str">
        <f t="shared" si="13"/>
        <v>Binom1 Wins</v>
      </c>
      <c r="H901" s="14"/>
    </row>
    <row r="902" spans="4:8" x14ac:dyDescent="0.3">
      <c r="D902" s="14">
        <v>870</v>
      </c>
      <c r="E902" s="14">
        <v>840</v>
      </c>
      <c r="F902" s="14">
        <v>816</v>
      </c>
      <c r="G902" s="57" t="str">
        <f t="shared" si="13"/>
        <v>Binom1 Wins</v>
      </c>
      <c r="H902" s="14"/>
    </row>
    <row r="903" spans="4:8" x14ac:dyDescent="0.3">
      <c r="D903" s="14">
        <v>871</v>
      </c>
      <c r="E903" s="14">
        <v>862</v>
      </c>
      <c r="F903" s="14">
        <v>799</v>
      </c>
      <c r="G903" s="57" t="str">
        <f t="shared" si="13"/>
        <v>Binom1 Wins</v>
      </c>
      <c r="H903" s="14"/>
    </row>
    <row r="904" spans="4:8" x14ac:dyDescent="0.3">
      <c r="D904" s="14">
        <v>872</v>
      </c>
      <c r="E904" s="14">
        <v>870</v>
      </c>
      <c r="F904" s="14">
        <v>795</v>
      </c>
      <c r="G904" s="57" t="str">
        <f t="shared" si="13"/>
        <v>Binom1 Wins</v>
      </c>
      <c r="H904" s="14"/>
    </row>
    <row r="905" spans="4:8" x14ac:dyDescent="0.3">
      <c r="D905" s="14">
        <v>873</v>
      </c>
      <c r="E905" s="14">
        <v>858</v>
      </c>
      <c r="F905" s="14">
        <v>801</v>
      </c>
      <c r="G905" s="57" t="str">
        <f t="shared" si="13"/>
        <v>Binom1 Wins</v>
      </c>
      <c r="H905" s="14"/>
    </row>
    <row r="906" spans="4:8" x14ac:dyDescent="0.3">
      <c r="D906" s="14">
        <v>874</v>
      </c>
      <c r="E906" s="14">
        <v>877</v>
      </c>
      <c r="F906" s="14">
        <v>792</v>
      </c>
      <c r="G906" s="57" t="str">
        <f t="shared" si="13"/>
        <v>Binom1 Wins</v>
      </c>
      <c r="H906" s="14"/>
    </row>
    <row r="907" spans="4:8" x14ac:dyDescent="0.3">
      <c r="D907" s="14">
        <v>875</v>
      </c>
      <c r="E907" s="14">
        <v>861</v>
      </c>
      <c r="F907" s="14">
        <v>805</v>
      </c>
      <c r="G907" s="57" t="str">
        <f t="shared" si="13"/>
        <v>Binom1 Wins</v>
      </c>
      <c r="H907" s="14"/>
    </row>
    <row r="908" spans="4:8" x14ac:dyDescent="0.3">
      <c r="D908" s="14">
        <v>876</v>
      </c>
      <c r="E908" s="14">
        <v>842</v>
      </c>
      <c r="F908" s="14">
        <v>784</v>
      </c>
      <c r="G908" s="57" t="str">
        <f t="shared" si="13"/>
        <v>Binom1 Wins</v>
      </c>
      <c r="H908" s="14"/>
    </row>
    <row r="909" spans="4:8" x14ac:dyDescent="0.3">
      <c r="D909" s="14">
        <v>877</v>
      </c>
      <c r="E909" s="14">
        <v>842</v>
      </c>
      <c r="F909" s="14">
        <v>805</v>
      </c>
      <c r="G909" s="57" t="str">
        <f t="shared" si="13"/>
        <v>Binom1 Wins</v>
      </c>
      <c r="H909" s="14"/>
    </row>
    <row r="910" spans="4:8" x14ac:dyDescent="0.3">
      <c r="D910" s="14">
        <v>878</v>
      </c>
      <c r="E910" s="14">
        <v>845</v>
      </c>
      <c r="F910" s="14">
        <v>815</v>
      </c>
      <c r="G910" s="57" t="str">
        <f t="shared" si="13"/>
        <v>Binom1 Wins</v>
      </c>
      <c r="H910" s="14"/>
    </row>
    <row r="911" spans="4:8" x14ac:dyDescent="0.3">
      <c r="D911" s="14">
        <v>879</v>
      </c>
      <c r="E911" s="14">
        <v>841</v>
      </c>
      <c r="F911" s="14">
        <v>795</v>
      </c>
      <c r="G911" s="57" t="str">
        <f t="shared" si="13"/>
        <v>Binom1 Wins</v>
      </c>
      <c r="H911" s="14"/>
    </row>
    <row r="912" spans="4:8" x14ac:dyDescent="0.3">
      <c r="D912" s="14">
        <v>880</v>
      </c>
      <c r="E912" s="14">
        <v>844</v>
      </c>
      <c r="F912" s="14">
        <v>805</v>
      </c>
      <c r="G912" s="57" t="str">
        <f t="shared" si="13"/>
        <v>Binom1 Wins</v>
      </c>
      <c r="H912" s="14"/>
    </row>
    <row r="913" spans="4:8" x14ac:dyDescent="0.3">
      <c r="D913" s="14">
        <v>881</v>
      </c>
      <c r="E913" s="14">
        <v>851</v>
      </c>
      <c r="F913" s="14">
        <v>811</v>
      </c>
      <c r="G913" s="57" t="str">
        <f t="shared" si="13"/>
        <v>Binom1 Wins</v>
      </c>
      <c r="H913" s="14"/>
    </row>
    <row r="914" spans="4:8" x14ac:dyDescent="0.3">
      <c r="D914" s="14">
        <v>882</v>
      </c>
      <c r="E914" s="14">
        <v>858</v>
      </c>
      <c r="F914" s="14">
        <v>793</v>
      </c>
      <c r="G914" s="57" t="str">
        <f t="shared" si="13"/>
        <v>Binom1 Wins</v>
      </c>
      <c r="H914" s="14"/>
    </row>
    <row r="915" spans="4:8" x14ac:dyDescent="0.3">
      <c r="D915" s="14">
        <v>883</v>
      </c>
      <c r="E915" s="14">
        <v>836</v>
      </c>
      <c r="F915" s="14">
        <v>794</v>
      </c>
      <c r="G915" s="57" t="str">
        <f t="shared" si="13"/>
        <v>Binom1 Wins</v>
      </c>
      <c r="H915" s="14"/>
    </row>
    <row r="916" spans="4:8" x14ac:dyDescent="0.3">
      <c r="D916" s="14">
        <v>884</v>
      </c>
      <c r="E916" s="14">
        <v>861</v>
      </c>
      <c r="F916" s="14">
        <v>795</v>
      </c>
      <c r="G916" s="57" t="str">
        <f t="shared" si="13"/>
        <v>Binom1 Wins</v>
      </c>
      <c r="H916" s="14"/>
    </row>
    <row r="917" spans="4:8" x14ac:dyDescent="0.3">
      <c r="D917" s="14">
        <v>885</v>
      </c>
      <c r="E917" s="14">
        <v>856</v>
      </c>
      <c r="F917" s="14">
        <v>773</v>
      </c>
      <c r="G917" s="57" t="str">
        <f t="shared" si="13"/>
        <v>Binom1 Wins</v>
      </c>
      <c r="H917" s="14"/>
    </row>
    <row r="918" spans="4:8" x14ac:dyDescent="0.3">
      <c r="D918" s="14">
        <v>886</v>
      </c>
      <c r="E918" s="14">
        <v>842</v>
      </c>
      <c r="F918" s="14">
        <v>797</v>
      </c>
      <c r="G918" s="57" t="str">
        <f t="shared" si="13"/>
        <v>Binom1 Wins</v>
      </c>
      <c r="H918" s="14"/>
    </row>
    <row r="919" spans="4:8" x14ac:dyDescent="0.3">
      <c r="D919" s="14">
        <v>887</v>
      </c>
      <c r="E919" s="14">
        <v>866</v>
      </c>
      <c r="F919" s="14">
        <v>815</v>
      </c>
      <c r="G919" s="57" t="str">
        <f t="shared" si="13"/>
        <v>Binom1 Wins</v>
      </c>
      <c r="H919" s="14"/>
    </row>
    <row r="920" spans="4:8" x14ac:dyDescent="0.3">
      <c r="D920" s="14">
        <v>888</v>
      </c>
      <c r="E920" s="14">
        <v>866</v>
      </c>
      <c r="F920" s="14">
        <v>792</v>
      </c>
      <c r="G920" s="57" t="str">
        <f t="shared" si="13"/>
        <v>Binom1 Wins</v>
      </c>
      <c r="H920" s="14"/>
    </row>
    <row r="921" spans="4:8" x14ac:dyDescent="0.3">
      <c r="D921" s="14">
        <v>889</v>
      </c>
      <c r="E921" s="14">
        <v>844</v>
      </c>
      <c r="F921" s="14">
        <v>800</v>
      </c>
      <c r="G921" s="57" t="str">
        <f t="shared" si="13"/>
        <v>Binom1 Wins</v>
      </c>
      <c r="H921" s="14"/>
    </row>
    <row r="922" spans="4:8" x14ac:dyDescent="0.3">
      <c r="D922" s="14">
        <v>890</v>
      </c>
      <c r="E922" s="14">
        <v>860</v>
      </c>
      <c r="F922" s="14">
        <v>787</v>
      </c>
      <c r="G922" s="57" t="str">
        <f t="shared" si="13"/>
        <v>Binom1 Wins</v>
      </c>
      <c r="H922" s="14"/>
    </row>
    <row r="923" spans="4:8" x14ac:dyDescent="0.3">
      <c r="D923" s="14">
        <v>891</v>
      </c>
      <c r="E923" s="14">
        <v>865</v>
      </c>
      <c r="F923" s="14">
        <v>788</v>
      </c>
      <c r="G923" s="57" t="str">
        <f t="shared" si="13"/>
        <v>Binom1 Wins</v>
      </c>
      <c r="H923" s="14"/>
    </row>
    <row r="924" spans="4:8" x14ac:dyDescent="0.3">
      <c r="D924" s="14">
        <v>892</v>
      </c>
      <c r="E924" s="14">
        <v>871</v>
      </c>
      <c r="F924" s="14">
        <v>817</v>
      </c>
      <c r="G924" s="57" t="str">
        <f t="shared" si="13"/>
        <v>Binom1 Wins</v>
      </c>
      <c r="H924" s="14"/>
    </row>
    <row r="925" spans="4:8" x14ac:dyDescent="0.3">
      <c r="D925" s="14">
        <v>893</v>
      </c>
      <c r="E925" s="14">
        <v>842</v>
      </c>
      <c r="F925" s="14">
        <v>788</v>
      </c>
      <c r="G925" s="57" t="str">
        <f t="shared" si="13"/>
        <v>Binom1 Wins</v>
      </c>
      <c r="H925" s="14"/>
    </row>
    <row r="926" spans="4:8" x14ac:dyDescent="0.3">
      <c r="D926" s="14">
        <v>894</v>
      </c>
      <c r="E926" s="14">
        <v>855</v>
      </c>
      <c r="F926" s="14">
        <v>804</v>
      </c>
      <c r="G926" s="57" t="str">
        <f t="shared" si="13"/>
        <v>Binom1 Wins</v>
      </c>
      <c r="H926" s="14"/>
    </row>
    <row r="927" spans="4:8" x14ac:dyDescent="0.3">
      <c r="D927" s="14">
        <v>895</v>
      </c>
      <c r="E927" s="14">
        <v>866</v>
      </c>
      <c r="F927" s="14">
        <v>805</v>
      </c>
      <c r="G927" s="57" t="str">
        <f t="shared" si="13"/>
        <v>Binom1 Wins</v>
      </c>
      <c r="H927" s="14"/>
    </row>
    <row r="928" spans="4:8" x14ac:dyDescent="0.3">
      <c r="D928" s="14">
        <v>896</v>
      </c>
      <c r="E928" s="14">
        <v>872</v>
      </c>
      <c r="F928" s="14">
        <v>789</v>
      </c>
      <c r="G928" s="57" t="str">
        <f t="shared" si="13"/>
        <v>Binom1 Wins</v>
      </c>
      <c r="H928" s="14"/>
    </row>
    <row r="929" spans="4:8" x14ac:dyDescent="0.3">
      <c r="D929" s="14">
        <v>897</v>
      </c>
      <c r="E929" s="14">
        <v>839</v>
      </c>
      <c r="F929" s="14">
        <v>809</v>
      </c>
      <c r="G929" s="57" t="str">
        <f t="shared" ref="G929:G992" si="14">IF(E929&gt;F929,$E$32&amp;" Wins",$F$32&amp;" WINS")</f>
        <v>Binom1 Wins</v>
      </c>
      <c r="H929" s="14"/>
    </row>
    <row r="930" spans="4:8" x14ac:dyDescent="0.3">
      <c r="D930" s="14">
        <v>898</v>
      </c>
      <c r="E930" s="14">
        <v>851</v>
      </c>
      <c r="F930" s="14">
        <v>790</v>
      </c>
      <c r="G930" s="57" t="str">
        <f t="shared" si="14"/>
        <v>Binom1 Wins</v>
      </c>
      <c r="H930" s="14"/>
    </row>
    <row r="931" spans="4:8" x14ac:dyDescent="0.3">
      <c r="D931" s="14">
        <v>899</v>
      </c>
      <c r="E931" s="14">
        <v>843</v>
      </c>
      <c r="F931" s="14">
        <v>819</v>
      </c>
      <c r="G931" s="57" t="str">
        <f t="shared" si="14"/>
        <v>Binom1 Wins</v>
      </c>
      <c r="H931" s="14"/>
    </row>
    <row r="932" spans="4:8" x14ac:dyDescent="0.3">
      <c r="D932" s="14">
        <v>900</v>
      </c>
      <c r="E932" s="14">
        <v>851</v>
      </c>
      <c r="F932" s="14">
        <v>803</v>
      </c>
      <c r="G932" s="57" t="str">
        <f t="shared" si="14"/>
        <v>Binom1 Wins</v>
      </c>
      <c r="H932" s="14"/>
    </row>
    <row r="933" spans="4:8" x14ac:dyDescent="0.3">
      <c r="D933" s="14">
        <v>901</v>
      </c>
      <c r="E933" s="14">
        <v>827</v>
      </c>
      <c r="F933" s="14">
        <v>799</v>
      </c>
      <c r="G933" s="57" t="str">
        <f t="shared" si="14"/>
        <v>Binom1 Wins</v>
      </c>
      <c r="H933" s="14"/>
    </row>
    <row r="934" spans="4:8" x14ac:dyDescent="0.3">
      <c r="D934" s="14">
        <v>902</v>
      </c>
      <c r="E934" s="14">
        <v>840</v>
      </c>
      <c r="F934" s="14">
        <v>790</v>
      </c>
      <c r="G934" s="57" t="str">
        <f t="shared" si="14"/>
        <v>Binom1 Wins</v>
      </c>
      <c r="H934" s="14"/>
    </row>
    <row r="935" spans="4:8" x14ac:dyDescent="0.3">
      <c r="D935" s="14">
        <v>903</v>
      </c>
      <c r="E935" s="14">
        <v>869</v>
      </c>
      <c r="F935" s="14">
        <v>799</v>
      </c>
      <c r="G935" s="57" t="str">
        <f t="shared" si="14"/>
        <v>Binom1 Wins</v>
      </c>
      <c r="H935" s="14"/>
    </row>
    <row r="936" spans="4:8" x14ac:dyDescent="0.3">
      <c r="D936" s="14">
        <v>904</v>
      </c>
      <c r="E936" s="14">
        <v>846</v>
      </c>
      <c r="F936" s="14">
        <v>797</v>
      </c>
      <c r="G936" s="57" t="str">
        <f t="shared" si="14"/>
        <v>Binom1 Wins</v>
      </c>
      <c r="H936" s="14"/>
    </row>
    <row r="937" spans="4:8" x14ac:dyDescent="0.3">
      <c r="D937" s="14">
        <v>905</v>
      </c>
      <c r="E937" s="14">
        <v>841</v>
      </c>
      <c r="F937" s="14">
        <v>815</v>
      </c>
      <c r="G937" s="57" t="str">
        <f t="shared" si="14"/>
        <v>Binom1 Wins</v>
      </c>
      <c r="H937" s="14"/>
    </row>
    <row r="938" spans="4:8" x14ac:dyDescent="0.3">
      <c r="D938" s="14">
        <v>906</v>
      </c>
      <c r="E938" s="14">
        <v>875</v>
      </c>
      <c r="F938" s="14">
        <v>768</v>
      </c>
      <c r="G938" s="57" t="str">
        <f t="shared" si="14"/>
        <v>Binom1 Wins</v>
      </c>
      <c r="H938" s="14"/>
    </row>
    <row r="939" spans="4:8" x14ac:dyDescent="0.3">
      <c r="D939" s="14">
        <v>907</v>
      </c>
      <c r="E939" s="14">
        <v>848</v>
      </c>
      <c r="F939" s="14">
        <v>809</v>
      </c>
      <c r="G939" s="57" t="str">
        <f t="shared" si="14"/>
        <v>Binom1 Wins</v>
      </c>
      <c r="H939" s="14"/>
    </row>
    <row r="940" spans="4:8" x14ac:dyDescent="0.3">
      <c r="D940" s="14">
        <v>908</v>
      </c>
      <c r="E940" s="14">
        <v>851</v>
      </c>
      <c r="F940" s="14">
        <v>801</v>
      </c>
      <c r="G940" s="57" t="str">
        <f t="shared" si="14"/>
        <v>Binom1 Wins</v>
      </c>
      <c r="H940" s="14"/>
    </row>
    <row r="941" spans="4:8" x14ac:dyDescent="0.3">
      <c r="D941" s="14">
        <v>909</v>
      </c>
      <c r="E941" s="14">
        <v>855</v>
      </c>
      <c r="F941" s="14">
        <v>814</v>
      </c>
      <c r="G941" s="57" t="str">
        <f t="shared" si="14"/>
        <v>Binom1 Wins</v>
      </c>
      <c r="H941" s="14"/>
    </row>
    <row r="942" spans="4:8" x14ac:dyDescent="0.3">
      <c r="D942" s="14">
        <v>910</v>
      </c>
      <c r="E942" s="14">
        <v>848</v>
      </c>
      <c r="F942" s="14">
        <v>799</v>
      </c>
      <c r="G942" s="57" t="str">
        <f t="shared" si="14"/>
        <v>Binom1 Wins</v>
      </c>
      <c r="H942" s="14"/>
    </row>
    <row r="943" spans="4:8" x14ac:dyDescent="0.3">
      <c r="D943" s="14">
        <v>911</v>
      </c>
      <c r="E943" s="14">
        <v>848</v>
      </c>
      <c r="F943" s="14">
        <v>795</v>
      </c>
      <c r="G943" s="57" t="str">
        <f t="shared" si="14"/>
        <v>Binom1 Wins</v>
      </c>
      <c r="H943" s="14"/>
    </row>
    <row r="944" spans="4:8" x14ac:dyDescent="0.3">
      <c r="D944" s="14">
        <v>912</v>
      </c>
      <c r="E944" s="14">
        <v>856</v>
      </c>
      <c r="F944" s="14">
        <v>775</v>
      </c>
      <c r="G944" s="57" t="str">
        <f t="shared" si="14"/>
        <v>Binom1 Wins</v>
      </c>
      <c r="H944" s="14"/>
    </row>
    <row r="945" spans="4:8" x14ac:dyDescent="0.3">
      <c r="D945" s="14">
        <v>913</v>
      </c>
      <c r="E945" s="14">
        <v>848</v>
      </c>
      <c r="F945" s="14">
        <v>803</v>
      </c>
      <c r="G945" s="57" t="str">
        <f t="shared" si="14"/>
        <v>Binom1 Wins</v>
      </c>
      <c r="H945" s="14"/>
    </row>
    <row r="946" spans="4:8" x14ac:dyDescent="0.3">
      <c r="D946" s="14">
        <v>914</v>
      </c>
      <c r="E946" s="14">
        <v>846</v>
      </c>
      <c r="F946" s="14">
        <v>781</v>
      </c>
      <c r="G946" s="57" t="str">
        <f t="shared" si="14"/>
        <v>Binom1 Wins</v>
      </c>
      <c r="H946" s="14"/>
    </row>
    <row r="947" spans="4:8" x14ac:dyDescent="0.3">
      <c r="D947" s="14">
        <v>915</v>
      </c>
      <c r="E947" s="14">
        <v>855</v>
      </c>
      <c r="F947" s="14">
        <v>781</v>
      </c>
      <c r="G947" s="57" t="str">
        <f t="shared" si="14"/>
        <v>Binom1 Wins</v>
      </c>
      <c r="H947" s="14"/>
    </row>
    <row r="948" spans="4:8" x14ac:dyDescent="0.3">
      <c r="D948" s="14">
        <v>916</v>
      </c>
      <c r="E948" s="14">
        <v>863</v>
      </c>
      <c r="F948" s="14">
        <v>812</v>
      </c>
      <c r="G948" s="57" t="str">
        <f t="shared" si="14"/>
        <v>Binom1 Wins</v>
      </c>
      <c r="H948" s="14"/>
    </row>
    <row r="949" spans="4:8" x14ac:dyDescent="0.3">
      <c r="D949" s="14">
        <v>917</v>
      </c>
      <c r="E949" s="14">
        <v>839</v>
      </c>
      <c r="F949" s="14">
        <v>809</v>
      </c>
      <c r="G949" s="57" t="str">
        <f t="shared" si="14"/>
        <v>Binom1 Wins</v>
      </c>
      <c r="H949" s="14"/>
    </row>
    <row r="950" spans="4:8" x14ac:dyDescent="0.3">
      <c r="D950" s="14">
        <v>918</v>
      </c>
      <c r="E950" s="14">
        <v>829</v>
      </c>
      <c r="F950" s="14">
        <v>792</v>
      </c>
      <c r="G950" s="57" t="str">
        <f t="shared" si="14"/>
        <v>Binom1 Wins</v>
      </c>
      <c r="H950" s="14"/>
    </row>
    <row r="951" spans="4:8" x14ac:dyDescent="0.3">
      <c r="D951" s="14">
        <v>919</v>
      </c>
      <c r="E951" s="14">
        <v>859</v>
      </c>
      <c r="F951" s="14">
        <v>822</v>
      </c>
      <c r="G951" s="57" t="str">
        <f t="shared" si="14"/>
        <v>Binom1 Wins</v>
      </c>
      <c r="H951" s="14"/>
    </row>
    <row r="952" spans="4:8" x14ac:dyDescent="0.3">
      <c r="D952" s="14">
        <v>920</v>
      </c>
      <c r="E952" s="14">
        <v>847</v>
      </c>
      <c r="F952" s="14">
        <v>797</v>
      </c>
      <c r="G952" s="57" t="str">
        <f t="shared" si="14"/>
        <v>Binom1 Wins</v>
      </c>
      <c r="H952" s="14"/>
    </row>
    <row r="953" spans="4:8" x14ac:dyDescent="0.3">
      <c r="D953" s="14">
        <v>921</v>
      </c>
      <c r="E953" s="14">
        <v>845</v>
      </c>
      <c r="F953" s="14">
        <v>815</v>
      </c>
      <c r="G953" s="57" t="str">
        <f t="shared" si="14"/>
        <v>Binom1 Wins</v>
      </c>
      <c r="H953" s="14"/>
    </row>
    <row r="954" spans="4:8" x14ac:dyDescent="0.3">
      <c r="D954" s="14">
        <v>922</v>
      </c>
      <c r="E954" s="14">
        <v>848</v>
      </c>
      <c r="F954" s="14">
        <v>813</v>
      </c>
      <c r="G954" s="57" t="str">
        <f t="shared" si="14"/>
        <v>Binom1 Wins</v>
      </c>
      <c r="H954" s="14"/>
    </row>
    <row r="955" spans="4:8" x14ac:dyDescent="0.3">
      <c r="D955" s="14">
        <v>923</v>
      </c>
      <c r="E955" s="14">
        <v>850</v>
      </c>
      <c r="F955" s="14">
        <v>795</v>
      </c>
      <c r="G955" s="57" t="str">
        <f t="shared" si="14"/>
        <v>Binom1 Wins</v>
      </c>
      <c r="H955" s="14"/>
    </row>
    <row r="956" spans="4:8" x14ac:dyDescent="0.3">
      <c r="D956" s="14">
        <v>924</v>
      </c>
      <c r="E956" s="14">
        <v>845</v>
      </c>
      <c r="F956" s="14">
        <v>795</v>
      </c>
      <c r="G956" s="57" t="str">
        <f t="shared" si="14"/>
        <v>Binom1 Wins</v>
      </c>
      <c r="H956" s="14"/>
    </row>
    <row r="957" spans="4:8" x14ac:dyDescent="0.3">
      <c r="D957" s="14">
        <v>925</v>
      </c>
      <c r="E957" s="14">
        <v>839</v>
      </c>
      <c r="F957" s="14">
        <v>812</v>
      </c>
      <c r="G957" s="57" t="str">
        <f t="shared" si="14"/>
        <v>Binom1 Wins</v>
      </c>
      <c r="H957" s="14"/>
    </row>
    <row r="958" spans="4:8" x14ac:dyDescent="0.3">
      <c r="D958" s="14">
        <v>926</v>
      </c>
      <c r="E958" s="14">
        <v>848</v>
      </c>
      <c r="F958" s="14">
        <v>798</v>
      </c>
      <c r="G958" s="57" t="str">
        <f t="shared" si="14"/>
        <v>Binom1 Wins</v>
      </c>
      <c r="H958" s="14"/>
    </row>
    <row r="959" spans="4:8" x14ac:dyDescent="0.3">
      <c r="D959" s="14">
        <v>927</v>
      </c>
      <c r="E959" s="14">
        <v>875</v>
      </c>
      <c r="F959" s="14">
        <v>810</v>
      </c>
      <c r="G959" s="57" t="str">
        <f t="shared" si="14"/>
        <v>Binom1 Wins</v>
      </c>
      <c r="H959" s="14"/>
    </row>
    <row r="960" spans="4:8" x14ac:dyDescent="0.3">
      <c r="D960" s="14">
        <v>928</v>
      </c>
      <c r="E960" s="14">
        <v>859</v>
      </c>
      <c r="F960" s="14">
        <v>816</v>
      </c>
      <c r="G960" s="57" t="str">
        <f t="shared" si="14"/>
        <v>Binom1 Wins</v>
      </c>
      <c r="H960" s="14"/>
    </row>
    <row r="961" spans="4:8" x14ac:dyDescent="0.3">
      <c r="D961" s="14">
        <v>929</v>
      </c>
      <c r="E961" s="14">
        <v>851</v>
      </c>
      <c r="F961" s="14">
        <v>772</v>
      </c>
      <c r="G961" s="57" t="str">
        <f t="shared" si="14"/>
        <v>Binom1 Wins</v>
      </c>
      <c r="H961" s="14"/>
    </row>
    <row r="962" spans="4:8" x14ac:dyDescent="0.3">
      <c r="D962" s="14">
        <v>930</v>
      </c>
      <c r="E962" s="14">
        <v>840</v>
      </c>
      <c r="F962" s="14">
        <v>816</v>
      </c>
      <c r="G962" s="57" t="str">
        <f t="shared" si="14"/>
        <v>Binom1 Wins</v>
      </c>
      <c r="H962" s="14"/>
    </row>
    <row r="963" spans="4:8" x14ac:dyDescent="0.3">
      <c r="D963" s="14">
        <v>931</v>
      </c>
      <c r="E963" s="14">
        <v>848</v>
      </c>
      <c r="F963" s="14">
        <v>811</v>
      </c>
      <c r="G963" s="57" t="str">
        <f t="shared" si="14"/>
        <v>Binom1 Wins</v>
      </c>
      <c r="H963" s="14"/>
    </row>
    <row r="964" spans="4:8" x14ac:dyDescent="0.3">
      <c r="D964" s="14">
        <v>932</v>
      </c>
      <c r="E964" s="14">
        <v>873</v>
      </c>
      <c r="F964" s="14">
        <v>785</v>
      </c>
      <c r="G964" s="57" t="str">
        <f t="shared" si="14"/>
        <v>Binom1 Wins</v>
      </c>
      <c r="H964" s="14"/>
    </row>
    <row r="965" spans="4:8" x14ac:dyDescent="0.3">
      <c r="D965" s="14">
        <v>933</v>
      </c>
      <c r="E965" s="14">
        <v>859</v>
      </c>
      <c r="F965" s="14">
        <v>799</v>
      </c>
      <c r="G965" s="57" t="str">
        <f t="shared" si="14"/>
        <v>Binom1 Wins</v>
      </c>
      <c r="H965" s="14"/>
    </row>
    <row r="966" spans="4:8" x14ac:dyDescent="0.3">
      <c r="D966" s="14">
        <v>934</v>
      </c>
      <c r="E966" s="14">
        <v>853</v>
      </c>
      <c r="F966" s="14">
        <v>785</v>
      </c>
      <c r="G966" s="57" t="str">
        <f t="shared" si="14"/>
        <v>Binom1 Wins</v>
      </c>
      <c r="H966" s="14"/>
    </row>
    <row r="967" spans="4:8" x14ac:dyDescent="0.3">
      <c r="D967" s="14">
        <v>935</v>
      </c>
      <c r="E967" s="14">
        <v>837</v>
      </c>
      <c r="F967" s="14">
        <v>803</v>
      </c>
      <c r="G967" s="57" t="str">
        <f t="shared" si="14"/>
        <v>Binom1 Wins</v>
      </c>
      <c r="H967" s="14"/>
    </row>
    <row r="968" spans="4:8" x14ac:dyDescent="0.3">
      <c r="D968" s="14">
        <v>936</v>
      </c>
      <c r="E968" s="14">
        <v>833</v>
      </c>
      <c r="F968" s="14">
        <v>800</v>
      </c>
      <c r="G968" s="57" t="str">
        <f t="shared" si="14"/>
        <v>Binom1 Wins</v>
      </c>
      <c r="H968" s="14"/>
    </row>
    <row r="969" spans="4:8" x14ac:dyDescent="0.3">
      <c r="D969" s="14">
        <v>937</v>
      </c>
      <c r="E969" s="14">
        <v>853</v>
      </c>
      <c r="F969" s="14">
        <v>831</v>
      </c>
      <c r="G969" s="57" t="str">
        <f t="shared" si="14"/>
        <v>Binom1 Wins</v>
      </c>
      <c r="H969" s="14"/>
    </row>
    <row r="970" spans="4:8" x14ac:dyDescent="0.3">
      <c r="D970" s="14">
        <v>938</v>
      </c>
      <c r="E970" s="14">
        <v>869</v>
      </c>
      <c r="F970" s="14">
        <v>770</v>
      </c>
      <c r="G970" s="57" t="str">
        <f t="shared" si="14"/>
        <v>Binom1 Wins</v>
      </c>
      <c r="H970" s="14"/>
    </row>
    <row r="971" spans="4:8" x14ac:dyDescent="0.3">
      <c r="D971" s="14">
        <v>939</v>
      </c>
      <c r="E971" s="14">
        <v>859</v>
      </c>
      <c r="F971" s="14">
        <v>803</v>
      </c>
      <c r="G971" s="57" t="str">
        <f t="shared" si="14"/>
        <v>Binom1 Wins</v>
      </c>
      <c r="H971" s="14"/>
    </row>
    <row r="972" spans="4:8" x14ac:dyDescent="0.3">
      <c r="D972" s="14">
        <v>940</v>
      </c>
      <c r="E972" s="14">
        <v>823</v>
      </c>
      <c r="F972" s="14">
        <v>800</v>
      </c>
      <c r="G972" s="57" t="str">
        <f t="shared" si="14"/>
        <v>Binom1 Wins</v>
      </c>
      <c r="H972" s="14"/>
    </row>
    <row r="973" spans="4:8" x14ac:dyDescent="0.3">
      <c r="D973" s="14">
        <v>941</v>
      </c>
      <c r="E973" s="14">
        <v>848</v>
      </c>
      <c r="F973" s="14">
        <v>812</v>
      </c>
      <c r="G973" s="57" t="str">
        <f t="shared" si="14"/>
        <v>Binom1 Wins</v>
      </c>
      <c r="H973" s="14"/>
    </row>
    <row r="974" spans="4:8" x14ac:dyDescent="0.3">
      <c r="D974" s="14">
        <v>942</v>
      </c>
      <c r="E974" s="14">
        <v>856</v>
      </c>
      <c r="F974" s="14">
        <v>803</v>
      </c>
      <c r="G974" s="57" t="str">
        <f t="shared" si="14"/>
        <v>Binom1 Wins</v>
      </c>
      <c r="H974" s="14"/>
    </row>
    <row r="975" spans="4:8" x14ac:dyDescent="0.3">
      <c r="D975" s="14">
        <v>943</v>
      </c>
      <c r="E975" s="14">
        <v>855</v>
      </c>
      <c r="F975" s="14">
        <v>805</v>
      </c>
      <c r="G975" s="57" t="str">
        <f t="shared" si="14"/>
        <v>Binom1 Wins</v>
      </c>
      <c r="H975" s="14"/>
    </row>
    <row r="976" spans="4:8" x14ac:dyDescent="0.3">
      <c r="D976" s="14">
        <v>944</v>
      </c>
      <c r="E976" s="14">
        <v>848</v>
      </c>
      <c r="F976" s="14">
        <v>801</v>
      </c>
      <c r="G976" s="57" t="str">
        <f t="shared" si="14"/>
        <v>Binom1 Wins</v>
      </c>
      <c r="H976" s="14"/>
    </row>
    <row r="977" spans="4:8" x14ac:dyDescent="0.3">
      <c r="D977" s="14">
        <v>945</v>
      </c>
      <c r="E977" s="14">
        <v>858</v>
      </c>
      <c r="F977" s="14">
        <v>813</v>
      </c>
      <c r="G977" s="57" t="str">
        <f t="shared" si="14"/>
        <v>Binom1 Wins</v>
      </c>
      <c r="H977" s="14"/>
    </row>
    <row r="978" spans="4:8" x14ac:dyDescent="0.3">
      <c r="D978" s="14">
        <v>946</v>
      </c>
      <c r="E978" s="14">
        <v>843</v>
      </c>
      <c r="F978" s="14">
        <v>803</v>
      </c>
      <c r="G978" s="57" t="str">
        <f t="shared" si="14"/>
        <v>Binom1 Wins</v>
      </c>
      <c r="H978" s="14"/>
    </row>
    <row r="979" spans="4:8" x14ac:dyDescent="0.3">
      <c r="D979" s="14">
        <v>947</v>
      </c>
      <c r="E979" s="14">
        <v>853</v>
      </c>
      <c r="F979" s="14">
        <v>804</v>
      </c>
      <c r="G979" s="57" t="str">
        <f t="shared" si="14"/>
        <v>Binom1 Wins</v>
      </c>
      <c r="H979" s="14"/>
    </row>
    <row r="980" spans="4:8" x14ac:dyDescent="0.3">
      <c r="D980" s="14">
        <v>948</v>
      </c>
      <c r="E980" s="14">
        <v>873</v>
      </c>
      <c r="F980" s="14">
        <v>801</v>
      </c>
      <c r="G980" s="57" t="str">
        <f t="shared" si="14"/>
        <v>Binom1 Wins</v>
      </c>
      <c r="H980" s="14"/>
    </row>
    <row r="981" spans="4:8" x14ac:dyDescent="0.3">
      <c r="D981" s="14">
        <v>949</v>
      </c>
      <c r="E981" s="14">
        <v>850</v>
      </c>
      <c r="F981" s="14">
        <v>799</v>
      </c>
      <c r="G981" s="57" t="str">
        <f t="shared" si="14"/>
        <v>Binom1 Wins</v>
      </c>
      <c r="H981" s="14"/>
    </row>
    <row r="982" spans="4:8" x14ac:dyDescent="0.3">
      <c r="D982" s="14">
        <v>950</v>
      </c>
      <c r="E982" s="14">
        <v>858</v>
      </c>
      <c r="F982" s="14">
        <v>801</v>
      </c>
      <c r="G982" s="57" t="str">
        <f t="shared" si="14"/>
        <v>Binom1 Wins</v>
      </c>
      <c r="H982" s="14"/>
    </row>
    <row r="983" spans="4:8" x14ac:dyDescent="0.3">
      <c r="D983" s="14">
        <v>951</v>
      </c>
      <c r="E983" s="14">
        <v>836</v>
      </c>
      <c r="F983" s="14">
        <v>809</v>
      </c>
      <c r="G983" s="57" t="str">
        <f t="shared" si="14"/>
        <v>Binom1 Wins</v>
      </c>
      <c r="H983" s="14"/>
    </row>
    <row r="984" spans="4:8" x14ac:dyDescent="0.3">
      <c r="D984" s="14">
        <v>952</v>
      </c>
      <c r="E984" s="14">
        <v>868</v>
      </c>
      <c r="F984" s="14">
        <v>809</v>
      </c>
      <c r="G984" s="57" t="str">
        <f t="shared" si="14"/>
        <v>Binom1 Wins</v>
      </c>
      <c r="H984" s="14"/>
    </row>
    <row r="985" spans="4:8" x14ac:dyDescent="0.3">
      <c r="D985" s="14">
        <v>953</v>
      </c>
      <c r="E985" s="14">
        <v>855</v>
      </c>
      <c r="F985" s="14">
        <v>801</v>
      </c>
      <c r="G985" s="57" t="str">
        <f t="shared" si="14"/>
        <v>Binom1 Wins</v>
      </c>
      <c r="H985" s="14"/>
    </row>
    <row r="986" spans="4:8" x14ac:dyDescent="0.3">
      <c r="D986" s="14">
        <v>954</v>
      </c>
      <c r="E986" s="14">
        <v>840</v>
      </c>
      <c r="F986" s="14">
        <v>812</v>
      </c>
      <c r="G986" s="57" t="str">
        <f t="shared" si="14"/>
        <v>Binom1 Wins</v>
      </c>
      <c r="H986" s="14"/>
    </row>
    <row r="987" spans="4:8" x14ac:dyDescent="0.3">
      <c r="D987" s="14">
        <v>955</v>
      </c>
      <c r="E987" s="14">
        <v>854</v>
      </c>
      <c r="F987" s="14">
        <v>791</v>
      </c>
      <c r="G987" s="57" t="str">
        <f t="shared" si="14"/>
        <v>Binom1 Wins</v>
      </c>
      <c r="H987" s="14"/>
    </row>
    <row r="988" spans="4:8" x14ac:dyDescent="0.3">
      <c r="D988" s="14">
        <v>956</v>
      </c>
      <c r="E988" s="14">
        <v>828</v>
      </c>
      <c r="F988" s="14">
        <v>813</v>
      </c>
      <c r="G988" s="57" t="str">
        <f t="shared" si="14"/>
        <v>Binom1 Wins</v>
      </c>
      <c r="H988" s="14"/>
    </row>
    <row r="989" spans="4:8" x14ac:dyDescent="0.3">
      <c r="D989" s="14">
        <v>957</v>
      </c>
      <c r="E989" s="14">
        <v>850</v>
      </c>
      <c r="F989" s="14">
        <v>787</v>
      </c>
      <c r="G989" s="57" t="str">
        <f t="shared" si="14"/>
        <v>Binom1 Wins</v>
      </c>
      <c r="H989" s="14"/>
    </row>
    <row r="990" spans="4:8" x14ac:dyDescent="0.3">
      <c r="D990" s="14">
        <v>958</v>
      </c>
      <c r="E990" s="14">
        <v>851</v>
      </c>
      <c r="F990" s="14">
        <v>816</v>
      </c>
      <c r="G990" s="57" t="str">
        <f t="shared" si="14"/>
        <v>Binom1 Wins</v>
      </c>
      <c r="H990" s="14"/>
    </row>
    <row r="991" spans="4:8" x14ac:dyDescent="0.3">
      <c r="D991" s="14">
        <v>959</v>
      </c>
      <c r="E991" s="14">
        <v>826</v>
      </c>
      <c r="F991" s="14">
        <v>812</v>
      </c>
      <c r="G991" s="57" t="str">
        <f t="shared" si="14"/>
        <v>Binom1 Wins</v>
      </c>
      <c r="H991" s="14"/>
    </row>
    <row r="992" spans="4:8" x14ac:dyDescent="0.3">
      <c r="D992" s="14">
        <v>960</v>
      </c>
      <c r="E992" s="14">
        <v>860</v>
      </c>
      <c r="F992" s="14">
        <v>829</v>
      </c>
      <c r="G992" s="57" t="str">
        <f t="shared" si="14"/>
        <v>Binom1 Wins</v>
      </c>
      <c r="H992" s="14"/>
    </row>
    <row r="993" spans="4:8" x14ac:dyDescent="0.3">
      <c r="D993" s="14">
        <v>961</v>
      </c>
      <c r="E993" s="14">
        <v>853</v>
      </c>
      <c r="F993" s="14">
        <v>800</v>
      </c>
      <c r="G993" s="57" t="str">
        <f t="shared" ref="G993:G1032" si="15">IF(E993&gt;F993,$E$32&amp;" Wins",$F$32&amp;" WINS")</f>
        <v>Binom1 Wins</v>
      </c>
      <c r="H993" s="14"/>
    </row>
    <row r="994" spans="4:8" x14ac:dyDescent="0.3">
      <c r="D994" s="14">
        <v>962</v>
      </c>
      <c r="E994" s="14">
        <v>854</v>
      </c>
      <c r="F994" s="14">
        <v>797</v>
      </c>
      <c r="G994" s="57" t="str">
        <f t="shared" si="15"/>
        <v>Binom1 Wins</v>
      </c>
      <c r="H994" s="14"/>
    </row>
    <row r="995" spans="4:8" x14ac:dyDescent="0.3">
      <c r="D995" s="14">
        <v>963</v>
      </c>
      <c r="E995" s="14">
        <v>842</v>
      </c>
      <c r="F995" s="14">
        <v>778</v>
      </c>
      <c r="G995" s="57" t="str">
        <f t="shared" si="15"/>
        <v>Binom1 Wins</v>
      </c>
      <c r="H995" s="14"/>
    </row>
    <row r="996" spans="4:8" x14ac:dyDescent="0.3">
      <c r="D996" s="14">
        <v>964</v>
      </c>
      <c r="E996" s="14">
        <v>866</v>
      </c>
      <c r="F996" s="14">
        <v>818</v>
      </c>
      <c r="G996" s="57" t="str">
        <f t="shared" si="15"/>
        <v>Binom1 Wins</v>
      </c>
      <c r="H996" s="14"/>
    </row>
    <row r="997" spans="4:8" x14ac:dyDescent="0.3">
      <c r="D997" s="14">
        <v>965</v>
      </c>
      <c r="E997" s="14">
        <v>853</v>
      </c>
      <c r="F997" s="14">
        <v>804</v>
      </c>
      <c r="G997" s="57" t="str">
        <f t="shared" si="15"/>
        <v>Binom1 Wins</v>
      </c>
      <c r="H997" s="14"/>
    </row>
    <row r="998" spans="4:8" x14ac:dyDescent="0.3">
      <c r="D998" s="14">
        <v>966</v>
      </c>
      <c r="E998" s="14">
        <v>871</v>
      </c>
      <c r="F998" s="14">
        <v>801</v>
      </c>
      <c r="G998" s="57" t="str">
        <f t="shared" si="15"/>
        <v>Binom1 Wins</v>
      </c>
      <c r="H998" s="14"/>
    </row>
    <row r="999" spans="4:8" x14ac:dyDescent="0.3">
      <c r="D999" s="14">
        <v>967</v>
      </c>
      <c r="E999" s="14">
        <v>869</v>
      </c>
      <c r="F999" s="14">
        <v>792</v>
      </c>
      <c r="G999" s="57" t="str">
        <f t="shared" si="15"/>
        <v>Binom1 Wins</v>
      </c>
      <c r="H999" s="14"/>
    </row>
    <row r="1000" spans="4:8" x14ac:dyDescent="0.3">
      <c r="D1000" s="14">
        <v>968</v>
      </c>
      <c r="E1000" s="14">
        <v>860</v>
      </c>
      <c r="F1000" s="14">
        <v>770</v>
      </c>
      <c r="G1000" s="57" t="str">
        <f t="shared" si="15"/>
        <v>Binom1 Wins</v>
      </c>
      <c r="H1000" s="14"/>
    </row>
    <row r="1001" spans="4:8" x14ac:dyDescent="0.3">
      <c r="D1001" s="14">
        <v>969</v>
      </c>
      <c r="E1001" s="14">
        <v>852</v>
      </c>
      <c r="F1001" s="14">
        <v>784</v>
      </c>
      <c r="G1001" s="57" t="str">
        <f t="shared" si="15"/>
        <v>Binom1 Wins</v>
      </c>
      <c r="H1001" s="14"/>
    </row>
    <row r="1002" spans="4:8" x14ac:dyDescent="0.3">
      <c r="D1002" s="14">
        <v>970</v>
      </c>
      <c r="E1002" s="14">
        <v>854</v>
      </c>
      <c r="F1002" s="14">
        <v>790</v>
      </c>
      <c r="G1002" s="57" t="str">
        <f t="shared" si="15"/>
        <v>Binom1 Wins</v>
      </c>
      <c r="H1002" s="14"/>
    </row>
    <row r="1003" spans="4:8" x14ac:dyDescent="0.3">
      <c r="D1003" s="14">
        <v>971</v>
      </c>
      <c r="E1003" s="14">
        <v>845</v>
      </c>
      <c r="F1003" s="14">
        <v>807</v>
      </c>
      <c r="G1003" s="57" t="str">
        <f t="shared" si="15"/>
        <v>Binom1 Wins</v>
      </c>
      <c r="H1003" s="14"/>
    </row>
    <row r="1004" spans="4:8" x14ac:dyDescent="0.3">
      <c r="D1004" s="14">
        <v>972</v>
      </c>
      <c r="E1004" s="14">
        <v>849</v>
      </c>
      <c r="F1004" s="14">
        <v>801</v>
      </c>
      <c r="G1004" s="57" t="str">
        <f t="shared" si="15"/>
        <v>Binom1 Wins</v>
      </c>
      <c r="H1004" s="14"/>
    </row>
    <row r="1005" spans="4:8" x14ac:dyDescent="0.3">
      <c r="D1005" s="14">
        <v>973</v>
      </c>
      <c r="E1005" s="14">
        <v>843</v>
      </c>
      <c r="F1005" s="14">
        <v>799</v>
      </c>
      <c r="G1005" s="57" t="str">
        <f t="shared" si="15"/>
        <v>Binom1 Wins</v>
      </c>
      <c r="H1005" s="14"/>
    </row>
    <row r="1006" spans="4:8" x14ac:dyDescent="0.3">
      <c r="D1006" s="14">
        <v>974</v>
      </c>
      <c r="E1006" s="14">
        <v>863</v>
      </c>
      <c r="F1006" s="14">
        <v>794</v>
      </c>
      <c r="G1006" s="57" t="str">
        <f t="shared" si="15"/>
        <v>Binom1 Wins</v>
      </c>
      <c r="H1006" s="14"/>
    </row>
    <row r="1007" spans="4:8" x14ac:dyDescent="0.3">
      <c r="D1007" s="14">
        <v>975</v>
      </c>
      <c r="E1007" s="14">
        <v>856</v>
      </c>
      <c r="F1007" s="14">
        <v>800</v>
      </c>
      <c r="G1007" s="57" t="str">
        <f t="shared" si="15"/>
        <v>Binom1 Wins</v>
      </c>
      <c r="H1007" s="14"/>
    </row>
    <row r="1008" spans="4:8" x14ac:dyDescent="0.3">
      <c r="D1008" s="14">
        <v>976</v>
      </c>
      <c r="E1008" s="14">
        <v>834</v>
      </c>
      <c r="F1008" s="14">
        <v>826</v>
      </c>
      <c r="G1008" s="57" t="str">
        <f t="shared" si="15"/>
        <v>Binom1 Wins</v>
      </c>
      <c r="H1008" s="14"/>
    </row>
    <row r="1009" spans="4:8" x14ac:dyDescent="0.3">
      <c r="D1009" s="14">
        <v>977</v>
      </c>
      <c r="E1009" s="14">
        <v>853</v>
      </c>
      <c r="F1009" s="14">
        <v>818</v>
      </c>
      <c r="G1009" s="57" t="str">
        <f t="shared" si="15"/>
        <v>Binom1 Wins</v>
      </c>
      <c r="H1009" s="14"/>
    </row>
    <row r="1010" spans="4:8" x14ac:dyDescent="0.3">
      <c r="D1010" s="14">
        <v>978</v>
      </c>
      <c r="E1010" s="14">
        <v>838</v>
      </c>
      <c r="F1010" s="14">
        <v>804</v>
      </c>
      <c r="G1010" s="57" t="str">
        <f t="shared" si="15"/>
        <v>Binom1 Wins</v>
      </c>
      <c r="H1010" s="14"/>
    </row>
    <row r="1011" spans="4:8" x14ac:dyDescent="0.3">
      <c r="D1011" s="14">
        <v>979</v>
      </c>
      <c r="E1011" s="14">
        <v>837</v>
      </c>
      <c r="F1011" s="14">
        <v>821</v>
      </c>
      <c r="G1011" s="57" t="str">
        <f t="shared" si="15"/>
        <v>Binom1 Wins</v>
      </c>
      <c r="H1011" s="14"/>
    </row>
    <row r="1012" spans="4:8" x14ac:dyDescent="0.3">
      <c r="D1012" s="14">
        <v>980</v>
      </c>
      <c r="E1012" s="14">
        <v>842</v>
      </c>
      <c r="F1012" s="14">
        <v>797</v>
      </c>
      <c r="G1012" s="57" t="str">
        <f t="shared" si="15"/>
        <v>Binom1 Wins</v>
      </c>
      <c r="H1012" s="14"/>
    </row>
    <row r="1013" spans="4:8" x14ac:dyDescent="0.3">
      <c r="D1013" s="14">
        <v>981</v>
      </c>
      <c r="E1013" s="14">
        <v>858</v>
      </c>
      <c r="F1013" s="14">
        <v>808</v>
      </c>
      <c r="G1013" s="57" t="str">
        <f t="shared" si="15"/>
        <v>Binom1 Wins</v>
      </c>
      <c r="H1013" s="14"/>
    </row>
    <row r="1014" spans="4:8" x14ac:dyDescent="0.3">
      <c r="D1014" s="14">
        <v>982</v>
      </c>
      <c r="E1014" s="14">
        <v>865</v>
      </c>
      <c r="F1014" s="14">
        <v>785</v>
      </c>
      <c r="G1014" s="57" t="str">
        <f t="shared" si="15"/>
        <v>Binom1 Wins</v>
      </c>
      <c r="H1014" s="14"/>
    </row>
    <row r="1015" spans="4:8" x14ac:dyDescent="0.3">
      <c r="D1015" s="14">
        <v>983</v>
      </c>
      <c r="E1015" s="14">
        <v>824</v>
      </c>
      <c r="F1015" s="14">
        <v>823</v>
      </c>
      <c r="G1015" s="57" t="str">
        <f t="shared" si="15"/>
        <v>Binom1 Wins</v>
      </c>
      <c r="H1015" s="14"/>
    </row>
    <row r="1016" spans="4:8" x14ac:dyDescent="0.3">
      <c r="D1016" s="14">
        <v>984</v>
      </c>
      <c r="E1016" s="14">
        <v>847</v>
      </c>
      <c r="F1016" s="14">
        <v>815</v>
      </c>
      <c r="G1016" s="57" t="str">
        <f t="shared" si="15"/>
        <v>Binom1 Wins</v>
      </c>
      <c r="H1016" s="14"/>
    </row>
    <row r="1017" spans="4:8" x14ac:dyDescent="0.3">
      <c r="D1017" s="14">
        <v>985</v>
      </c>
      <c r="E1017" s="14">
        <v>848</v>
      </c>
      <c r="F1017" s="14">
        <v>798</v>
      </c>
      <c r="G1017" s="57" t="str">
        <f t="shared" si="15"/>
        <v>Binom1 Wins</v>
      </c>
      <c r="H1017" s="14"/>
    </row>
    <row r="1018" spans="4:8" x14ac:dyDescent="0.3">
      <c r="D1018" s="14">
        <v>986</v>
      </c>
      <c r="E1018" s="14">
        <v>843</v>
      </c>
      <c r="F1018" s="14">
        <v>800</v>
      </c>
      <c r="G1018" s="57" t="str">
        <f t="shared" si="15"/>
        <v>Binom1 Wins</v>
      </c>
      <c r="H1018" s="14"/>
    </row>
    <row r="1019" spans="4:8" x14ac:dyDescent="0.3">
      <c r="D1019" s="14">
        <v>987</v>
      </c>
      <c r="E1019" s="14">
        <v>853</v>
      </c>
      <c r="F1019" s="14">
        <v>800</v>
      </c>
      <c r="G1019" s="57" t="str">
        <f t="shared" si="15"/>
        <v>Binom1 Wins</v>
      </c>
      <c r="H1019" s="14"/>
    </row>
    <row r="1020" spans="4:8" x14ac:dyDescent="0.3">
      <c r="D1020" s="14">
        <v>988</v>
      </c>
      <c r="E1020" s="14">
        <v>867</v>
      </c>
      <c r="F1020" s="14">
        <v>795</v>
      </c>
      <c r="G1020" s="57" t="str">
        <f t="shared" si="15"/>
        <v>Binom1 Wins</v>
      </c>
      <c r="H1020" s="14"/>
    </row>
    <row r="1021" spans="4:8" x14ac:dyDescent="0.3">
      <c r="D1021" s="14">
        <v>989</v>
      </c>
      <c r="E1021" s="14">
        <v>848</v>
      </c>
      <c r="F1021" s="14">
        <v>784</v>
      </c>
      <c r="G1021" s="57" t="str">
        <f t="shared" si="15"/>
        <v>Binom1 Wins</v>
      </c>
      <c r="H1021" s="14"/>
    </row>
    <row r="1022" spans="4:8" x14ac:dyDescent="0.3">
      <c r="D1022" s="14">
        <v>990</v>
      </c>
      <c r="E1022" s="14">
        <v>860</v>
      </c>
      <c r="F1022" s="14">
        <v>805</v>
      </c>
      <c r="G1022" s="57" t="str">
        <f t="shared" si="15"/>
        <v>Binom1 Wins</v>
      </c>
      <c r="H1022" s="14"/>
    </row>
    <row r="1023" spans="4:8" x14ac:dyDescent="0.3">
      <c r="D1023" s="14">
        <v>991</v>
      </c>
      <c r="E1023" s="14">
        <v>845</v>
      </c>
      <c r="F1023" s="14">
        <v>797</v>
      </c>
      <c r="G1023" s="57" t="str">
        <f t="shared" si="15"/>
        <v>Binom1 Wins</v>
      </c>
      <c r="H1023" s="14"/>
    </row>
    <row r="1024" spans="4:8" x14ac:dyDescent="0.3">
      <c r="D1024" s="14">
        <v>992</v>
      </c>
      <c r="E1024" s="14">
        <v>839</v>
      </c>
      <c r="F1024" s="14">
        <v>805</v>
      </c>
      <c r="G1024" s="57" t="str">
        <f t="shared" si="15"/>
        <v>Binom1 Wins</v>
      </c>
      <c r="H1024" s="14"/>
    </row>
    <row r="1025" spans="4:8" x14ac:dyDescent="0.3">
      <c r="D1025" s="14">
        <v>993</v>
      </c>
      <c r="E1025" s="14">
        <v>870</v>
      </c>
      <c r="F1025" s="14">
        <v>796</v>
      </c>
      <c r="G1025" s="57" t="str">
        <f t="shared" si="15"/>
        <v>Binom1 Wins</v>
      </c>
      <c r="H1025" s="14"/>
    </row>
    <row r="1026" spans="4:8" x14ac:dyDescent="0.3">
      <c r="D1026" s="14">
        <v>994</v>
      </c>
      <c r="E1026" s="14">
        <v>859</v>
      </c>
      <c r="F1026" s="14">
        <v>806</v>
      </c>
      <c r="G1026" s="57" t="str">
        <f t="shared" si="15"/>
        <v>Binom1 Wins</v>
      </c>
      <c r="H1026" s="14"/>
    </row>
    <row r="1027" spans="4:8" x14ac:dyDescent="0.3">
      <c r="D1027" s="14">
        <v>995</v>
      </c>
      <c r="E1027" s="14">
        <v>855</v>
      </c>
      <c r="F1027" s="14">
        <v>811</v>
      </c>
      <c r="G1027" s="57" t="str">
        <f t="shared" si="15"/>
        <v>Binom1 Wins</v>
      </c>
      <c r="H1027" s="14"/>
    </row>
    <row r="1028" spans="4:8" x14ac:dyDescent="0.3">
      <c r="D1028" s="14">
        <v>996</v>
      </c>
      <c r="E1028" s="14">
        <v>843</v>
      </c>
      <c r="F1028" s="14">
        <v>796</v>
      </c>
      <c r="G1028" s="57" t="str">
        <f t="shared" si="15"/>
        <v>Binom1 Wins</v>
      </c>
      <c r="H1028" s="14"/>
    </row>
    <row r="1029" spans="4:8" x14ac:dyDescent="0.3">
      <c r="D1029" s="14">
        <v>997</v>
      </c>
      <c r="E1029" s="14">
        <v>855</v>
      </c>
      <c r="F1029" s="14">
        <v>796</v>
      </c>
      <c r="G1029" s="57" t="str">
        <f t="shared" si="15"/>
        <v>Binom1 Wins</v>
      </c>
      <c r="H1029" s="14"/>
    </row>
    <row r="1030" spans="4:8" x14ac:dyDescent="0.3">
      <c r="D1030" s="14">
        <v>998</v>
      </c>
      <c r="E1030" s="14">
        <v>852</v>
      </c>
      <c r="F1030" s="14">
        <v>786</v>
      </c>
      <c r="G1030" s="57" t="str">
        <f t="shared" si="15"/>
        <v>Binom1 Wins</v>
      </c>
      <c r="H1030" s="14"/>
    </row>
    <row r="1031" spans="4:8" x14ac:dyDescent="0.3">
      <c r="D1031" s="14">
        <v>999</v>
      </c>
      <c r="E1031" s="14">
        <v>855</v>
      </c>
      <c r="F1031" s="14">
        <v>796</v>
      </c>
      <c r="G1031" s="57" t="str">
        <f t="shared" si="15"/>
        <v>Binom1 Wins</v>
      </c>
      <c r="H1031" s="14"/>
    </row>
    <row r="1032" spans="4:8" x14ac:dyDescent="0.3">
      <c r="D1032" s="14">
        <v>1000</v>
      </c>
      <c r="E1032" s="14">
        <v>840</v>
      </c>
      <c r="F1032" s="14">
        <v>807</v>
      </c>
      <c r="G1032" s="57" t="str">
        <f t="shared" si="15"/>
        <v>Binom1 Wins</v>
      </c>
      <c r="H1032" s="14"/>
    </row>
    <row r="1033" spans="4:8" x14ac:dyDescent="0.3">
      <c r="G1033" s="19"/>
    </row>
  </sheetData>
  <sheetProtection sheet="1" scenarios="1"/>
  <mergeCells count="5">
    <mergeCell ref="E6:G6"/>
    <mergeCell ref="E13:G13"/>
    <mergeCell ref="E20:G20"/>
    <mergeCell ref="E26:G26"/>
    <mergeCell ref="J6:N6"/>
  </mergeCells>
  <phoneticPr fontId="7"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Scroll Bar 1">
              <controlPr defaultSize="0" autoPict="0">
                <anchor moveWithCells="1">
                  <from>
                    <xdr:col>9</xdr:col>
                    <xdr:colOff>7620</xdr:colOff>
                    <xdr:row>3</xdr:row>
                    <xdr:rowOff>7620</xdr:rowOff>
                  </from>
                  <to>
                    <xdr:col>14</xdr:col>
                    <xdr:colOff>7620</xdr:colOff>
                    <xdr:row>4</xdr:row>
                    <xdr:rowOff>15240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23B8D716-5E77-420B-BC47-BEC36E1B0A21}">
          <x14:colorSeries rgb="FF00B0F0"/>
          <x14:colorNegative rgb="FFD00000"/>
          <x14:colorAxis rgb="FF000000"/>
          <x14:colorMarkers rgb="FFD00000"/>
          <x14:colorFirst rgb="FFD00000"/>
          <x14:colorLast rgb="FFD00000"/>
          <x14:colorHigh rgb="FFD00000"/>
          <x14:colorLow rgb="FFD00000"/>
          <x14:sparklines>
            <x14:sparkline>
              <xm:f>PM_Triangular3_hist_data</xm:f>
              <xm:sqref>H10</xm:sqref>
            </x14:sparkline>
          </x14:sparklines>
        </x14:sparklineGroup>
        <x14:sparklineGroup manualMin="0" type="column" displayEmptyCellsAs="gap" minAxisType="custom" xr2:uid="{95B553EB-2B7D-41CA-BE66-B34C947E820E}">
          <x14:colorSeries rgb="FF00B0F0"/>
          <x14:colorNegative rgb="FFD00000"/>
          <x14:colorAxis rgb="FF000000"/>
          <x14:colorMarkers rgb="FFD00000"/>
          <x14:colorFirst rgb="FFD00000"/>
          <x14:colorLast rgb="FFD00000"/>
          <x14:colorHigh rgb="FFD00000"/>
          <x14:colorLow rgb="FFD00000"/>
          <x14:sparklines>
            <x14:sparkline>
              <xm:f>PM_Poisson1_hist_data</xm:f>
              <xm:sqref>F22</xm:sqref>
            </x14:sparkline>
          </x14:sparklines>
        </x14:sparklineGroup>
        <x14:sparklineGroup manualMin="0" type="column" displayEmptyCellsAs="gap" minAxisType="custom" xr2:uid="{B12BEA7A-2D9C-4251-9C69-89C8C817994C}">
          <x14:colorSeries rgb="FF00B0F0"/>
          <x14:colorNegative rgb="FFD00000"/>
          <x14:colorAxis rgb="FF000000"/>
          <x14:colorMarkers rgb="FFD00000"/>
          <x14:colorFirst rgb="FFD00000"/>
          <x14:colorLast rgb="FFD00000"/>
          <x14:colorHigh rgb="FFD00000"/>
          <x14:colorLow rgb="FFD00000"/>
          <x14:sparklines>
            <x14:sparkline>
              <xm:f>PM_Pert1_hist_data</xm:f>
              <xm:sqref>H15</xm:sqref>
            </x14:sparkline>
          </x14:sparklines>
        </x14:sparklineGroup>
        <x14:sparklineGroup manualMin="0" type="column" displayEmptyCellsAs="gap" minAxisType="custom" xr2:uid="{3EE053EE-7E79-4672-A95D-D2EAA8B3F995}">
          <x14:colorSeries rgb="FF00B0F0"/>
          <x14:colorNegative rgb="FFD00000"/>
          <x14:colorAxis rgb="FF000000"/>
          <x14:colorMarkers rgb="FFD00000"/>
          <x14:colorFirst rgb="FFD00000"/>
          <x14:colorLast rgb="FFD00000"/>
          <x14:colorHigh rgb="FFD00000"/>
          <x14:colorLow rgb="FFD00000"/>
          <x14:sparklines>
            <x14:sparkline>
              <xm:f>PM_Triangular2_hist_data</xm:f>
              <xm:sqref>H9</xm:sqref>
            </x14:sparkline>
          </x14:sparklines>
        </x14:sparklineGroup>
        <x14:sparklineGroup manualMin="0" type="column" displayEmptyCellsAs="gap" minAxisType="custom" xr2:uid="{B4BC65B0-DEAA-4DE8-B6D2-DF36F401E74B}">
          <x14:colorSeries rgb="FF00B0F0"/>
          <x14:colorNegative rgb="FFD00000"/>
          <x14:colorAxis rgb="FF000000"/>
          <x14:colorMarkers rgb="FFD00000"/>
          <x14:colorFirst rgb="FFD00000"/>
          <x14:colorLast rgb="FFD00000"/>
          <x14:colorHigh rgb="FFD00000"/>
          <x14:colorLow rgb="FFD00000"/>
          <x14:sparklines>
            <x14:sparkline>
              <xm:f>PM_Pert2_hist_data</xm:f>
              <xm:sqref>H16</xm:sqref>
            </x14:sparkline>
          </x14:sparklines>
        </x14:sparklineGroup>
        <x14:sparklineGroup manualMin="0" type="column" displayEmptyCellsAs="gap" minAxisType="custom" xr2:uid="{2283E3A9-0A3C-457D-B6B9-AA3CB1CF1DA6}">
          <x14:colorSeries rgb="FF00B0F0"/>
          <x14:colorNegative rgb="FFD00000"/>
          <x14:colorAxis rgb="FF000000"/>
          <x14:colorMarkers rgb="FFD00000"/>
          <x14:colorFirst rgb="FFD00000"/>
          <x14:colorLast rgb="FFD00000"/>
          <x14:colorHigh rgb="FFD00000"/>
          <x14:colorLow rgb="FFD00000"/>
          <x14:sparklines>
            <x14:sparkline>
              <xm:f>PM_Triangular1_hist_data</xm:f>
              <xm:sqref>H8</xm:sqref>
            </x14:sparkline>
          </x14:sparklines>
        </x14:sparklineGroup>
        <x14:sparklineGroup manualMin="0" type="column" displayEmptyCellsAs="gap" minAxisType="custom" xr2:uid="{BA1C5789-610C-4102-9F42-25BE24403F49}">
          <x14:colorSeries rgb="FF00B0F0"/>
          <x14:colorNegative rgb="FFD00000"/>
          <x14:colorAxis rgb="FF000000"/>
          <x14:colorMarkers rgb="FFD00000"/>
          <x14:colorFirst rgb="FFD00000"/>
          <x14:colorLast rgb="FFD00000"/>
          <x14:colorHigh rgb="FFD00000"/>
          <x14:colorLow rgb="FFD00000"/>
          <x14:sparklines>
            <x14:sparkline>
              <xm:f>PM_Triangular1___Triangular2_hist_data</xm:f>
              <xm:sqref>M8</xm:sqref>
            </x14:sparkline>
          </x14:sparklines>
        </x14:sparklineGroup>
        <x14:sparklineGroup manualMin="0" type="column" displayEmptyCellsAs="gap" minAxisType="custom" xr2:uid="{71658822-7970-43C0-BA5D-5D633218135E}">
          <x14:colorSeries rgb="FF00B0F0"/>
          <x14:colorNegative rgb="FFD00000"/>
          <x14:colorAxis rgb="FF000000"/>
          <x14:colorMarkers rgb="FFD00000"/>
          <x14:colorFirst rgb="FFD00000"/>
          <x14:colorLast rgb="FFD00000"/>
          <x14:colorHigh rgb="FFD00000"/>
          <x14:colorLow rgb="FFD00000"/>
          <x14:sparklines>
            <x14:sparkline>
              <xm:f>PM_Pert3_hist_data</xm:f>
              <xm:sqref>H17</xm:sqref>
            </x14:sparkline>
          </x14:sparklines>
        </x14:sparklineGroup>
        <x14:sparklineGroup manualMin="0" type="column" displayEmptyCellsAs="gap" minAxisType="custom" xr2:uid="{754DD79C-D9BD-4BA1-A8EE-F7DAFCA4A685}">
          <x14:colorSeries rgb="FF00B0F0"/>
          <x14:colorNegative rgb="FFD00000"/>
          <x14:colorAxis rgb="FF000000"/>
          <x14:colorMarkers rgb="FFD00000"/>
          <x14:colorFirst rgb="FFD00000"/>
          <x14:colorLast rgb="FFD00000"/>
          <x14:colorHigh rgb="FFD00000"/>
          <x14:colorLow rgb="FFD00000"/>
          <x14:sparklines>
            <x14:sparkline>
              <xm:f>PM_Poisson2_hist_data</xm:f>
              <xm:sqref>F23</xm:sqref>
            </x14:sparkline>
          </x14:sparklines>
        </x14:sparklineGroup>
        <x14:sparklineGroup manualMin="0" type="column" displayEmptyCellsAs="gap" minAxisType="custom" xr2:uid="{7296C7F5-F420-4BAD-B0D8-E7B411EBCFDF}">
          <x14:colorSeries rgb="FF00B0F0"/>
          <x14:colorNegative rgb="FFD00000"/>
          <x14:colorAxis rgb="FF000000"/>
          <x14:colorMarkers rgb="FFD00000"/>
          <x14:colorFirst rgb="FFD00000"/>
          <x14:colorLast rgb="FFD00000"/>
          <x14:colorHigh rgb="FFD00000"/>
          <x14:colorLow rgb="FFD00000"/>
          <x14:sparklines>
            <x14:sparkline>
              <xm:f>PM_Binom1_hist_data</xm:f>
              <xm:sqref>G28</xm:sqref>
            </x14:sparkline>
          </x14:sparklines>
        </x14:sparklineGroup>
        <x14:sparklineGroup manualMin="0" type="column" displayEmptyCellsAs="gap" minAxisType="custom" xr2:uid="{8C6C8443-B744-484B-AA40-D4C0CF015588}">
          <x14:colorSeries rgb="FF00B0F0"/>
          <x14:colorNegative rgb="FFD00000"/>
          <x14:colorAxis rgb="FF000000"/>
          <x14:colorMarkers rgb="FFD00000"/>
          <x14:colorFirst rgb="FFD00000"/>
          <x14:colorLast rgb="FFD00000"/>
          <x14:colorHigh rgb="FFD00000"/>
          <x14:colorLow rgb="FFD00000"/>
          <x14:sparklines>
            <x14:sparkline>
              <xm:f>PM_Binom2_hist_data</xm:f>
              <xm:sqref>G29</xm:sqref>
            </x14:sparkline>
          </x14:sparklines>
        </x14:sparklineGroup>
        <x14:sparklineGroup manualMin="0" type="column" displayEmptyCellsAs="gap" minAxisType="custom" xr2:uid="{4A85F88A-B89B-4C7B-A3BA-7FA211397108}">
          <x14:colorSeries rgb="FF00B0F0"/>
          <x14:colorNegative rgb="FFD00000"/>
          <x14:colorAxis rgb="FF000000"/>
          <x14:colorMarkers rgb="FFD00000"/>
          <x14:colorFirst rgb="FFD00000"/>
          <x14:colorLast rgb="FFD00000"/>
          <x14:colorHigh rgb="FFD00000"/>
          <x14:colorLow rgb="FFD00000"/>
          <x14:sparklines>
            <x14:sparkline>
              <xm:f>PM_Triangular1___Triangular3_hist_data</xm:f>
              <xm:sqref>M9</xm:sqref>
            </x14:sparkline>
          </x14:sparklines>
        </x14:sparklineGroup>
        <x14:sparklineGroup manualMin="0" type="column" displayEmptyCellsAs="gap" minAxisType="custom" xr2:uid="{8F638690-54C2-4B60-BB1F-33878B249C52}">
          <x14:colorSeries rgb="FF00B0F0"/>
          <x14:colorNegative rgb="FFD00000"/>
          <x14:colorAxis rgb="FF000000"/>
          <x14:colorMarkers rgb="FFD00000"/>
          <x14:colorFirst rgb="FFD00000"/>
          <x14:colorLast rgb="FFD00000"/>
          <x14:colorHigh rgb="FFD00000"/>
          <x14:colorLow rgb="FFD00000"/>
          <x14:sparklines>
            <x14:sparkline>
              <xm:f>PM_Triangular2___Triangular3_hist_data</xm:f>
              <xm:sqref>M10</xm:sqref>
            </x14:sparkline>
          </x14:sparklines>
        </x14:sparklineGroup>
        <x14:sparklineGroup manualMin="0" type="column" displayEmptyCellsAs="gap" minAxisType="custom" xr2:uid="{172A8A8B-A5C9-437D-9E17-3509C66A55CF}">
          <x14:colorSeries rgb="FF00B0F0"/>
          <x14:colorNegative rgb="FFD00000"/>
          <x14:colorAxis rgb="FF000000"/>
          <x14:colorMarkers rgb="FFD00000"/>
          <x14:colorFirst rgb="FFD00000"/>
          <x14:colorLast rgb="FFD00000"/>
          <x14:colorHigh rgb="FFD00000"/>
          <x14:colorLow rgb="FFD00000"/>
          <x14:sparklines>
            <x14:sparkline>
              <xm:f>PM_Pert1___Pert2_hist_data</xm:f>
              <xm:sqref>M15</xm:sqref>
            </x14:sparkline>
          </x14:sparklines>
        </x14:sparklineGroup>
        <x14:sparklineGroup manualMin="0" type="column" displayEmptyCellsAs="gap" minAxisType="custom" xr2:uid="{BE2FAC7F-024E-45A4-981C-289FAB99B479}">
          <x14:colorSeries rgb="FF00B0F0"/>
          <x14:colorNegative rgb="FFD00000"/>
          <x14:colorAxis rgb="FF000000"/>
          <x14:colorMarkers rgb="FFD00000"/>
          <x14:colorFirst rgb="FFD00000"/>
          <x14:colorLast rgb="FFD00000"/>
          <x14:colorHigh rgb="FFD00000"/>
          <x14:colorLow rgb="FFD00000"/>
          <x14:sparklines>
            <x14:sparkline>
              <xm:f>PM_Pert1___Pert3_hist_data</xm:f>
              <xm:sqref>M16</xm:sqref>
            </x14:sparkline>
          </x14:sparklines>
        </x14:sparklineGroup>
        <x14:sparklineGroup manualMin="0" type="column" displayEmptyCellsAs="gap" minAxisType="custom" xr2:uid="{2238C8AC-2803-45F4-9BAD-61C5B1B2DF39}">
          <x14:colorSeries rgb="FF00B0F0"/>
          <x14:colorNegative rgb="FFD00000"/>
          <x14:colorAxis rgb="FF000000"/>
          <x14:colorMarkers rgb="FFD00000"/>
          <x14:colorFirst rgb="FFD00000"/>
          <x14:colorLast rgb="FFD00000"/>
          <x14:colorHigh rgb="FFD00000"/>
          <x14:colorLow rgb="FFD00000"/>
          <x14:sparklines>
            <x14:sparkline>
              <xm:f>PM_Pert2___Pert3_hist_data</xm:f>
              <xm:sqref>M17</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8C29D-BC7E-4B0B-8088-D36E13FDEF24}">
  <sheetPr codeName="Sheet8"/>
  <dimension ref="A1:X25"/>
  <sheetViews>
    <sheetView showGridLines="0" topLeftCell="A3" zoomScale="55" zoomScaleNormal="55" workbookViewId="0">
      <selection activeCell="O25" sqref="O25"/>
    </sheetView>
  </sheetViews>
  <sheetFormatPr defaultColWidth="12.109375" defaultRowHeight="14.4" x14ac:dyDescent="0.3"/>
  <cols>
    <col min="13" max="13" width="15.44140625" bestFit="1" customWidth="1"/>
    <col min="18" max="18" width="15.109375" bestFit="1" customWidth="1"/>
    <col min="20" max="20" width="13.44140625" bestFit="1" customWidth="1"/>
  </cols>
  <sheetData>
    <row r="1" spans="1:24" s="8" customFormat="1" ht="40.200000000000003" customHeight="1" x14ac:dyDescent="0.4">
      <c r="A1" s="70"/>
      <c r="B1" s="71"/>
      <c r="C1" s="72"/>
      <c r="D1" s="72"/>
      <c r="E1" s="72"/>
      <c r="F1" s="72"/>
      <c r="G1" s="72"/>
      <c r="H1"/>
      <c r="I1"/>
      <c r="J1"/>
      <c r="K1"/>
      <c r="L1"/>
      <c r="M1"/>
      <c r="N1"/>
      <c r="O1"/>
      <c r="P1"/>
      <c r="Q1"/>
      <c r="R1"/>
      <c r="S1"/>
      <c r="T1"/>
      <c r="U1"/>
      <c r="V1"/>
      <c r="W1"/>
      <c r="X1"/>
    </row>
    <row r="2" spans="1:24" s="8" customFormat="1" ht="40.200000000000003" customHeight="1" x14ac:dyDescent="0.4">
      <c r="A2" s="73"/>
      <c r="B2" s="71"/>
      <c r="C2" s="74"/>
      <c r="D2" s="74" t="s">
        <v>218</v>
      </c>
      <c r="E2" s="72"/>
      <c r="F2" s="72"/>
      <c r="G2" s="72"/>
      <c r="H2"/>
      <c r="I2"/>
      <c r="J2"/>
      <c r="K2"/>
      <c r="L2"/>
      <c r="M2"/>
      <c r="N2"/>
      <c r="O2"/>
      <c r="P2"/>
      <c r="Q2"/>
      <c r="R2"/>
      <c r="S2"/>
      <c r="T2"/>
      <c r="U2"/>
      <c r="V2"/>
      <c r="W2"/>
      <c r="X2"/>
    </row>
    <row r="5" spans="1:24" x14ac:dyDescent="0.3">
      <c r="J5" s="19" t="s">
        <v>211</v>
      </c>
      <c r="O5">
        <f>PM_Index</f>
        <v>100</v>
      </c>
    </row>
    <row r="6" spans="1:24" x14ac:dyDescent="0.3">
      <c r="J6" s="8"/>
    </row>
    <row r="8" spans="1:24" x14ac:dyDescent="0.3">
      <c r="K8" s="65">
        <v>2001</v>
      </c>
    </row>
    <row r="9" spans="1:24" x14ac:dyDescent="0.3">
      <c r="L9" s="105">
        <f>G12*Q12</f>
        <v>0</v>
      </c>
      <c r="M9" s="152">
        <f>L9</f>
        <v>0</v>
      </c>
      <c r="N9" s="153"/>
    </row>
    <row r="10" spans="1:24" x14ac:dyDescent="0.3">
      <c r="K10" s="10" t="s">
        <v>106</v>
      </c>
      <c r="L10" s="19" t="s">
        <v>100</v>
      </c>
    </row>
    <row r="11" spans="1:24" ht="124.2" customHeight="1" x14ac:dyDescent="0.3">
      <c r="B11" s="124"/>
      <c r="C11" s="124"/>
      <c r="D11" s="65"/>
      <c r="E11" s="65"/>
      <c r="F11" s="65"/>
      <c r="G11" s="124"/>
      <c r="H11" s="124"/>
      <c r="I11" s="124"/>
      <c r="J11" s="124"/>
      <c r="K11" s="155"/>
      <c r="L11" s="155"/>
      <c r="M11" s="155"/>
    </row>
    <row r="12" spans="1:24" x14ac:dyDescent="0.3">
      <c r="B12" s="124"/>
      <c r="C12" s="124"/>
      <c r="D12" s="65"/>
      <c r="E12" s="65">
        <f>( MOD(( MOD( MOD( 999999999999989, MOD( PM_Index*2499997 + (F12)*1800451 + (1)*2000371 + (0)*1796777 + (0)*2299603, 7450589 ) * 4658 + 7450581 ) * 383, 99991 ) * 7440893 + MOD( MOD( 999999999999989, MOD( PM_Index*2246527 + (F12)*2399993 + (1)*2100869 + (0)*1918303 + (0)*1624729, 7450987 ) * 7580 + 7560584 ) * 17669, 7440893 )) * 1343, 4294967296 ) + 0.5 ) / 4294967296</f>
        <v>0.59231236448977143</v>
      </c>
      <c r="F12" s="65">
        <v>2002</v>
      </c>
      <c r="G12" s="125">
        <f>IF( F14 &gt; G14, NA(), IF( G14 &gt; H14, NA(), IF( F14 = H14, G14, IF( E12 &lt; (( G14 - F14 ) / ( H14 - F14 )), F14 + SQRT( E12 * ( G14 - F14 ) * ( H14 - F14 )), H14 - SQRT(( 1 - E12 ) * ( H14 - F14 ) * ( H14 - G14 ))))))</f>
        <v>2.6140118932908076</v>
      </c>
      <c r="H12" s="126">
        <f>G12</f>
        <v>2.6140118932908076</v>
      </c>
      <c r="I12" s="124"/>
      <c r="J12" s="124"/>
      <c r="K12" s="124"/>
      <c r="L12" s="124"/>
      <c r="M12" s="124"/>
      <c r="O12" s="65">
        <f>( MOD(( MOD( MOD( 999999999999989, MOD( PM_Index*2499997 + (P12)*1800451 + (1)*2000371 + (0)*1796777 + (0)*2299603, 7450589 ) * 4658 + 7450581 ) * 383, 99991 ) * 7440893 + MOD( MOD( 999999999999989, MOD( PM_Index*2246527 + (P12)*2399993 + (1)*2100869 + (0)*1918303 + (0)*1624729, 7450987 ) * 7580 + 7560584 ) * 17669, 7440893 )) * 1343, 4294967296 ) + 0.5 ) / 4294967296</f>
        <v>0.45004433474969119</v>
      </c>
      <c r="P12" s="65">
        <v>2007</v>
      </c>
      <c r="Q12" s="104">
        <f>IF( P14 &gt; Q14, NA(), IF( Q14 &gt; R14, NA(), IF( P14 = R14, Q14, IF( O12 &lt; (( Q14 - P14 ) / ( R14 - P14 )), P14 + SQRT( O12 * ( Q14 - P14 ) * ( R14 - P14 )), R14 - SQRT(( 1 - O12 ) * ( R14 - P14 ) * ( R14 - Q14 ))))))</f>
        <v>0</v>
      </c>
      <c r="R12" s="106">
        <f>Q12</f>
        <v>0</v>
      </c>
    </row>
    <row r="13" spans="1:24" ht="14.4" customHeight="1" x14ac:dyDescent="0.3">
      <c r="B13" s="124"/>
      <c r="C13" s="124"/>
      <c r="D13" s="124"/>
      <c r="E13" s="124"/>
      <c r="F13" s="127" t="s">
        <v>105</v>
      </c>
      <c r="G13" s="128" t="s">
        <v>94</v>
      </c>
      <c r="H13" s="124"/>
      <c r="I13" s="124"/>
      <c r="J13" s="124"/>
      <c r="K13" s="124"/>
      <c r="L13" s="124"/>
      <c r="M13" s="124"/>
      <c r="P13" s="10" t="s">
        <v>106</v>
      </c>
      <c r="Q13" s="20" t="s">
        <v>101</v>
      </c>
      <c r="R13" s="12"/>
    </row>
    <row r="14" spans="1:24" ht="14.4" customHeight="1" x14ac:dyDescent="0.3">
      <c r="B14" s="124"/>
      <c r="C14" s="124"/>
      <c r="D14" s="124"/>
      <c r="E14" s="124"/>
      <c r="F14" s="129">
        <f>D20*H19</f>
        <v>0.21</v>
      </c>
      <c r="G14" s="129">
        <f>E20*I19</f>
        <v>2</v>
      </c>
      <c r="H14" s="129">
        <f>F20*J19</f>
        <v>5.0999999999999996</v>
      </c>
      <c r="I14" s="124"/>
      <c r="J14" s="124"/>
      <c r="K14" s="124"/>
      <c r="L14" s="124"/>
      <c r="M14" s="124"/>
      <c r="P14" s="81"/>
      <c r="Q14" s="81"/>
      <c r="R14" s="81"/>
    </row>
    <row r="15" spans="1:24" ht="14.4" customHeight="1" x14ac:dyDescent="0.3">
      <c r="B15" s="124"/>
      <c r="C15" s="124"/>
      <c r="D15" s="124"/>
      <c r="E15" s="124"/>
      <c r="F15" s="130">
        <f>D20*H20</f>
        <v>0</v>
      </c>
      <c r="G15" s="130">
        <f>E20*I20</f>
        <v>0</v>
      </c>
      <c r="H15" s="130">
        <f>F20*J20</f>
        <v>0</v>
      </c>
      <c r="I15" s="124"/>
      <c r="J15" s="124"/>
      <c r="K15" s="124"/>
      <c r="L15" s="124"/>
      <c r="M15" s="124"/>
      <c r="P15" s="23">
        <f>N20*R20</f>
        <v>0</v>
      </c>
      <c r="Q15" s="23">
        <f>O20*S20</f>
        <v>0</v>
      </c>
      <c r="R15" s="23">
        <f>P20*T20</f>
        <v>0</v>
      </c>
    </row>
    <row r="16" spans="1:24" ht="124.2" customHeight="1" x14ac:dyDescent="0.3">
      <c r="B16" s="124"/>
      <c r="C16" s="124"/>
      <c r="D16" s="124"/>
      <c r="E16" s="124"/>
      <c r="F16" s="155"/>
      <c r="G16" s="155"/>
      <c r="H16" s="155"/>
      <c r="I16" s="124"/>
      <c r="J16" s="124"/>
      <c r="K16" s="124"/>
      <c r="L16" s="124"/>
      <c r="M16" s="124"/>
      <c r="P16" s="154"/>
      <c r="Q16" s="154"/>
      <c r="R16" s="154"/>
    </row>
    <row r="17" spans="2:22" x14ac:dyDescent="0.3">
      <c r="B17" s="124"/>
      <c r="C17" s="65">
        <f>( MOD(( MOD( MOD( 999999999999989, MOD( PM_Index*2499997 + (D17)*1800451 + (1)*2000371 + (0)*1796777 + (0)*2299603, 7450589 ) * 4658 + 7450581 ) * 383, 99991 ) * 7440893 + MOD( MOD( 999999999999989, MOD( PM_Index*2246527 + (D17)*2399993 + (1)*2100869 + (0)*1918303 + (0)*1624729, 7450987 ) * 7580 + 7560584 ) * 17669, 7440893 )) * 1343, 4294967296 ) + 0.5 ) / 4294967296</f>
        <v>0.14623944472987205</v>
      </c>
      <c r="D17" s="65">
        <v>2003</v>
      </c>
      <c r="E17" s="124"/>
      <c r="F17" s="124"/>
      <c r="G17" s="65">
        <f>( MOD(( MOD( MOD( 999999999999989, MOD( PM_Index*2499997 + (H17)*1800451 + (1)*2000371 + (0)*1796777 + (0)*2299603, 7450589 ) * 4658 + 7450581 ) * 383, 99991 ) * 7440893 + MOD( MOD( 999999999999989, MOD( PM_Index*2246527 + (H17)*2399993 + (1)*2100869 + (0)*1918303 + (0)*1624729, 7450987 ) * 7580 + 7560584 ) * 17669, 7440893 )) * 1343, 4294967296 ) + 0.5 ) / 4294967296</f>
        <v>0.61023753683548421</v>
      </c>
      <c r="H17" s="65">
        <v>2004</v>
      </c>
      <c r="I17" s="135">
        <f>IF( H19 &gt; I19, NA(), IF( I19 &gt; J19, NA(), IF( H19 = J19, I19, IF( G17 &lt; (( I19 - H19 ) / ( J19 - H19 )), H19 + SQRT( G17 * ( I19 - H19 ) * ( J19 - H19 )), J19 - SQRT(( 1 - G17 ) * ( J19 - H19 ) * ( J19 - I19 ))))))</f>
        <v>0.43857018803564851</v>
      </c>
      <c r="J17" s="101">
        <f>I17</f>
        <v>0.43857018803564851</v>
      </c>
      <c r="K17" s="134"/>
      <c r="L17" s="134"/>
      <c r="M17" s="65">
        <f>( MOD(( MOD( MOD( 999999999999989, MOD( PM_Index*2499997 + (N17)*1800451 + (1)*2000371 + (0)*1796777 + (0)*2299603, 7450589 ) * 4658 + 7450581 ) * 383, 99991 ) * 7440893 + MOD( MOD( 999999999999989, MOD( PM_Index*2246527 + (N17)*2399993 + (1)*2100869 + (0)*1918303 + (0)*1624729, 7450987 ) * 7580 + 7560584 ) * 17669, 7440893 )) * 1343, 4294967296 ) + 0.5 ) / 4294967296</f>
        <v>0.91000927903223783</v>
      </c>
      <c r="N17" s="65">
        <v>2008</v>
      </c>
      <c r="Q17" s="65">
        <f>( MOD(( MOD( MOD( 999999999999989, MOD( PM_Index*2499997 + (R17)*1800451 + (1)*2000371 + (0)*1796777 + (0)*2299603, 7450589 ) * 4658 + 7450581 ) * 383, 99991 ) * 7440893 + MOD( MOD( 999999999999989, MOD( PM_Index*2246527 + (R17)*2399993 + (1)*2100869 + (0)*1918303 + (0)*1624729, 7450987 ) * 7580 + 7560584 ) * 17669, 7440893 )) * 1343, 4294967296 ) + 0.5 ) / 4294967296</f>
        <v>0.41530403948854655</v>
      </c>
      <c r="R17" s="65">
        <v>2009</v>
      </c>
      <c r="S17" s="104">
        <f>IF( R19 &gt; S19, NA(), IF( S19 &gt; T19, NA(), IF( R19 = T19, S19, IF( Q17 &lt; (( S19 - R19 ) / ( T19 - R19 )), R19 + SQRT( Q17 * ( S19 - R19 ) * ( T19 - R19 )), T19 - SQRT(( 1 - Q17 ) * ( T19 - R19 ) * ( T19 - S19 ))))))</f>
        <v>0</v>
      </c>
      <c r="T17" s="106">
        <f>S17</f>
        <v>0</v>
      </c>
    </row>
    <row r="18" spans="2:22" x14ac:dyDescent="0.3">
      <c r="B18" s="124"/>
      <c r="C18" s="124"/>
      <c r="D18" s="124"/>
      <c r="E18" s="125">
        <f>IF( D20 &gt; E20, NA(), IF( E20 &gt; F20, NA(), IF( D20 = F20, E20, IF( C17 &lt; (( E20 - D20 ) / ( F20 - D20 )), D20 + SQRT( C17 * ( E20 - D20 ) * ( F20 - D20 )), F20 - SQRT(( 1 - C17 ) * ( F20 - D20 ) * ( F20 - E20 ))))))</f>
        <v>3.0235376083573087</v>
      </c>
      <c r="F18" s="126">
        <f>E18</f>
        <v>3.0235376083573087</v>
      </c>
      <c r="G18" s="134"/>
      <c r="H18" s="137" t="s">
        <v>103</v>
      </c>
      <c r="I18" s="138" t="s">
        <v>98</v>
      </c>
      <c r="J18" s="134"/>
      <c r="K18" s="134"/>
      <c r="L18" s="134"/>
      <c r="M18" s="124"/>
      <c r="O18" s="104">
        <f>IF( N20 &gt; O20, NA(), IF( O20 &gt; P20, NA(), IF( N20 = P20, O20, IF( M17 &lt; (( O20 - N20 ) / ( P20 - N20 )), N20 + SQRT( M17 * ( O20 - N20 ) * ( P20 - N20 )), P20 - SQRT(( 1 - M17 ) * ( P20 - N20 ) * ( P20 - O20 ))))))</f>
        <v>0</v>
      </c>
      <c r="P18" s="106">
        <f>O18</f>
        <v>0</v>
      </c>
      <c r="R18" s="10" t="s">
        <v>106</v>
      </c>
      <c r="S18" s="20" t="s">
        <v>96</v>
      </c>
    </row>
    <row r="19" spans="2:22" ht="14.4" customHeight="1" x14ac:dyDescent="0.3">
      <c r="B19" s="124"/>
      <c r="C19" s="124"/>
      <c r="D19" s="127" t="s">
        <v>105</v>
      </c>
      <c r="E19" s="131" t="s">
        <v>99</v>
      </c>
      <c r="F19" s="132"/>
      <c r="G19" s="134"/>
      <c r="H19" s="133">
        <v>0.21</v>
      </c>
      <c r="I19" s="133">
        <v>0.4</v>
      </c>
      <c r="J19" s="133">
        <v>0.63749999999999996</v>
      </c>
      <c r="K19" s="139"/>
      <c r="L19" s="134"/>
      <c r="M19" s="124"/>
      <c r="N19" s="10" t="s">
        <v>106</v>
      </c>
      <c r="O19" s="20" t="s">
        <v>97</v>
      </c>
      <c r="P19" s="12"/>
      <c r="R19" s="81"/>
      <c r="S19" s="81"/>
      <c r="T19" s="81"/>
    </row>
    <row r="20" spans="2:22" x14ac:dyDescent="0.3">
      <c r="B20" s="124"/>
      <c r="C20" s="124"/>
      <c r="D20" s="129">
        <v>1</v>
      </c>
      <c r="E20" s="129">
        <v>5</v>
      </c>
      <c r="F20" s="129">
        <v>8</v>
      </c>
      <c r="G20" s="134"/>
      <c r="H20" s="142">
        <f>(F24*J24)</f>
        <v>0</v>
      </c>
      <c r="I20" s="142">
        <f>(G24*K24)</f>
        <v>0</v>
      </c>
      <c r="J20" s="142">
        <f>H24*L24</f>
        <v>0</v>
      </c>
      <c r="K20" s="58">
        <f>AVERAGE(H20:J20)</f>
        <v>0</v>
      </c>
      <c r="L20" s="134"/>
      <c r="M20" s="124"/>
      <c r="N20" s="81"/>
      <c r="O20" s="81"/>
      <c r="P20" s="81"/>
      <c r="R20" s="23">
        <f>P24*T24</f>
        <v>0</v>
      </c>
      <c r="S20" s="23">
        <f>Q24*U24</f>
        <v>0</v>
      </c>
      <c r="T20" s="23">
        <f>R24*V24</f>
        <v>0</v>
      </c>
    </row>
    <row r="21" spans="2:22" ht="124.2" customHeight="1" x14ac:dyDescent="0.3">
      <c r="B21" s="124"/>
      <c r="C21" s="124"/>
      <c r="D21" s="155"/>
      <c r="E21" s="155"/>
      <c r="F21" s="155"/>
      <c r="G21" s="134"/>
      <c r="H21" s="156"/>
      <c r="I21" s="156"/>
      <c r="J21" s="156"/>
      <c r="K21" s="141"/>
      <c r="L21" s="134"/>
      <c r="M21" s="124"/>
      <c r="N21" s="154"/>
      <c r="O21" s="154"/>
      <c r="P21" s="154"/>
      <c r="R21" s="154"/>
      <c r="S21" s="154"/>
      <c r="T21" s="154"/>
    </row>
    <row r="22" spans="2:22" x14ac:dyDescent="0.3">
      <c r="E22" s="65">
        <f>( MOD(( MOD( MOD( 999999999999989, MOD( PM_Index*2499997 + (F22)*1800451 + (1)*2000371 + (0)*1796777 + (0)*2299603, 7450589 ) * 4658 + 7450581 ) * 383, 99991 ) * 7440893 + MOD( MOD( 999999999999989, MOD( PM_Index*2246527 + (F22)*2399993 + (1)*2100869 + (0)*1918303 + (0)*1624729, 7450987 ) * 7580 + 7560584 ) * 17669, 7440893 )) * 1343, 4294967296 ) + 0.5 ) / 4294967296</f>
        <v>0.47910955932457</v>
      </c>
      <c r="F22" s="65">
        <v>2005</v>
      </c>
      <c r="G22" s="135">
        <f>IF( F24 &gt; G24, NA(), IF( G24 &gt; H24, NA(), IF( F24 = H24, G24, IF( E22 &lt; (( G24 - F24 ) / ( H24 - F24 )), F24 + SQRT( E22 * ( G24 - F24 ) * ( H24 - F24 )), H24 - SQRT(( 1 - E22 ) * ( H24 - F24 ) * ( H24 - G24 ))))))</f>
        <v>0</v>
      </c>
      <c r="H22" s="136">
        <f>G22</f>
        <v>0</v>
      </c>
      <c r="I22" s="65">
        <f>( MOD(( MOD( MOD( 999999999999989, MOD( PM_Index*2499997 + (J22)*1800451 + (1)*2000371 + (0)*1796777 + (0)*2299603, 7450589 ) * 4658 + 7450581 ) * 383, 99991 ) * 7440893 + MOD( MOD( 999999999999989, MOD( PM_Index*2246527 + (J22)*2399993 + (1)*2100869 + (0)*1918303 + (0)*1624729, 7450987 ) * 7580 + 7560584 ) * 17669, 7440893 )) * 1343, 4294967296 ) + 0.5 ) / 4294967296</f>
        <v>0.10590389452408999</v>
      </c>
      <c r="J22" s="65">
        <v>2006</v>
      </c>
      <c r="K22" s="135">
        <f>IF( J24 &gt; K24, NA(), IF( K24 &gt; L24, NA(), IF( J24 = L24, K24, IF( I22 &lt; (( K24 - J24 ) / ( L24 - J24 )), J24 + SQRT( I22 * ( K24 - J24 ) * ( L24 - J24 )), L24 - SQRT(( 1 - I22 ) * ( L24 - J24 ) * ( L24 - K24 ))))))</f>
        <v>0</v>
      </c>
      <c r="L22" s="136">
        <f>K22</f>
        <v>0</v>
      </c>
      <c r="O22" s="65">
        <f>( MOD(( MOD( MOD( 999999999999989, MOD( PM_Index*2499997 + (P22)*1800451 + (1)*2000371 + (0)*1796777 + (0)*2299603, 7450589 ) * 4658 + 7450581 ) * 383, 99991 ) * 7440893 + MOD( MOD( 999999999999989, MOD( PM_Index*2246527 + (P22)*2399993 + (1)*2100869 + (0)*1918303 + (0)*1624729, 7450987 ) * 7580 + 7560584 ) * 17669, 7440893 )) * 1343, 4294967296 ) + 0.5 ) / 4294967296</f>
        <v>0.5818166279932484</v>
      </c>
      <c r="P22" s="65">
        <v>2010</v>
      </c>
      <c r="Q22" s="104">
        <f>IF( P24 &gt; Q24, NA(), IF( Q24 &gt; R24, NA(), IF( P24 = R24, Q24, IF( O22 &lt; (( Q24 - P24 ) / ( R24 - P24 )), P24 + SQRT( O22 * ( Q24 - P24 ) * ( R24 - P24 )), R24 - SQRT(( 1 - O22 ) * ( R24 - P24 ) * ( R24 - Q24 ))))))</f>
        <v>0</v>
      </c>
      <c r="R22" s="106">
        <f>Q22</f>
        <v>0</v>
      </c>
      <c r="S22" s="65">
        <f>( MOD(( MOD( MOD( 999999999999989, MOD( PM_Index*2499997 + (T22)*1800451 + (1)*2000371 + (0)*1796777 + (0)*2299603, 7450589 ) * 4658 + 7450581 ) * 383, 99991 ) * 7440893 + MOD( MOD( 999999999999989, MOD( PM_Index*2246527 + (T22)*2399993 + (1)*2100869 + (0)*1918303 + (0)*1624729, 7450987 ) * 7580 + 7560584 ) * 17669, 7440893 )) * 1343, 4294967296 ) + 0.5 ) / 4294967296</f>
        <v>0.15873807074967772</v>
      </c>
      <c r="T22" s="65">
        <v>2011</v>
      </c>
      <c r="U22" s="104">
        <f>IF( T24 &gt; U24, NA(), IF( U24 &gt; V24, NA(), IF( T24 = V24, U24, IF( S22 &lt; (( U24 - T24 ) / ( V24 - T24 )), T24 + SQRT( S22 * ( U24 - T24 ) * ( V24 - T24 )), V24 - SQRT(( 1 - S22 ) * ( V24 - T24 ) * ( V24 - U24 ))))))</f>
        <v>0</v>
      </c>
      <c r="V22" s="106">
        <f>U22</f>
        <v>0</v>
      </c>
    </row>
    <row r="23" spans="2:22" ht="14.4" customHeight="1" x14ac:dyDescent="0.3">
      <c r="F23" s="10" t="s">
        <v>103</v>
      </c>
      <c r="G23" s="140" t="s">
        <v>102</v>
      </c>
      <c r="H23" s="134"/>
      <c r="I23" s="134"/>
      <c r="J23" s="137" t="s">
        <v>104</v>
      </c>
      <c r="K23" s="140" t="s">
        <v>93</v>
      </c>
      <c r="L23" s="134"/>
      <c r="N23" s="8"/>
      <c r="O23" s="8"/>
      <c r="P23" s="10" t="s">
        <v>105</v>
      </c>
      <c r="Q23" s="20" t="s">
        <v>196</v>
      </c>
      <c r="R23" s="12"/>
      <c r="T23" s="10" t="s">
        <v>106</v>
      </c>
      <c r="U23" s="20" t="s">
        <v>95</v>
      </c>
      <c r="V23" s="12"/>
    </row>
    <row r="24" spans="2:22" x14ac:dyDescent="0.3">
      <c r="F24" s="80"/>
      <c r="G24" s="80"/>
      <c r="H24" s="80"/>
      <c r="J24" s="80"/>
      <c r="K24" s="80"/>
      <c r="L24" s="80"/>
      <c r="N24" s="8"/>
      <c r="O24" s="8"/>
      <c r="P24" s="82"/>
      <c r="Q24" s="82"/>
      <c r="R24" s="82"/>
      <c r="T24" s="81"/>
      <c r="U24" s="81"/>
      <c r="V24" s="81"/>
    </row>
    <row r="25" spans="2:22" ht="124.2" customHeight="1" x14ac:dyDescent="0.3">
      <c r="F25" s="154"/>
      <c r="G25" s="154"/>
      <c r="H25" s="154"/>
      <c r="J25" s="154"/>
      <c r="K25" s="154"/>
      <c r="L25" s="154"/>
      <c r="P25" s="154"/>
      <c r="Q25" s="154"/>
      <c r="R25" s="154"/>
      <c r="T25" s="154"/>
      <c r="U25" s="154"/>
      <c r="V25" s="154"/>
    </row>
  </sheetData>
  <sheetProtection algorithmName="SHA-512" hashValue="8jGkYioy6KsfjGV/XhWTElAvfhv/Ute5puJJYEnkkij84RFjYwqM3pYPXGqVBf1zn6DsaImD/0Iu98zqP1ZlrA==" saltValue="qqGyf3AYfhSZwV1cfnNjrw==" spinCount="100000" sheet="1" objects="1"/>
  <mergeCells count="12">
    <mergeCell ref="M9:N9"/>
    <mergeCell ref="T25:V25"/>
    <mergeCell ref="R21:T21"/>
    <mergeCell ref="F16:H16"/>
    <mergeCell ref="P16:R16"/>
    <mergeCell ref="K11:M11"/>
    <mergeCell ref="F25:H25"/>
    <mergeCell ref="J25:L25"/>
    <mergeCell ref="H21:J21"/>
    <mergeCell ref="D21:F21"/>
    <mergeCell ref="N21:P21"/>
    <mergeCell ref="P25:R2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Scroll Bar 1">
              <controlPr defaultSize="0" autoPict="0">
                <anchor moveWithCells="1">
                  <from>
                    <xdr:col>9</xdr:col>
                    <xdr:colOff>0</xdr:colOff>
                    <xdr:row>4</xdr:row>
                    <xdr:rowOff>167640</xdr:rowOff>
                  </from>
                  <to>
                    <xdr:col>14</xdr:col>
                    <xdr:colOff>647700</xdr:colOff>
                    <xdr:row>6</xdr:row>
                    <xdr:rowOff>30480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DB70A6FD-2E7C-4489-9927-D01BA8F130A8}">
          <x14:colorSeries rgb="FF00B0F0"/>
          <x14:colorNegative rgb="FFD00000"/>
          <x14:colorAxis rgb="FF000000"/>
          <x14:colorMarkers rgb="FFD00000"/>
          <x14:colorFirst rgb="FFD00000"/>
          <x14:colorLast rgb="FFD00000"/>
          <x14:colorHigh rgb="FFD00000"/>
          <x14:colorLow rgb="FFD00000"/>
          <x14:sparklines>
            <x14:sparkline>
              <xm:f>PM_Risk_hist_data</xm:f>
              <xm:sqref>L9</xm:sqref>
            </x14:sparkline>
          </x14:sparklines>
        </x14:sparklineGroup>
        <x14:sparklineGroup manualMin="0" type="column" displayEmptyCellsAs="gap" minAxisType="custom" xr2:uid="{51572779-36ED-48E9-AB2A-BC4BA736C724}">
          <x14:colorSeries rgb="FF00B0F0"/>
          <x14:colorNegative rgb="FFD00000"/>
          <x14:colorAxis rgb="FF000000"/>
          <x14:colorMarkers rgb="FFD00000"/>
          <x14:colorFirst rgb="FFD00000"/>
          <x14:colorLast rgb="FFD00000"/>
          <x14:colorHigh rgb="FFD00000"/>
          <x14:colorLow rgb="FFD00000"/>
          <x14:sparklines>
            <x14:sparkline>
              <xm:f>PM_Loss_Magnitude__hist_data</xm:f>
              <xm:sqref>Q12</xm:sqref>
            </x14:sparkline>
          </x14:sparklines>
        </x14:sparklineGroup>
        <x14:sparklineGroup manualMin="0" type="column" displayEmptyCellsAs="gap" minAxisType="custom" xr2:uid="{FAAFAAAF-FF14-4663-BA83-3E4DF324CEB3}">
          <x14:colorSeries rgb="FF00B0F0"/>
          <x14:colorNegative rgb="FFD00000"/>
          <x14:colorAxis rgb="FF000000"/>
          <x14:colorMarkers rgb="FFD00000"/>
          <x14:colorFirst rgb="FFD00000"/>
          <x14:colorLast rgb="FFD00000"/>
          <x14:colorHigh rgb="FFD00000"/>
          <x14:colorLow rgb="FFD00000"/>
          <x14:sparklines>
            <x14:sparkline>
              <xm:f>PM_ThreatCapacity_hist_data</xm:f>
              <xm:sqref>G22</xm:sqref>
            </x14:sparkline>
          </x14:sparklines>
        </x14:sparklineGroup>
        <x14:sparklineGroup manualMin="0" type="column" displayEmptyCellsAs="gap" minAxisType="custom" xr2:uid="{AAB3FFA3-CF12-44CA-9C73-F2E40B8D8F4D}">
          <x14:colorSeries rgb="FF00B0F0"/>
          <x14:colorNegative rgb="FFD00000"/>
          <x14:colorAxis rgb="FF000000"/>
          <x14:colorMarkers rgb="FFD00000"/>
          <x14:colorFirst rgb="FFD00000"/>
          <x14:colorLast rgb="FFD00000"/>
          <x14:colorHigh rgb="FFD00000"/>
          <x14:colorLow rgb="FFD00000"/>
          <x14:sparklines>
            <x14:sparkline>
              <xm:f>PM_Resistance_Strength_hist_data</xm:f>
              <xm:sqref>K22</xm:sqref>
            </x14:sparkline>
          </x14:sparklines>
        </x14:sparklineGroup>
        <x14:sparklineGroup manualMin="0" type="column" displayEmptyCellsAs="gap" minAxisType="custom" xr2:uid="{D4F6D930-81F1-46F1-B66A-0A886135C610}">
          <x14:colorSeries rgb="FF00B0F0"/>
          <x14:colorNegative rgb="FFD00000"/>
          <x14:colorAxis rgb="FF000000"/>
          <x14:colorMarkers rgb="FFD00000"/>
          <x14:colorFirst rgb="FFD00000"/>
          <x14:colorLast rgb="FFD00000"/>
          <x14:colorHigh rgb="FFD00000"/>
          <x14:colorLow rgb="FFD00000"/>
          <x14:sparklines>
            <x14:sparkline>
              <xm:f>PM_Vulnerability_hist_data</xm:f>
              <xm:sqref>I17</xm:sqref>
            </x14:sparkline>
          </x14:sparklines>
        </x14:sparklineGroup>
        <x14:sparklineGroup manualMin="0" type="column" displayEmptyCellsAs="gap" minAxisType="custom" xr2:uid="{25565AD1-2946-47FC-B9E2-C11D18BA5A6B}">
          <x14:colorSeries rgb="FF00B0F0"/>
          <x14:colorNegative rgb="FFD00000"/>
          <x14:colorAxis rgb="FF000000"/>
          <x14:colorMarkers rgb="FFD00000"/>
          <x14:colorFirst rgb="FFD00000"/>
          <x14:colorLast rgb="FFD00000"/>
          <x14:colorHigh rgb="FFD00000"/>
          <x14:colorLow rgb="FFD00000"/>
          <x14:sparklines>
            <x14:sparkline>
              <xm:f>PM_Threat_Event_Frequency_hist_data</xm:f>
              <xm:sqref>E18</xm:sqref>
            </x14:sparkline>
          </x14:sparklines>
        </x14:sparklineGroup>
        <x14:sparklineGroup manualMin="0" type="column" displayEmptyCellsAs="gap" minAxisType="custom" xr2:uid="{9E323009-66A5-41EB-9370-89276AA2C93F}">
          <x14:colorSeries rgb="FF00B0F0"/>
          <x14:colorNegative rgb="FFD00000"/>
          <x14:colorAxis rgb="FF000000"/>
          <x14:colorMarkers rgb="FFD00000"/>
          <x14:colorFirst rgb="FFD00000"/>
          <x14:colorLast rgb="FFD00000"/>
          <x14:colorHigh rgb="FFD00000"/>
          <x14:colorLow rgb="FFD00000"/>
          <x14:sparklines>
            <x14:sparkline>
              <xm:f>PM_Loss_Event_Frequency_hist_data</xm:f>
              <xm:sqref>G12</xm:sqref>
            </x14:sparkline>
          </x14:sparklines>
        </x14:sparklineGroup>
        <x14:sparklineGroup manualMin="0" type="column" displayEmptyCellsAs="gap" minAxisType="custom" xr2:uid="{F851F8FA-EB4C-4E4E-AD48-ADFFB7FF2EF8}">
          <x14:colorSeries rgb="FF00B0F0"/>
          <x14:colorNegative rgb="FFD00000"/>
          <x14:colorAxis rgb="FF000000"/>
          <x14:colorMarkers rgb="FFD00000"/>
          <x14:colorFirst rgb="FFD00000"/>
          <x14:colorLast rgb="FFD00000"/>
          <x14:colorHigh rgb="FFD00000"/>
          <x14:colorLow rgb="FFD00000"/>
          <x14:sparklines>
            <x14:sparkline>
              <xm:f>PM_Secondary_Loss_Event_Frequency_hist_data</xm:f>
              <xm:sqref>Q22</xm:sqref>
            </x14:sparkline>
          </x14:sparklines>
        </x14:sparklineGroup>
        <x14:sparklineGroup manualMin="0" type="column" displayEmptyCellsAs="gap" minAxisType="custom" xr2:uid="{FCFEAB73-C02C-4812-A27B-3A310603390B}">
          <x14:colorSeries rgb="FF00B0F0"/>
          <x14:colorNegative rgb="FFD00000"/>
          <x14:colorAxis rgb="FF000000"/>
          <x14:colorMarkers rgb="FFD00000"/>
          <x14:colorFirst rgb="FFD00000"/>
          <x14:colorLast rgb="FFD00000"/>
          <x14:colorHigh rgb="FFD00000"/>
          <x14:colorLow rgb="FFD00000"/>
          <x14:sparklines>
            <x14:sparkline>
              <xm:f>PM_Secondary_Loss_Magnitude_hist_data</xm:f>
              <xm:sqref>U22</xm:sqref>
            </x14:sparkline>
          </x14:sparklines>
        </x14:sparklineGroup>
        <x14:sparklineGroup manualMin="0" type="column" displayEmptyCellsAs="gap" minAxisType="custom" xr2:uid="{31FD8538-76C5-4E9A-9FC9-C9E3F2BB62F0}">
          <x14:colorSeries rgb="FF00B0F0"/>
          <x14:colorNegative rgb="FFD00000"/>
          <x14:colorAxis rgb="FF000000"/>
          <x14:colorMarkers rgb="FFD00000"/>
          <x14:colorFirst rgb="FFD00000"/>
          <x14:colorLast rgb="FFD00000"/>
          <x14:colorHigh rgb="FFD00000"/>
          <x14:colorLow rgb="FFD00000"/>
          <x14:sparklines>
            <x14:sparkline>
              <xm:f>PM_Primary_Loss__hist_data</xm:f>
              <xm:sqref>O18</xm:sqref>
            </x14:sparkline>
          </x14:sparklines>
        </x14:sparklineGroup>
        <x14:sparklineGroup manualMin="0" type="column" displayEmptyCellsAs="gap" minAxisType="custom" xr2:uid="{1E5C9798-D287-49E3-8411-4B93A212703C}">
          <x14:colorSeries rgb="FF00B0F0"/>
          <x14:colorNegative rgb="FFD00000"/>
          <x14:colorAxis rgb="FF000000"/>
          <x14:colorMarkers rgb="FFD00000"/>
          <x14:colorFirst rgb="FFD00000"/>
          <x14:colorLast rgb="FFD00000"/>
          <x14:colorHigh rgb="FFD00000"/>
          <x14:colorLow rgb="FFD00000"/>
          <x14:sparklines>
            <x14:sparkline>
              <xm:f>PM_Secondary_Loss__hist_data</xm:f>
              <xm:sqref>S17</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2481-BAF2-44A6-A0C8-51531CFE159A}">
  <sheetPr codeName="Sheet7"/>
  <dimension ref="A1:X76"/>
  <sheetViews>
    <sheetView showGridLines="0" tabSelected="1" zoomScale="75" zoomScaleNormal="75" workbookViewId="0">
      <selection activeCell="I19" sqref="I19"/>
    </sheetView>
  </sheetViews>
  <sheetFormatPr defaultRowHeight="14.4" x14ac:dyDescent="0.3"/>
  <cols>
    <col min="2" max="2" width="16.21875" customWidth="1"/>
    <col min="3" max="3" width="47.21875" customWidth="1"/>
    <col min="6" max="6" width="0.6640625" customWidth="1"/>
    <col min="7" max="7" width="8.88671875" customWidth="1"/>
    <col min="17" max="17" width="34.109375" customWidth="1"/>
  </cols>
  <sheetData>
    <row r="1" spans="1:24" s="8" customFormat="1" ht="40.200000000000003" customHeight="1" x14ac:dyDescent="0.4">
      <c r="A1" s="70"/>
      <c r="B1" s="71"/>
      <c r="C1" s="72"/>
      <c r="D1" s="72"/>
      <c r="E1" s="72"/>
      <c r="F1" s="72"/>
      <c r="G1" s="72"/>
      <c r="H1"/>
      <c r="I1"/>
      <c r="J1"/>
      <c r="K1"/>
      <c r="L1"/>
      <c r="M1"/>
      <c r="N1"/>
      <c r="O1"/>
      <c r="P1"/>
      <c r="Q1"/>
      <c r="R1"/>
      <c r="S1"/>
      <c r="T1"/>
      <c r="U1"/>
      <c r="V1"/>
      <c r="W1"/>
      <c r="X1"/>
    </row>
    <row r="2" spans="1:24" s="8" customFormat="1" ht="40.200000000000003" customHeight="1" x14ac:dyDescent="0.4">
      <c r="A2" s="73"/>
      <c r="B2" s="71"/>
      <c r="C2" s="74" t="s">
        <v>217</v>
      </c>
      <c r="E2" s="72"/>
      <c r="F2" s="72"/>
      <c r="G2" s="72"/>
      <c r="H2"/>
      <c r="I2"/>
      <c r="J2"/>
      <c r="K2"/>
      <c r="L2"/>
      <c r="M2"/>
      <c r="N2"/>
      <c r="O2"/>
      <c r="P2"/>
      <c r="Q2"/>
      <c r="R2"/>
      <c r="S2"/>
      <c r="T2"/>
      <c r="U2"/>
      <c r="V2"/>
      <c r="W2"/>
      <c r="X2"/>
    </row>
    <row r="3" spans="1:24" s="8" customFormat="1" ht="16.2" customHeight="1" x14ac:dyDescent="0.4">
      <c r="A3" s="73"/>
      <c r="B3" s="71"/>
      <c r="C3" s="74"/>
      <c r="E3" s="72"/>
      <c r="F3" s="72"/>
      <c r="G3" s="72"/>
      <c r="H3"/>
      <c r="I3"/>
      <c r="J3"/>
      <c r="K3"/>
      <c r="L3"/>
      <c r="M3"/>
      <c r="N3"/>
      <c r="O3"/>
      <c r="P3"/>
      <c r="Q3"/>
      <c r="R3"/>
      <c r="S3"/>
      <c r="T3"/>
      <c r="U3"/>
      <c r="V3"/>
      <c r="W3"/>
      <c r="X3"/>
    </row>
    <row r="4" spans="1:24" s="8" customFormat="1" ht="18" customHeight="1" x14ac:dyDescent="0.4">
      <c r="A4" s="73"/>
      <c r="B4" s="71"/>
      <c r="C4" s="74"/>
      <c r="E4" s="72"/>
      <c r="F4" s="72"/>
      <c r="G4" s="72"/>
      <c r="H4"/>
      <c r="I4"/>
      <c r="J4"/>
      <c r="K4"/>
      <c r="L4"/>
      <c r="M4"/>
      <c r="N4"/>
      <c r="O4"/>
      <c r="P4"/>
      <c r="Q4"/>
      <c r="R4"/>
      <c r="S4"/>
      <c r="T4"/>
      <c r="U4"/>
      <c r="V4"/>
      <c r="W4"/>
      <c r="X4"/>
    </row>
    <row r="5" spans="1:24" s="8" customFormat="1" ht="16.8" customHeight="1" x14ac:dyDescent="0.4">
      <c r="A5" s="73"/>
      <c r="B5" s="71"/>
      <c r="C5" s="74"/>
      <c r="E5" s="72"/>
      <c r="F5" s="72"/>
      <c r="G5" s="72"/>
      <c r="H5"/>
      <c r="I5"/>
      <c r="J5" s="86" t="s">
        <v>73</v>
      </c>
      <c r="K5" s="86" t="s">
        <v>70</v>
      </c>
      <c r="L5" s="86" t="s">
        <v>86</v>
      </c>
      <c r="M5"/>
      <c r="N5"/>
      <c r="O5"/>
      <c r="P5"/>
      <c r="Q5"/>
      <c r="R5"/>
      <c r="S5"/>
      <c r="T5"/>
      <c r="U5"/>
      <c r="V5"/>
      <c r="W5"/>
      <c r="X5"/>
    </row>
    <row r="6" spans="1:24" x14ac:dyDescent="0.3">
      <c r="H6" s="157">
        <f>G19</f>
        <v>0</v>
      </c>
      <c r="I6" s="157"/>
      <c r="J6" s="15">
        <f>COUNTIFS(D20:D69,J5,G20:G69,G19)</f>
        <v>0</v>
      </c>
      <c r="K6" s="15">
        <f>COUNTIFS(D20:D69,K5,G20:G69,G19)</f>
        <v>0</v>
      </c>
      <c r="L6" s="15">
        <f>COUNTIFS(D20:D69,L5,G20:G69,G19)</f>
        <v>0</v>
      </c>
    </row>
    <row r="7" spans="1:24" x14ac:dyDescent="0.3">
      <c r="H7" s="157">
        <f>H19</f>
        <v>0</v>
      </c>
      <c r="I7" s="157"/>
      <c r="J7" s="15">
        <f>COUNTIFS(D20:D69,J5,H20:H69,G19)</f>
        <v>0</v>
      </c>
      <c r="K7" s="15">
        <f>COUNTIFS(D20:D69,K5,H20:H69,H19)</f>
        <v>0</v>
      </c>
      <c r="L7" s="15">
        <f>COUNTIFS(D20:D69,L5,H20:H69,H19)</f>
        <v>0</v>
      </c>
    </row>
    <row r="8" spans="1:24" x14ac:dyDescent="0.3">
      <c r="H8" s="157">
        <f>I19</f>
        <v>0</v>
      </c>
      <c r="I8" s="157"/>
      <c r="J8" s="15">
        <f>COUNTIFS(D20:D69,J5,I20:I69,I19)</f>
        <v>0</v>
      </c>
      <c r="K8" s="15">
        <f>COUNTIFS(D20:D69,K5,I20:I69,I19)</f>
        <v>0</v>
      </c>
      <c r="L8" s="15">
        <f>COUNTIFS(D20:D69,L5,I20:I69,I19)</f>
        <v>0</v>
      </c>
    </row>
    <row r="9" spans="1:24" x14ac:dyDescent="0.3">
      <c r="H9" s="157">
        <f>J19</f>
        <v>0</v>
      </c>
      <c r="I9" s="157"/>
      <c r="J9" s="15">
        <f>COUNTIFS(D20:D69,J5,J20:J69,J19)</f>
        <v>0</v>
      </c>
      <c r="K9" s="15">
        <f>COUNTIFS(D20:D69,K5,J20:J69,J19)</f>
        <v>0</v>
      </c>
      <c r="L9" s="15">
        <f>COUNTIFS(D20:D69,L5,J20:J69,J19)</f>
        <v>0</v>
      </c>
    </row>
    <row r="10" spans="1:24" x14ac:dyDescent="0.3">
      <c r="H10" s="157">
        <f>K19</f>
        <v>0</v>
      </c>
      <c r="I10" s="157"/>
      <c r="J10" s="15">
        <f>COUNTIFS(D20:D69,J5,K20:K69,K19)</f>
        <v>0</v>
      </c>
      <c r="K10" s="15">
        <f>COUNTIFS(D20:D69,K5,K20:K69,K19)</f>
        <v>0</v>
      </c>
      <c r="L10" s="15">
        <f>COUNTIFS(D20:D69,L5,K20:K69,K19)</f>
        <v>0</v>
      </c>
    </row>
    <row r="11" spans="1:24" x14ac:dyDescent="0.3">
      <c r="H11" s="157">
        <f>L19</f>
        <v>0</v>
      </c>
      <c r="I11" s="157"/>
      <c r="J11" s="15">
        <f>COUNTIFS(D20:D69,J5,L20:L69,L19)</f>
        <v>0</v>
      </c>
      <c r="K11" s="15">
        <f>COUNTIFS(D20:D69,K5,L20:L69,L19)</f>
        <v>0</v>
      </c>
      <c r="L11" s="15">
        <f>COUNTIFS(D20:D69,L5,L20:L69,L19)</f>
        <v>0</v>
      </c>
    </row>
    <row r="12" spans="1:24" x14ac:dyDescent="0.3">
      <c r="H12" s="157">
        <f>M19</f>
        <v>0</v>
      </c>
      <c r="I12" s="157"/>
      <c r="J12" s="15">
        <f>COUNTIFS(D20:D69,J5,M20:M69,M19)</f>
        <v>0</v>
      </c>
      <c r="K12" s="15">
        <f>COUNTIFS(D20:D69,K5,M20:M69,M19)</f>
        <v>0</v>
      </c>
      <c r="L12" s="15">
        <f>COUNTIFS(D20:D69,L5,M20:M69,M19)</f>
        <v>0</v>
      </c>
    </row>
    <row r="13" spans="1:24" x14ac:dyDescent="0.3">
      <c r="H13" s="157">
        <f>N19</f>
        <v>0</v>
      </c>
      <c r="I13" s="157"/>
      <c r="J13" s="15">
        <f>COUNTIFS(D20:D69,J5,N20:N69,N19)</f>
        <v>0</v>
      </c>
      <c r="K13" s="15">
        <f>COUNTIFS(D20:D69,K5,N20:N69,N19)</f>
        <v>0</v>
      </c>
      <c r="L13" s="15">
        <f>COUNTIFS(D20:D69,L5,N20:N69,N19)</f>
        <v>0</v>
      </c>
    </row>
    <row r="14" spans="1:24" x14ac:dyDescent="0.3">
      <c r="H14" s="157">
        <f>O19</f>
        <v>0</v>
      </c>
      <c r="I14" s="157"/>
      <c r="J14" s="15">
        <f>COUNTIFS(D20:D69,J5,O20:O69,O19)</f>
        <v>0</v>
      </c>
      <c r="K14" s="15">
        <f>COUNTIFS(D20:D69,K5,O20:O69,O19)</f>
        <v>0</v>
      </c>
      <c r="L14" s="15">
        <f>COUNTIFS(D20:D69,L5,O20:O69,O19)</f>
        <v>0</v>
      </c>
    </row>
    <row r="15" spans="1:24" x14ac:dyDescent="0.3">
      <c r="H15" s="157">
        <f>P19</f>
        <v>0</v>
      </c>
      <c r="I15" s="157"/>
      <c r="J15" s="15">
        <f>COUNTIFS(D20:D69,J5,P20:P69,P19)</f>
        <v>0</v>
      </c>
      <c r="K15" s="15">
        <f>COUNTIFS(D20:D69,K5,P20:P69,P19)</f>
        <v>0</v>
      </c>
      <c r="L15" s="15">
        <f>COUNTIFS(D20:D69,L5,P20:P69,P19)</f>
        <v>0</v>
      </c>
    </row>
    <row r="17" spans="2:17" x14ac:dyDescent="0.3">
      <c r="F17" s="8"/>
    </row>
    <row r="18" spans="2:17" x14ac:dyDescent="0.3">
      <c r="E18" s="158" t="s">
        <v>60</v>
      </c>
      <c r="F18" s="158"/>
      <c r="G18" s="158"/>
      <c r="H18" s="158"/>
      <c r="I18" s="158"/>
    </row>
    <row r="19" spans="2:17" s="16" customFormat="1" ht="90" customHeight="1" x14ac:dyDescent="0.3">
      <c r="B19" s="13" t="s">
        <v>61</v>
      </c>
      <c r="C19" s="25" t="s">
        <v>62</v>
      </c>
      <c r="D19" s="26" t="s">
        <v>63</v>
      </c>
      <c r="E19" s="26" t="s">
        <v>64</v>
      </c>
      <c r="F19" s="17" t="s">
        <v>65</v>
      </c>
      <c r="G19" s="83"/>
      <c r="H19" s="83"/>
      <c r="I19" s="83"/>
      <c r="J19" s="83"/>
      <c r="K19" s="83"/>
      <c r="L19" s="83"/>
      <c r="M19" s="83"/>
      <c r="N19" s="83"/>
      <c r="O19" s="83"/>
      <c r="P19" s="83"/>
      <c r="Q19" s="13" t="s">
        <v>67</v>
      </c>
    </row>
    <row r="20" spans="2:17" x14ac:dyDescent="0.3">
      <c r="B20" s="84" t="s">
        <v>68</v>
      </c>
      <c r="C20" s="76" t="s">
        <v>69</v>
      </c>
      <c r="D20" s="75" t="s">
        <v>70</v>
      </c>
      <c r="E20" s="85">
        <v>1</v>
      </c>
      <c r="F20" s="18">
        <v>1</v>
      </c>
      <c r="G20" s="14" t="str">
        <f t="shared" ref="G20:G51" si="0">IF(IF(C20="","",(IF(ISNUMBER(SEARCH($G$19,C20))=TRUE,$G$19,"")))=0,"",IF(C20="","",(IF(ISNUMBER(SEARCH($G$19,C20))=TRUE,$G$19,""))))</f>
        <v/>
      </c>
      <c r="H20" s="14"/>
      <c r="I20" s="14" t="str">
        <f t="shared" ref="I20:I51" si="1">IF(IF(C20="","",(IF(ISNUMBER(SEARCH($I$19,C20))=TRUE,$I$19,"")))=0,"",IF(C20="","",(IF(ISNUMBER(SEARCH($I$19,C20))=TRUE,$I$19,""))))</f>
        <v/>
      </c>
      <c r="J20" s="14" t="str">
        <f t="shared" ref="J20:J51" si="2">IF(IF(C20="","",(IF(ISNUMBER(SEARCH($J$19,C20))=TRUE,$J$19,"")))=0,"",IF(C20="","",(IF(ISNUMBER(SEARCH($J$19,C20))=TRUE,$J$19,""))))</f>
        <v/>
      </c>
      <c r="K20" s="14" t="str">
        <f t="shared" ref="K20:K51" si="3">IF(IF(C20="","",(IF(ISNUMBER(SEARCH($K$19,C20))=TRUE,$K$19,"")))=0,"",IF(C20="","",(IF(ISNUMBER(SEARCH($K$19,C20))=TRUE,$K$19,""))))</f>
        <v/>
      </c>
      <c r="L20" s="14" t="str">
        <f t="shared" ref="L20:L51" si="4">IF(IF(C20="","",(IF(ISNUMBER(SEARCH($L$19,C20))=TRUE,$L$19,"")))=0,"",IF(C20="","",(IF(ISNUMBER(SEARCH($L$19,C20))=TRUE,$L$19,""))))</f>
        <v/>
      </c>
      <c r="M20" s="14" t="str">
        <f t="shared" ref="M20:M51" si="5">IF(IF(C20="","",(IF(ISNUMBER(SEARCH($M$19,C20))=TRUE,$M$19,"")))=0,"",IF(C20="","",(IF(ISNUMBER(SEARCH($M$19,C20))=TRUE,$M$19,""))))</f>
        <v/>
      </c>
      <c r="N20" s="14" t="str">
        <f t="shared" ref="N20:N51" si="6">IF(IF(C20="","",(IF(ISNUMBER(SEARCH($N$19,C20))=TRUE,$N$19,"")))=0,"",IF(C20="","",(IF(ISNUMBER(SEARCH($N$19,C20))=TRUE,$N$19,""))))</f>
        <v/>
      </c>
      <c r="O20" s="14" t="str">
        <f t="shared" ref="O20:O51" si="7">IF(IF(C20="","",(IF(ISNUMBER(SEARCH($O$19,C20))=TRUE,$O$19,"")))=0,"",IF(C20="","",(IF(ISNUMBER(SEARCH($O$19,C20))=TRUE,$O$19,""))))</f>
        <v/>
      </c>
      <c r="P20" s="14" t="str">
        <f t="shared" ref="P20:P51" si="8">IF(IF(C20="","",(IF(ISNUMBER(SEARCH($P$19,C20))=TRUE,$P$19,"")))=0,"",IF(C20="","",(IF(ISNUMBER(SEARCH($P$19,C20))=TRUE,$P$19,""))))</f>
        <v/>
      </c>
      <c r="Q20" s="14" t="str">
        <f t="shared" ref="Q20:Q51" si="9">IF(C20="","",(_xlfn.TEXTJOIN(", ",TRUE,G20:P20)))</f>
        <v/>
      </c>
    </row>
    <row r="21" spans="2:17" x14ac:dyDescent="0.3">
      <c r="B21" s="84" t="s">
        <v>71</v>
      </c>
      <c r="C21" s="76" t="s">
        <v>72</v>
      </c>
      <c r="D21" s="75" t="s">
        <v>73</v>
      </c>
      <c r="E21" s="85">
        <v>1</v>
      </c>
      <c r="F21" s="18">
        <v>2</v>
      </c>
      <c r="G21" s="14" t="str">
        <f t="shared" si="0"/>
        <v/>
      </c>
      <c r="H21" s="14" t="str">
        <f t="shared" ref="H21:H52" si="10">IF(IF(C21="","",(IF(ISNUMBER(SEARCH($H$19,C21))=TRUE,$H$19,"")))=0,"",IF(C21="","",(IF(ISNUMBER(SEARCH($H$19,C21))=TRUE,$H$19,""))))</f>
        <v/>
      </c>
      <c r="I21" s="14" t="str">
        <f t="shared" si="1"/>
        <v/>
      </c>
      <c r="J21" s="14" t="str">
        <f t="shared" si="2"/>
        <v/>
      </c>
      <c r="K21" s="14" t="str">
        <f t="shared" si="3"/>
        <v/>
      </c>
      <c r="L21" s="14" t="str">
        <f t="shared" si="4"/>
        <v/>
      </c>
      <c r="M21" s="14" t="str">
        <f t="shared" si="5"/>
        <v/>
      </c>
      <c r="N21" s="14" t="str">
        <f t="shared" si="6"/>
        <v/>
      </c>
      <c r="O21" s="14" t="str">
        <f t="shared" si="7"/>
        <v/>
      </c>
      <c r="P21" s="14" t="str">
        <f t="shared" si="8"/>
        <v/>
      </c>
      <c r="Q21" s="14" t="str">
        <f t="shared" si="9"/>
        <v/>
      </c>
    </row>
    <row r="22" spans="2:17" x14ac:dyDescent="0.3">
      <c r="B22" s="84" t="s">
        <v>68</v>
      </c>
      <c r="C22" s="76" t="s">
        <v>69</v>
      </c>
      <c r="D22" s="75" t="s">
        <v>70</v>
      </c>
      <c r="E22" s="85">
        <v>1</v>
      </c>
      <c r="F22" s="18">
        <v>3</v>
      </c>
      <c r="G22" s="14" t="str">
        <f t="shared" si="0"/>
        <v/>
      </c>
      <c r="H22" s="14" t="str">
        <f t="shared" si="10"/>
        <v/>
      </c>
      <c r="I22" s="14" t="str">
        <f t="shared" si="1"/>
        <v/>
      </c>
      <c r="J22" s="14" t="str">
        <f t="shared" si="2"/>
        <v/>
      </c>
      <c r="K22" s="14" t="str">
        <f t="shared" si="3"/>
        <v/>
      </c>
      <c r="L22" s="14" t="str">
        <f t="shared" si="4"/>
        <v/>
      </c>
      <c r="M22" s="14" t="str">
        <f t="shared" si="5"/>
        <v/>
      </c>
      <c r="N22" s="14" t="str">
        <f t="shared" si="6"/>
        <v/>
      </c>
      <c r="O22" s="14" t="str">
        <f t="shared" si="7"/>
        <v/>
      </c>
      <c r="P22" s="14" t="str">
        <f t="shared" si="8"/>
        <v/>
      </c>
      <c r="Q22" s="14" t="str">
        <f t="shared" si="9"/>
        <v/>
      </c>
    </row>
    <row r="23" spans="2:17" x14ac:dyDescent="0.3">
      <c r="B23" s="84" t="s">
        <v>170</v>
      </c>
      <c r="C23" s="76" t="s">
        <v>69</v>
      </c>
      <c r="D23" s="75" t="s">
        <v>70</v>
      </c>
      <c r="E23" s="85">
        <v>2</v>
      </c>
      <c r="F23" s="18"/>
      <c r="G23" s="14" t="str">
        <f t="shared" si="0"/>
        <v/>
      </c>
      <c r="H23" s="14" t="str">
        <f t="shared" si="10"/>
        <v/>
      </c>
      <c r="I23" s="14" t="str">
        <f t="shared" si="1"/>
        <v/>
      </c>
      <c r="J23" s="14" t="str">
        <f t="shared" si="2"/>
        <v/>
      </c>
      <c r="K23" s="14" t="str">
        <f t="shared" si="3"/>
        <v/>
      </c>
      <c r="L23" s="14" t="str">
        <f t="shared" si="4"/>
        <v/>
      </c>
      <c r="M23" s="14" t="str">
        <f t="shared" si="5"/>
        <v/>
      </c>
      <c r="N23" s="14" t="str">
        <f t="shared" si="6"/>
        <v/>
      </c>
      <c r="O23" s="14" t="str">
        <f t="shared" si="7"/>
        <v/>
      </c>
      <c r="P23" s="14" t="str">
        <f t="shared" si="8"/>
        <v/>
      </c>
      <c r="Q23" s="14" t="str">
        <f t="shared" si="9"/>
        <v/>
      </c>
    </row>
    <row r="24" spans="2:17" x14ac:dyDescent="0.3">
      <c r="B24" s="84" t="s">
        <v>171</v>
      </c>
      <c r="C24" s="76" t="s">
        <v>69</v>
      </c>
      <c r="D24" s="75" t="s">
        <v>70</v>
      </c>
      <c r="E24" s="85">
        <v>3</v>
      </c>
      <c r="F24" s="18"/>
      <c r="G24" s="14" t="str">
        <f t="shared" si="0"/>
        <v/>
      </c>
      <c r="H24" s="14" t="str">
        <f t="shared" si="10"/>
        <v/>
      </c>
      <c r="I24" s="14" t="str">
        <f t="shared" si="1"/>
        <v/>
      </c>
      <c r="J24" s="14" t="str">
        <f t="shared" si="2"/>
        <v/>
      </c>
      <c r="K24" s="14" t="str">
        <f t="shared" si="3"/>
        <v/>
      </c>
      <c r="L24" s="14" t="str">
        <f t="shared" si="4"/>
        <v/>
      </c>
      <c r="M24" s="14" t="str">
        <f t="shared" si="5"/>
        <v/>
      </c>
      <c r="N24" s="14" t="str">
        <f t="shared" si="6"/>
        <v/>
      </c>
      <c r="O24" s="14" t="str">
        <f t="shared" si="7"/>
        <v/>
      </c>
      <c r="P24" s="14" t="str">
        <f t="shared" si="8"/>
        <v/>
      </c>
      <c r="Q24" s="14" t="str">
        <f t="shared" si="9"/>
        <v/>
      </c>
    </row>
    <row r="25" spans="2:17" x14ac:dyDescent="0.3">
      <c r="B25" s="84" t="s">
        <v>172</v>
      </c>
      <c r="C25" s="76" t="s">
        <v>69</v>
      </c>
      <c r="D25" s="75" t="s">
        <v>70</v>
      </c>
      <c r="E25" s="85">
        <v>4</v>
      </c>
      <c r="F25" s="18"/>
      <c r="G25" s="14" t="str">
        <f t="shared" si="0"/>
        <v/>
      </c>
      <c r="H25" s="14" t="str">
        <f t="shared" si="10"/>
        <v/>
      </c>
      <c r="I25" s="14" t="str">
        <f t="shared" si="1"/>
        <v/>
      </c>
      <c r="J25" s="14" t="str">
        <f t="shared" si="2"/>
        <v/>
      </c>
      <c r="K25" s="14" t="str">
        <f t="shared" si="3"/>
        <v/>
      </c>
      <c r="L25" s="14" t="str">
        <f t="shared" si="4"/>
        <v/>
      </c>
      <c r="M25" s="14" t="str">
        <f t="shared" si="5"/>
        <v/>
      </c>
      <c r="N25" s="14" t="str">
        <f t="shared" si="6"/>
        <v/>
      </c>
      <c r="O25" s="14" t="str">
        <f t="shared" si="7"/>
        <v/>
      </c>
      <c r="P25" s="14" t="str">
        <f t="shared" si="8"/>
        <v/>
      </c>
      <c r="Q25" s="14" t="str">
        <f t="shared" si="9"/>
        <v/>
      </c>
    </row>
    <row r="26" spans="2:17" x14ac:dyDescent="0.3">
      <c r="B26" s="84" t="s">
        <v>173</v>
      </c>
      <c r="C26" s="76" t="s">
        <v>69</v>
      </c>
      <c r="D26" s="75" t="s">
        <v>70</v>
      </c>
      <c r="E26" s="85">
        <v>5</v>
      </c>
      <c r="F26" s="18"/>
      <c r="G26" s="14" t="str">
        <f t="shared" si="0"/>
        <v/>
      </c>
      <c r="H26" s="14" t="str">
        <f t="shared" si="10"/>
        <v/>
      </c>
      <c r="I26" s="14" t="str">
        <f t="shared" si="1"/>
        <v/>
      </c>
      <c r="J26" s="14" t="str">
        <f t="shared" si="2"/>
        <v/>
      </c>
      <c r="K26" s="14" t="str">
        <f t="shared" si="3"/>
        <v/>
      </c>
      <c r="L26" s="14" t="str">
        <f t="shared" si="4"/>
        <v/>
      </c>
      <c r="M26" s="14" t="str">
        <f t="shared" si="5"/>
        <v/>
      </c>
      <c r="N26" s="14" t="str">
        <f t="shared" si="6"/>
        <v/>
      </c>
      <c r="O26" s="14" t="str">
        <f t="shared" si="7"/>
        <v/>
      </c>
      <c r="P26" s="14" t="str">
        <f t="shared" si="8"/>
        <v/>
      </c>
      <c r="Q26" s="14" t="str">
        <f t="shared" si="9"/>
        <v/>
      </c>
    </row>
    <row r="27" spans="2:17" x14ac:dyDescent="0.3">
      <c r="B27" s="84" t="s">
        <v>174</v>
      </c>
      <c r="C27" s="76" t="s">
        <v>69</v>
      </c>
      <c r="D27" s="75" t="s">
        <v>70</v>
      </c>
      <c r="E27" s="85">
        <v>6</v>
      </c>
      <c r="F27" s="18"/>
      <c r="G27" s="14" t="str">
        <f t="shared" si="0"/>
        <v/>
      </c>
      <c r="H27" s="14" t="str">
        <f t="shared" si="10"/>
        <v/>
      </c>
      <c r="I27" s="14" t="str">
        <f t="shared" si="1"/>
        <v/>
      </c>
      <c r="J27" s="14" t="str">
        <f t="shared" si="2"/>
        <v/>
      </c>
      <c r="K27" s="14" t="str">
        <f t="shared" si="3"/>
        <v/>
      </c>
      <c r="L27" s="14" t="str">
        <f t="shared" si="4"/>
        <v/>
      </c>
      <c r="M27" s="14" t="str">
        <f t="shared" si="5"/>
        <v/>
      </c>
      <c r="N27" s="14" t="str">
        <f t="shared" si="6"/>
        <v/>
      </c>
      <c r="O27" s="14" t="str">
        <f t="shared" si="7"/>
        <v/>
      </c>
      <c r="P27" s="14" t="str">
        <f t="shared" si="8"/>
        <v/>
      </c>
      <c r="Q27" s="14" t="str">
        <f t="shared" si="9"/>
        <v/>
      </c>
    </row>
    <row r="28" spans="2:17" x14ac:dyDescent="0.3">
      <c r="B28" s="84" t="s">
        <v>183</v>
      </c>
      <c r="C28" s="76" t="s">
        <v>88</v>
      </c>
      <c r="D28" s="75" t="s">
        <v>70</v>
      </c>
      <c r="E28" s="85">
        <v>5</v>
      </c>
      <c r="F28" s="18"/>
      <c r="G28" s="14" t="str">
        <f t="shared" si="0"/>
        <v/>
      </c>
      <c r="H28" s="14" t="str">
        <f t="shared" si="10"/>
        <v/>
      </c>
      <c r="I28" s="14" t="str">
        <f t="shared" si="1"/>
        <v/>
      </c>
      <c r="J28" s="14" t="str">
        <f t="shared" si="2"/>
        <v/>
      </c>
      <c r="K28" s="14" t="str">
        <f t="shared" si="3"/>
        <v/>
      </c>
      <c r="L28" s="14" t="str">
        <f t="shared" si="4"/>
        <v/>
      </c>
      <c r="M28" s="14" t="str">
        <f t="shared" si="5"/>
        <v/>
      </c>
      <c r="N28" s="14" t="str">
        <f t="shared" si="6"/>
        <v/>
      </c>
      <c r="O28" s="14" t="str">
        <f t="shared" si="7"/>
        <v/>
      </c>
      <c r="P28" s="14" t="str">
        <f t="shared" si="8"/>
        <v/>
      </c>
      <c r="Q28" s="14" t="str">
        <f t="shared" si="9"/>
        <v/>
      </c>
    </row>
    <row r="29" spans="2:17" x14ac:dyDescent="0.3">
      <c r="B29" s="84" t="s">
        <v>184</v>
      </c>
      <c r="C29" s="76" t="s">
        <v>88</v>
      </c>
      <c r="D29" s="75" t="s">
        <v>70</v>
      </c>
      <c r="E29" s="85">
        <v>6</v>
      </c>
      <c r="F29" s="18"/>
      <c r="G29" s="14" t="str">
        <f t="shared" si="0"/>
        <v/>
      </c>
      <c r="H29" s="14" t="str">
        <f t="shared" si="10"/>
        <v/>
      </c>
      <c r="I29" s="14" t="str">
        <f t="shared" si="1"/>
        <v/>
      </c>
      <c r="J29" s="14" t="str">
        <f t="shared" si="2"/>
        <v/>
      </c>
      <c r="K29" s="14" t="str">
        <f t="shared" si="3"/>
        <v/>
      </c>
      <c r="L29" s="14" t="str">
        <f t="shared" si="4"/>
        <v/>
      </c>
      <c r="M29" s="14" t="str">
        <f t="shared" si="5"/>
        <v/>
      </c>
      <c r="N29" s="14" t="str">
        <f t="shared" si="6"/>
        <v/>
      </c>
      <c r="O29" s="14" t="str">
        <f t="shared" si="7"/>
        <v/>
      </c>
      <c r="P29" s="14" t="str">
        <f t="shared" si="8"/>
        <v/>
      </c>
      <c r="Q29" s="14" t="str">
        <f t="shared" si="9"/>
        <v/>
      </c>
    </row>
    <row r="30" spans="2:17" x14ac:dyDescent="0.3">
      <c r="B30" s="84" t="s">
        <v>71</v>
      </c>
      <c r="C30" s="76" t="s">
        <v>72</v>
      </c>
      <c r="D30" s="75" t="s">
        <v>73</v>
      </c>
      <c r="E30" s="85">
        <v>2</v>
      </c>
      <c r="F30" s="18"/>
      <c r="G30" s="14" t="str">
        <f t="shared" si="0"/>
        <v/>
      </c>
      <c r="H30" s="14" t="str">
        <f t="shared" si="10"/>
        <v/>
      </c>
      <c r="I30" s="14" t="str">
        <f t="shared" si="1"/>
        <v/>
      </c>
      <c r="J30" s="14" t="str">
        <f t="shared" si="2"/>
        <v/>
      </c>
      <c r="K30" s="14" t="str">
        <f t="shared" si="3"/>
        <v/>
      </c>
      <c r="L30" s="14" t="str">
        <f t="shared" si="4"/>
        <v/>
      </c>
      <c r="M30" s="14" t="str">
        <f t="shared" si="5"/>
        <v/>
      </c>
      <c r="N30" s="14" t="str">
        <f t="shared" si="6"/>
        <v/>
      </c>
      <c r="O30" s="14" t="str">
        <f t="shared" si="7"/>
        <v/>
      </c>
      <c r="P30" s="14" t="str">
        <f t="shared" si="8"/>
        <v/>
      </c>
      <c r="Q30" s="14" t="str">
        <f t="shared" si="9"/>
        <v/>
      </c>
    </row>
    <row r="31" spans="2:17" x14ac:dyDescent="0.3">
      <c r="B31" s="84" t="s">
        <v>74</v>
      </c>
      <c r="C31" s="76" t="s">
        <v>75</v>
      </c>
      <c r="D31" s="75" t="s">
        <v>70</v>
      </c>
      <c r="E31" s="85">
        <v>1</v>
      </c>
      <c r="F31" s="18"/>
      <c r="G31" s="14" t="str">
        <f t="shared" si="0"/>
        <v/>
      </c>
      <c r="H31" s="14" t="str">
        <f t="shared" si="10"/>
        <v/>
      </c>
      <c r="I31" s="14" t="str">
        <f t="shared" si="1"/>
        <v/>
      </c>
      <c r="J31" s="14" t="str">
        <f t="shared" si="2"/>
        <v/>
      </c>
      <c r="K31" s="14" t="str">
        <f t="shared" si="3"/>
        <v/>
      </c>
      <c r="L31" s="14" t="str">
        <f t="shared" si="4"/>
        <v/>
      </c>
      <c r="M31" s="14" t="str">
        <f t="shared" si="5"/>
        <v/>
      </c>
      <c r="N31" s="14" t="str">
        <f t="shared" si="6"/>
        <v/>
      </c>
      <c r="O31" s="14" t="str">
        <f t="shared" si="7"/>
        <v/>
      </c>
      <c r="P31" s="14" t="str">
        <f t="shared" si="8"/>
        <v/>
      </c>
      <c r="Q31" s="14" t="str">
        <f t="shared" si="9"/>
        <v/>
      </c>
    </row>
    <row r="32" spans="2:17" x14ac:dyDescent="0.3">
      <c r="B32" s="84" t="s">
        <v>76</v>
      </c>
      <c r="C32" s="76" t="s">
        <v>77</v>
      </c>
      <c r="D32" s="75" t="s">
        <v>70</v>
      </c>
      <c r="E32" s="85">
        <v>1</v>
      </c>
      <c r="F32" s="18"/>
      <c r="G32" s="14" t="str">
        <f t="shared" si="0"/>
        <v/>
      </c>
      <c r="H32" s="14" t="str">
        <f t="shared" si="10"/>
        <v/>
      </c>
      <c r="I32" s="14" t="str">
        <f t="shared" si="1"/>
        <v/>
      </c>
      <c r="J32" s="14" t="str">
        <f t="shared" si="2"/>
        <v/>
      </c>
      <c r="K32" s="14" t="str">
        <f t="shared" si="3"/>
        <v/>
      </c>
      <c r="L32" s="14" t="str">
        <f t="shared" si="4"/>
        <v/>
      </c>
      <c r="M32" s="14" t="str">
        <f t="shared" si="5"/>
        <v/>
      </c>
      <c r="N32" s="14" t="str">
        <f t="shared" si="6"/>
        <v/>
      </c>
      <c r="O32" s="14" t="str">
        <f t="shared" si="7"/>
        <v/>
      </c>
      <c r="P32" s="14" t="str">
        <f t="shared" si="8"/>
        <v/>
      </c>
      <c r="Q32" s="14" t="str">
        <f t="shared" si="9"/>
        <v/>
      </c>
    </row>
    <row r="33" spans="2:17" x14ac:dyDescent="0.3">
      <c r="B33" s="84" t="s">
        <v>175</v>
      </c>
      <c r="C33" s="76" t="s">
        <v>69</v>
      </c>
      <c r="D33" s="75" t="s">
        <v>70</v>
      </c>
      <c r="E33" s="85">
        <v>12</v>
      </c>
      <c r="F33" s="18"/>
      <c r="G33" s="14" t="str">
        <f t="shared" si="0"/>
        <v/>
      </c>
      <c r="H33" s="14" t="str">
        <f t="shared" si="10"/>
        <v/>
      </c>
      <c r="I33" s="14" t="str">
        <f t="shared" si="1"/>
        <v/>
      </c>
      <c r="J33" s="14" t="str">
        <f t="shared" si="2"/>
        <v/>
      </c>
      <c r="K33" s="14" t="str">
        <f t="shared" si="3"/>
        <v/>
      </c>
      <c r="L33" s="14" t="str">
        <f t="shared" si="4"/>
        <v/>
      </c>
      <c r="M33" s="14" t="str">
        <f t="shared" si="5"/>
        <v/>
      </c>
      <c r="N33" s="14" t="str">
        <f t="shared" si="6"/>
        <v/>
      </c>
      <c r="O33" s="14" t="str">
        <f t="shared" si="7"/>
        <v/>
      </c>
      <c r="P33" s="14" t="str">
        <f t="shared" si="8"/>
        <v/>
      </c>
      <c r="Q33" s="14" t="str">
        <f t="shared" si="9"/>
        <v/>
      </c>
    </row>
    <row r="34" spans="2:17" x14ac:dyDescent="0.3">
      <c r="B34" s="84" t="s">
        <v>176</v>
      </c>
      <c r="C34" s="76" t="s">
        <v>69</v>
      </c>
      <c r="D34" s="75" t="s">
        <v>70</v>
      </c>
      <c r="E34" s="85">
        <v>13</v>
      </c>
      <c r="F34" s="18"/>
      <c r="G34" s="14" t="str">
        <f t="shared" si="0"/>
        <v/>
      </c>
      <c r="H34" s="14" t="str">
        <f t="shared" si="10"/>
        <v/>
      </c>
      <c r="I34" s="14" t="str">
        <f t="shared" si="1"/>
        <v/>
      </c>
      <c r="J34" s="14" t="str">
        <f t="shared" si="2"/>
        <v/>
      </c>
      <c r="K34" s="14" t="str">
        <f t="shared" si="3"/>
        <v/>
      </c>
      <c r="L34" s="14" t="str">
        <f t="shared" si="4"/>
        <v/>
      </c>
      <c r="M34" s="14" t="str">
        <f t="shared" si="5"/>
        <v/>
      </c>
      <c r="N34" s="14" t="str">
        <f t="shared" si="6"/>
        <v/>
      </c>
      <c r="O34" s="14" t="str">
        <f t="shared" si="7"/>
        <v/>
      </c>
      <c r="P34" s="14" t="str">
        <f t="shared" si="8"/>
        <v/>
      </c>
      <c r="Q34" s="14" t="str">
        <f t="shared" si="9"/>
        <v/>
      </c>
    </row>
    <row r="35" spans="2:17" x14ac:dyDescent="0.3">
      <c r="B35" s="84" t="s">
        <v>177</v>
      </c>
      <c r="C35" s="76" t="s">
        <v>69</v>
      </c>
      <c r="D35" s="75" t="s">
        <v>70</v>
      </c>
      <c r="E35" s="85">
        <v>14</v>
      </c>
      <c r="F35" s="18"/>
      <c r="G35" s="14" t="str">
        <f t="shared" si="0"/>
        <v/>
      </c>
      <c r="H35" s="14" t="str">
        <f t="shared" si="10"/>
        <v/>
      </c>
      <c r="I35" s="14" t="str">
        <f t="shared" si="1"/>
        <v/>
      </c>
      <c r="J35" s="14" t="str">
        <f t="shared" si="2"/>
        <v/>
      </c>
      <c r="K35" s="14" t="str">
        <f t="shared" si="3"/>
        <v/>
      </c>
      <c r="L35" s="14" t="str">
        <f t="shared" si="4"/>
        <v/>
      </c>
      <c r="M35" s="14" t="str">
        <f t="shared" si="5"/>
        <v/>
      </c>
      <c r="N35" s="14" t="str">
        <f t="shared" si="6"/>
        <v/>
      </c>
      <c r="O35" s="14" t="str">
        <f t="shared" si="7"/>
        <v/>
      </c>
      <c r="P35" s="14" t="str">
        <f t="shared" si="8"/>
        <v/>
      </c>
      <c r="Q35" s="14" t="str">
        <f t="shared" si="9"/>
        <v/>
      </c>
    </row>
    <row r="36" spans="2:17" x14ac:dyDescent="0.3">
      <c r="B36" s="84" t="s">
        <v>183</v>
      </c>
      <c r="C36" s="76" t="s">
        <v>88</v>
      </c>
      <c r="D36" s="75" t="s">
        <v>70</v>
      </c>
      <c r="E36" s="85">
        <v>5</v>
      </c>
      <c r="F36" s="18"/>
      <c r="G36" s="14" t="str">
        <f t="shared" si="0"/>
        <v/>
      </c>
      <c r="H36" s="14" t="str">
        <f t="shared" si="10"/>
        <v/>
      </c>
      <c r="I36" s="14" t="str">
        <f t="shared" si="1"/>
        <v/>
      </c>
      <c r="J36" s="14" t="str">
        <f t="shared" si="2"/>
        <v/>
      </c>
      <c r="K36" s="14" t="str">
        <f t="shared" si="3"/>
        <v/>
      </c>
      <c r="L36" s="14" t="str">
        <f t="shared" si="4"/>
        <v/>
      </c>
      <c r="M36" s="14" t="str">
        <f t="shared" si="5"/>
        <v/>
      </c>
      <c r="N36" s="14" t="str">
        <f t="shared" si="6"/>
        <v/>
      </c>
      <c r="O36" s="14" t="str">
        <f t="shared" si="7"/>
        <v/>
      </c>
      <c r="P36" s="14" t="str">
        <f t="shared" si="8"/>
        <v/>
      </c>
      <c r="Q36" s="14" t="str">
        <f t="shared" si="9"/>
        <v/>
      </c>
    </row>
    <row r="37" spans="2:17" x14ac:dyDescent="0.3">
      <c r="B37" s="84" t="s">
        <v>184</v>
      </c>
      <c r="C37" s="76" t="s">
        <v>88</v>
      </c>
      <c r="D37" s="75" t="s">
        <v>70</v>
      </c>
      <c r="E37" s="85">
        <v>6</v>
      </c>
      <c r="F37" s="18"/>
      <c r="G37" s="14" t="str">
        <f t="shared" si="0"/>
        <v/>
      </c>
      <c r="H37" s="14" t="str">
        <f t="shared" si="10"/>
        <v/>
      </c>
      <c r="I37" s="14" t="str">
        <f t="shared" si="1"/>
        <v/>
      </c>
      <c r="J37" s="14" t="str">
        <f t="shared" si="2"/>
        <v/>
      </c>
      <c r="K37" s="14" t="str">
        <f t="shared" si="3"/>
        <v/>
      </c>
      <c r="L37" s="14" t="str">
        <f t="shared" si="4"/>
        <v/>
      </c>
      <c r="M37" s="14" t="str">
        <f t="shared" si="5"/>
        <v/>
      </c>
      <c r="N37" s="14" t="str">
        <f t="shared" si="6"/>
        <v/>
      </c>
      <c r="O37" s="14" t="str">
        <f t="shared" si="7"/>
        <v/>
      </c>
      <c r="P37" s="14" t="str">
        <f t="shared" si="8"/>
        <v/>
      </c>
      <c r="Q37" s="14" t="str">
        <f t="shared" si="9"/>
        <v/>
      </c>
    </row>
    <row r="38" spans="2:17" x14ac:dyDescent="0.3">
      <c r="B38" s="84" t="s">
        <v>71</v>
      </c>
      <c r="C38" s="76" t="s">
        <v>72</v>
      </c>
      <c r="D38" s="75" t="s">
        <v>73</v>
      </c>
      <c r="E38" s="85">
        <v>2</v>
      </c>
      <c r="F38" s="18"/>
      <c r="G38" s="14" t="str">
        <f t="shared" si="0"/>
        <v/>
      </c>
      <c r="H38" s="14" t="str">
        <f t="shared" si="10"/>
        <v/>
      </c>
      <c r="I38" s="14" t="str">
        <f t="shared" si="1"/>
        <v/>
      </c>
      <c r="J38" s="14" t="str">
        <f t="shared" si="2"/>
        <v/>
      </c>
      <c r="K38" s="14" t="str">
        <f t="shared" si="3"/>
        <v/>
      </c>
      <c r="L38" s="14" t="str">
        <f t="shared" si="4"/>
        <v/>
      </c>
      <c r="M38" s="14" t="str">
        <f t="shared" si="5"/>
        <v/>
      </c>
      <c r="N38" s="14" t="str">
        <f t="shared" si="6"/>
        <v/>
      </c>
      <c r="O38" s="14" t="str">
        <f t="shared" si="7"/>
        <v/>
      </c>
      <c r="P38" s="14" t="str">
        <f t="shared" si="8"/>
        <v/>
      </c>
      <c r="Q38" s="14" t="str">
        <f t="shared" si="9"/>
        <v/>
      </c>
    </row>
    <row r="39" spans="2:17" x14ac:dyDescent="0.3">
      <c r="B39" s="84" t="s">
        <v>74</v>
      </c>
      <c r="C39" s="76" t="s">
        <v>75</v>
      </c>
      <c r="D39" s="75" t="s">
        <v>70</v>
      </c>
      <c r="E39" s="85">
        <v>1</v>
      </c>
      <c r="F39" s="18"/>
      <c r="G39" s="14" t="str">
        <f t="shared" si="0"/>
        <v/>
      </c>
      <c r="H39" s="14" t="str">
        <f t="shared" si="10"/>
        <v/>
      </c>
      <c r="I39" s="14" t="str">
        <f t="shared" si="1"/>
        <v/>
      </c>
      <c r="J39" s="14" t="str">
        <f t="shared" si="2"/>
        <v/>
      </c>
      <c r="K39" s="14" t="str">
        <f t="shared" si="3"/>
        <v/>
      </c>
      <c r="L39" s="14" t="str">
        <f t="shared" si="4"/>
        <v/>
      </c>
      <c r="M39" s="14" t="str">
        <f t="shared" si="5"/>
        <v/>
      </c>
      <c r="N39" s="14" t="str">
        <f t="shared" si="6"/>
        <v/>
      </c>
      <c r="O39" s="14" t="str">
        <f t="shared" si="7"/>
        <v/>
      </c>
      <c r="P39" s="14" t="str">
        <f t="shared" si="8"/>
        <v/>
      </c>
      <c r="Q39" s="14" t="str">
        <f t="shared" si="9"/>
        <v/>
      </c>
    </row>
    <row r="40" spans="2:17" x14ac:dyDescent="0.3">
      <c r="B40" s="84" t="s">
        <v>76</v>
      </c>
      <c r="C40" s="76" t="s">
        <v>77</v>
      </c>
      <c r="D40" s="75" t="s">
        <v>70</v>
      </c>
      <c r="E40" s="85">
        <v>1</v>
      </c>
      <c r="F40" s="18"/>
      <c r="G40" s="14" t="str">
        <f t="shared" si="0"/>
        <v/>
      </c>
      <c r="H40" s="14" t="str">
        <f t="shared" si="10"/>
        <v/>
      </c>
      <c r="I40" s="14" t="str">
        <f t="shared" si="1"/>
        <v/>
      </c>
      <c r="J40" s="14" t="str">
        <f t="shared" si="2"/>
        <v/>
      </c>
      <c r="K40" s="14" t="str">
        <f t="shared" si="3"/>
        <v/>
      </c>
      <c r="L40" s="14" t="str">
        <f t="shared" si="4"/>
        <v/>
      </c>
      <c r="M40" s="14" t="str">
        <f t="shared" si="5"/>
        <v/>
      </c>
      <c r="N40" s="14" t="str">
        <f t="shared" si="6"/>
        <v/>
      </c>
      <c r="O40" s="14" t="str">
        <f t="shared" si="7"/>
        <v/>
      </c>
      <c r="P40" s="14" t="str">
        <f t="shared" si="8"/>
        <v/>
      </c>
      <c r="Q40" s="14" t="str">
        <f t="shared" si="9"/>
        <v/>
      </c>
    </row>
    <row r="41" spans="2:17" x14ac:dyDescent="0.3">
      <c r="B41" s="84" t="s">
        <v>178</v>
      </c>
      <c r="C41" s="76" t="s">
        <v>69</v>
      </c>
      <c r="D41" s="75" t="s">
        <v>70</v>
      </c>
      <c r="E41" s="85">
        <v>20</v>
      </c>
      <c r="F41" s="18"/>
      <c r="G41" s="14" t="str">
        <f t="shared" si="0"/>
        <v/>
      </c>
      <c r="H41" s="14" t="str">
        <f t="shared" si="10"/>
        <v/>
      </c>
      <c r="I41" s="14" t="str">
        <f t="shared" si="1"/>
        <v/>
      </c>
      <c r="J41" s="14" t="str">
        <f t="shared" si="2"/>
        <v/>
      </c>
      <c r="K41" s="14" t="str">
        <f t="shared" si="3"/>
        <v/>
      </c>
      <c r="L41" s="14" t="str">
        <f t="shared" si="4"/>
        <v/>
      </c>
      <c r="M41" s="14" t="str">
        <f t="shared" si="5"/>
        <v/>
      </c>
      <c r="N41" s="14" t="str">
        <f t="shared" si="6"/>
        <v/>
      </c>
      <c r="O41" s="14" t="str">
        <f t="shared" si="7"/>
        <v/>
      </c>
      <c r="P41" s="14" t="str">
        <f t="shared" si="8"/>
        <v/>
      </c>
      <c r="Q41" s="14" t="str">
        <f t="shared" si="9"/>
        <v/>
      </c>
    </row>
    <row r="42" spans="2:17" x14ac:dyDescent="0.3">
      <c r="B42" s="84" t="s">
        <v>179</v>
      </c>
      <c r="C42" s="76" t="s">
        <v>69</v>
      </c>
      <c r="D42" s="75" t="s">
        <v>70</v>
      </c>
      <c r="E42" s="85">
        <v>21</v>
      </c>
      <c r="F42" s="18"/>
      <c r="G42" s="14" t="str">
        <f t="shared" si="0"/>
        <v/>
      </c>
      <c r="H42" s="14" t="str">
        <f t="shared" si="10"/>
        <v/>
      </c>
      <c r="I42" s="14" t="str">
        <f t="shared" si="1"/>
        <v/>
      </c>
      <c r="J42" s="14" t="str">
        <f t="shared" si="2"/>
        <v/>
      </c>
      <c r="K42" s="14" t="str">
        <f t="shared" si="3"/>
        <v/>
      </c>
      <c r="L42" s="14" t="str">
        <f t="shared" si="4"/>
        <v/>
      </c>
      <c r="M42" s="14" t="str">
        <f t="shared" si="5"/>
        <v/>
      </c>
      <c r="N42" s="14" t="str">
        <f t="shared" si="6"/>
        <v/>
      </c>
      <c r="O42" s="14" t="str">
        <f t="shared" si="7"/>
        <v/>
      </c>
      <c r="P42" s="14" t="str">
        <f t="shared" si="8"/>
        <v/>
      </c>
      <c r="Q42" s="14" t="str">
        <f t="shared" si="9"/>
        <v/>
      </c>
    </row>
    <row r="43" spans="2:17" x14ac:dyDescent="0.3">
      <c r="B43" s="84" t="s">
        <v>71</v>
      </c>
      <c r="C43" s="76" t="s">
        <v>72</v>
      </c>
      <c r="D43" s="75" t="s">
        <v>73</v>
      </c>
      <c r="E43" s="85">
        <v>2</v>
      </c>
      <c r="F43" s="18"/>
      <c r="G43" s="14" t="str">
        <f t="shared" si="0"/>
        <v/>
      </c>
      <c r="H43" s="14" t="str">
        <f t="shared" si="10"/>
        <v/>
      </c>
      <c r="I43" s="14" t="str">
        <f t="shared" si="1"/>
        <v/>
      </c>
      <c r="J43" s="14" t="str">
        <f t="shared" si="2"/>
        <v/>
      </c>
      <c r="K43" s="14" t="str">
        <f t="shared" si="3"/>
        <v/>
      </c>
      <c r="L43" s="14" t="str">
        <f t="shared" si="4"/>
        <v/>
      </c>
      <c r="M43" s="14" t="str">
        <f t="shared" si="5"/>
        <v/>
      </c>
      <c r="N43" s="14" t="str">
        <f t="shared" si="6"/>
        <v/>
      </c>
      <c r="O43" s="14" t="str">
        <f t="shared" si="7"/>
        <v/>
      </c>
      <c r="P43" s="14" t="str">
        <f t="shared" si="8"/>
        <v/>
      </c>
      <c r="Q43" s="14" t="str">
        <f t="shared" si="9"/>
        <v/>
      </c>
    </row>
    <row r="44" spans="2:17" x14ac:dyDescent="0.3">
      <c r="B44" s="84" t="s">
        <v>74</v>
      </c>
      <c r="C44" s="76" t="s">
        <v>75</v>
      </c>
      <c r="D44" s="75" t="s">
        <v>70</v>
      </c>
      <c r="E44" s="85">
        <v>1</v>
      </c>
      <c r="F44" s="18"/>
      <c r="G44" s="14" t="str">
        <f t="shared" si="0"/>
        <v/>
      </c>
      <c r="H44" s="14" t="str">
        <f t="shared" si="10"/>
        <v/>
      </c>
      <c r="I44" s="14" t="str">
        <f t="shared" si="1"/>
        <v/>
      </c>
      <c r="J44" s="14" t="str">
        <f t="shared" si="2"/>
        <v/>
      </c>
      <c r="K44" s="14" t="str">
        <f t="shared" si="3"/>
        <v/>
      </c>
      <c r="L44" s="14" t="str">
        <f t="shared" si="4"/>
        <v/>
      </c>
      <c r="M44" s="14" t="str">
        <f t="shared" si="5"/>
        <v/>
      </c>
      <c r="N44" s="14" t="str">
        <f t="shared" si="6"/>
        <v/>
      </c>
      <c r="O44" s="14" t="str">
        <f t="shared" si="7"/>
        <v/>
      </c>
      <c r="P44" s="14" t="str">
        <f t="shared" si="8"/>
        <v/>
      </c>
      <c r="Q44" s="14" t="str">
        <f t="shared" si="9"/>
        <v/>
      </c>
    </row>
    <row r="45" spans="2:17" x14ac:dyDescent="0.3">
      <c r="B45" s="84" t="s">
        <v>76</v>
      </c>
      <c r="C45" s="76" t="s">
        <v>77</v>
      </c>
      <c r="D45" s="75" t="s">
        <v>70</v>
      </c>
      <c r="E45" s="85">
        <v>1</v>
      </c>
      <c r="F45" s="18"/>
      <c r="G45" s="14" t="str">
        <f t="shared" si="0"/>
        <v/>
      </c>
      <c r="H45" s="14" t="str">
        <f t="shared" si="10"/>
        <v/>
      </c>
      <c r="I45" s="14" t="str">
        <f t="shared" si="1"/>
        <v/>
      </c>
      <c r="J45" s="14" t="str">
        <f t="shared" si="2"/>
        <v/>
      </c>
      <c r="K45" s="14" t="str">
        <f t="shared" si="3"/>
        <v/>
      </c>
      <c r="L45" s="14" t="str">
        <f t="shared" si="4"/>
        <v/>
      </c>
      <c r="M45" s="14" t="str">
        <f t="shared" si="5"/>
        <v/>
      </c>
      <c r="N45" s="14" t="str">
        <f t="shared" si="6"/>
        <v/>
      </c>
      <c r="O45" s="14" t="str">
        <f t="shared" si="7"/>
        <v/>
      </c>
      <c r="P45" s="14" t="str">
        <f t="shared" si="8"/>
        <v/>
      </c>
      <c r="Q45" s="14" t="str">
        <f t="shared" si="9"/>
        <v/>
      </c>
    </row>
    <row r="46" spans="2:17" x14ac:dyDescent="0.3">
      <c r="B46" s="84" t="s">
        <v>78</v>
      </c>
      <c r="C46" s="76" t="s">
        <v>79</v>
      </c>
      <c r="D46" s="75" t="s">
        <v>70</v>
      </c>
      <c r="E46" s="85">
        <v>3</v>
      </c>
      <c r="F46" s="18"/>
      <c r="G46" s="14" t="str">
        <f t="shared" si="0"/>
        <v/>
      </c>
      <c r="H46" s="14" t="str">
        <f t="shared" si="10"/>
        <v/>
      </c>
      <c r="I46" s="14" t="str">
        <f t="shared" si="1"/>
        <v/>
      </c>
      <c r="J46" s="14" t="str">
        <f t="shared" si="2"/>
        <v/>
      </c>
      <c r="K46" s="14" t="str">
        <f t="shared" si="3"/>
        <v/>
      </c>
      <c r="L46" s="14" t="str">
        <f t="shared" si="4"/>
        <v/>
      </c>
      <c r="M46" s="14" t="str">
        <f t="shared" si="5"/>
        <v/>
      </c>
      <c r="N46" s="14" t="str">
        <f t="shared" si="6"/>
        <v/>
      </c>
      <c r="O46" s="14" t="str">
        <f t="shared" si="7"/>
        <v/>
      </c>
      <c r="P46" s="14" t="str">
        <f t="shared" si="8"/>
        <v/>
      </c>
      <c r="Q46" s="14" t="str">
        <f t="shared" si="9"/>
        <v/>
      </c>
    </row>
    <row r="47" spans="2:17" x14ac:dyDescent="0.3">
      <c r="B47" s="84" t="s">
        <v>80</v>
      </c>
      <c r="C47" s="76" t="s">
        <v>81</v>
      </c>
      <c r="D47" s="75" t="s">
        <v>70</v>
      </c>
      <c r="E47" s="85">
        <v>1</v>
      </c>
      <c r="F47" s="18"/>
      <c r="G47" s="14" t="str">
        <f t="shared" si="0"/>
        <v/>
      </c>
      <c r="H47" s="14" t="str">
        <f t="shared" si="10"/>
        <v/>
      </c>
      <c r="I47" s="14" t="str">
        <f t="shared" si="1"/>
        <v/>
      </c>
      <c r="J47" s="14" t="str">
        <f t="shared" si="2"/>
        <v/>
      </c>
      <c r="K47" s="14" t="str">
        <f t="shared" si="3"/>
        <v/>
      </c>
      <c r="L47" s="14" t="str">
        <f t="shared" si="4"/>
        <v/>
      </c>
      <c r="M47" s="14" t="str">
        <f t="shared" si="5"/>
        <v/>
      </c>
      <c r="N47" s="14" t="str">
        <f t="shared" si="6"/>
        <v/>
      </c>
      <c r="O47" s="14" t="str">
        <f t="shared" si="7"/>
        <v/>
      </c>
      <c r="P47" s="14" t="str">
        <f t="shared" si="8"/>
        <v/>
      </c>
      <c r="Q47" s="14" t="str">
        <f t="shared" si="9"/>
        <v/>
      </c>
    </row>
    <row r="48" spans="2:17" x14ac:dyDescent="0.3">
      <c r="B48" s="84" t="s">
        <v>82</v>
      </c>
      <c r="C48" s="76" t="s">
        <v>83</v>
      </c>
      <c r="D48" s="75" t="s">
        <v>70</v>
      </c>
      <c r="E48" s="85">
        <v>1</v>
      </c>
      <c r="F48" s="18"/>
      <c r="G48" s="14" t="str">
        <f t="shared" si="0"/>
        <v/>
      </c>
      <c r="H48" s="14" t="str">
        <f t="shared" si="10"/>
        <v/>
      </c>
      <c r="I48" s="14" t="str">
        <f t="shared" si="1"/>
        <v/>
      </c>
      <c r="J48" s="14" t="str">
        <f t="shared" si="2"/>
        <v/>
      </c>
      <c r="K48" s="14" t="str">
        <f t="shared" si="3"/>
        <v/>
      </c>
      <c r="L48" s="14" t="str">
        <f t="shared" si="4"/>
        <v/>
      </c>
      <c r="M48" s="14" t="str">
        <f t="shared" si="5"/>
        <v/>
      </c>
      <c r="N48" s="14" t="str">
        <f t="shared" si="6"/>
        <v/>
      </c>
      <c r="O48" s="14" t="str">
        <f t="shared" si="7"/>
        <v/>
      </c>
      <c r="P48" s="14" t="str">
        <f t="shared" si="8"/>
        <v/>
      </c>
      <c r="Q48" s="14" t="str">
        <f t="shared" si="9"/>
        <v/>
      </c>
    </row>
    <row r="49" spans="2:17" x14ac:dyDescent="0.3">
      <c r="B49" s="84" t="s">
        <v>84</v>
      </c>
      <c r="C49" s="76" t="s">
        <v>85</v>
      </c>
      <c r="D49" s="75" t="s">
        <v>86</v>
      </c>
      <c r="E49" s="85">
        <v>2</v>
      </c>
      <c r="F49" s="18"/>
      <c r="G49" s="14" t="str">
        <f t="shared" si="0"/>
        <v/>
      </c>
      <c r="H49" s="14" t="str">
        <f t="shared" si="10"/>
        <v/>
      </c>
      <c r="I49" s="14" t="str">
        <f t="shared" si="1"/>
        <v/>
      </c>
      <c r="J49" s="14" t="str">
        <f t="shared" si="2"/>
        <v/>
      </c>
      <c r="K49" s="14" t="str">
        <f t="shared" si="3"/>
        <v/>
      </c>
      <c r="L49" s="14" t="str">
        <f t="shared" si="4"/>
        <v/>
      </c>
      <c r="M49" s="14" t="str">
        <f t="shared" si="5"/>
        <v/>
      </c>
      <c r="N49" s="14" t="str">
        <f t="shared" si="6"/>
        <v/>
      </c>
      <c r="O49" s="14" t="str">
        <f t="shared" si="7"/>
        <v/>
      </c>
      <c r="P49" s="14" t="str">
        <f t="shared" si="8"/>
        <v/>
      </c>
      <c r="Q49" s="14" t="str">
        <f t="shared" si="9"/>
        <v/>
      </c>
    </row>
    <row r="50" spans="2:17" x14ac:dyDescent="0.3">
      <c r="B50" s="84" t="s">
        <v>87</v>
      </c>
      <c r="C50" s="76" t="s">
        <v>88</v>
      </c>
      <c r="D50" s="75" t="s">
        <v>70</v>
      </c>
      <c r="E50" s="85">
        <v>1</v>
      </c>
      <c r="F50" s="18"/>
      <c r="G50" s="14" t="str">
        <f t="shared" si="0"/>
        <v/>
      </c>
      <c r="H50" s="14" t="str">
        <f t="shared" si="10"/>
        <v/>
      </c>
      <c r="I50" s="14" t="str">
        <f t="shared" si="1"/>
        <v/>
      </c>
      <c r="J50" s="14" t="str">
        <f t="shared" si="2"/>
        <v/>
      </c>
      <c r="K50" s="14" t="str">
        <f t="shared" si="3"/>
        <v/>
      </c>
      <c r="L50" s="14" t="str">
        <f t="shared" si="4"/>
        <v/>
      </c>
      <c r="M50" s="14" t="str">
        <f t="shared" si="5"/>
        <v/>
      </c>
      <c r="N50" s="14" t="str">
        <f t="shared" si="6"/>
        <v/>
      </c>
      <c r="O50" s="14" t="str">
        <f t="shared" si="7"/>
        <v/>
      </c>
      <c r="P50" s="14" t="str">
        <f t="shared" si="8"/>
        <v/>
      </c>
      <c r="Q50" s="14" t="str">
        <f t="shared" si="9"/>
        <v/>
      </c>
    </row>
    <row r="51" spans="2:17" x14ac:dyDescent="0.3">
      <c r="B51" s="84" t="s">
        <v>71</v>
      </c>
      <c r="C51" s="76" t="s">
        <v>72</v>
      </c>
      <c r="D51" s="75" t="s">
        <v>73</v>
      </c>
      <c r="E51" s="85">
        <v>2</v>
      </c>
      <c r="F51" s="18"/>
      <c r="G51" s="14" t="str">
        <f t="shared" si="0"/>
        <v/>
      </c>
      <c r="H51" s="14" t="str">
        <f t="shared" si="10"/>
        <v/>
      </c>
      <c r="I51" s="14" t="str">
        <f t="shared" si="1"/>
        <v/>
      </c>
      <c r="J51" s="14" t="str">
        <f t="shared" si="2"/>
        <v/>
      </c>
      <c r="K51" s="14" t="str">
        <f t="shared" si="3"/>
        <v/>
      </c>
      <c r="L51" s="14" t="str">
        <f t="shared" si="4"/>
        <v/>
      </c>
      <c r="M51" s="14" t="str">
        <f t="shared" si="5"/>
        <v/>
      </c>
      <c r="N51" s="14" t="str">
        <f t="shared" si="6"/>
        <v/>
      </c>
      <c r="O51" s="14" t="str">
        <f t="shared" si="7"/>
        <v/>
      </c>
      <c r="P51" s="14" t="str">
        <f t="shared" si="8"/>
        <v/>
      </c>
      <c r="Q51" s="14" t="str">
        <f t="shared" si="9"/>
        <v/>
      </c>
    </row>
    <row r="52" spans="2:17" x14ac:dyDescent="0.3">
      <c r="B52" s="84" t="s">
        <v>74</v>
      </c>
      <c r="C52" s="76" t="s">
        <v>75</v>
      </c>
      <c r="D52" s="75" t="s">
        <v>70</v>
      </c>
      <c r="E52" s="85">
        <v>1</v>
      </c>
      <c r="F52" s="18"/>
      <c r="G52" s="14" t="str">
        <f t="shared" ref="G52:G69" si="11">IF(IF(C52="","",(IF(ISNUMBER(SEARCH($G$19,C52))=TRUE,$G$19,"")))=0,"",IF(C52="","",(IF(ISNUMBER(SEARCH($G$19,C52))=TRUE,$G$19,""))))</f>
        <v/>
      </c>
      <c r="H52" s="14" t="str">
        <f t="shared" si="10"/>
        <v/>
      </c>
      <c r="I52" s="14" t="str">
        <f t="shared" ref="I52:I69" si="12">IF(IF(C52="","",(IF(ISNUMBER(SEARCH($I$19,C52))=TRUE,$I$19,"")))=0,"",IF(C52="","",(IF(ISNUMBER(SEARCH($I$19,C52))=TRUE,$I$19,""))))</f>
        <v/>
      </c>
      <c r="J52" s="14" t="str">
        <f t="shared" ref="J52:J69" si="13">IF(IF(C52="","",(IF(ISNUMBER(SEARCH($J$19,C52))=TRUE,$J$19,"")))=0,"",IF(C52="","",(IF(ISNUMBER(SEARCH($J$19,C52))=TRUE,$J$19,""))))</f>
        <v/>
      </c>
      <c r="K52" s="14" t="str">
        <f t="shared" ref="K52:K69" si="14">IF(IF(C52="","",(IF(ISNUMBER(SEARCH($K$19,C52))=TRUE,$K$19,"")))=0,"",IF(C52="","",(IF(ISNUMBER(SEARCH($K$19,C52))=TRUE,$K$19,""))))</f>
        <v/>
      </c>
      <c r="L52" s="14" t="str">
        <f t="shared" ref="L52:L69" si="15">IF(IF(C52="","",(IF(ISNUMBER(SEARCH($L$19,C52))=TRUE,$L$19,"")))=0,"",IF(C52="","",(IF(ISNUMBER(SEARCH($L$19,C52))=TRUE,$L$19,""))))</f>
        <v/>
      </c>
      <c r="M52" s="14" t="str">
        <f t="shared" ref="M52:M69" si="16">IF(IF(C52="","",(IF(ISNUMBER(SEARCH($M$19,C52))=TRUE,$M$19,"")))=0,"",IF(C52="","",(IF(ISNUMBER(SEARCH($M$19,C52))=TRUE,$M$19,""))))</f>
        <v/>
      </c>
      <c r="N52" s="14" t="str">
        <f t="shared" ref="N52:N69" si="17">IF(IF(C52="","",(IF(ISNUMBER(SEARCH($N$19,C52))=TRUE,$N$19,"")))=0,"",IF(C52="","",(IF(ISNUMBER(SEARCH($N$19,C52))=TRUE,$N$19,""))))</f>
        <v/>
      </c>
      <c r="O52" s="14" t="str">
        <f t="shared" ref="O52:O69" si="18">IF(IF(C52="","",(IF(ISNUMBER(SEARCH($O$19,C52))=TRUE,$O$19,"")))=0,"",IF(C52="","",(IF(ISNUMBER(SEARCH($O$19,C52))=TRUE,$O$19,""))))</f>
        <v/>
      </c>
      <c r="P52" s="14" t="str">
        <f t="shared" ref="P52:P69" si="19">IF(IF(C52="","",(IF(ISNUMBER(SEARCH($P$19,C52))=TRUE,$P$19,"")))=0,"",IF(C52="","",(IF(ISNUMBER(SEARCH($P$19,C52))=TRUE,$P$19,""))))</f>
        <v/>
      </c>
      <c r="Q52" s="14" t="str">
        <f t="shared" ref="Q52:Q69" si="20">IF(C52="","",(_xlfn.TEXTJOIN(", ",TRUE,G52:P52)))</f>
        <v/>
      </c>
    </row>
    <row r="53" spans="2:17" x14ac:dyDescent="0.3">
      <c r="B53" s="84" t="s">
        <v>76</v>
      </c>
      <c r="C53" s="76" t="s">
        <v>77</v>
      </c>
      <c r="D53" s="75" t="s">
        <v>70</v>
      </c>
      <c r="E53" s="85">
        <v>1</v>
      </c>
      <c r="F53" s="18"/>
      <c r="G53" s="14" t="str">
        <f t="shared" si="11"/>
        <v/>
      </c>
      <c r="H53" s="14" t="str">
        <f t="shared" ref="H53:H69" si="21">IF(IF(C53="","",(IF(ISNUMBER(SEARCH($H$19,C53))=TRUE,$H$19,"")))=0,"",IF(C53="","",(IF(ISNUMBER(SEARCH($H$19,C53))=TRUE,$H$19,""))))</f>
        <v/>
      </c>
      <c r="I53" s="14" t="str">
        <f t="shared" si="12"/>
        <v/>
      </c>
      <c r="J53" s="14" t="str">
        <f t="shared" si="13"/>
        <v/>
      </c>
      <c r="K53" s="14" t="str">
        <f t="shared" si="14"/>
        <v/>
      </c>
      <c r="L53" s="14" t="str">
        <f t="shared" si="15"/>
        <v/>
      </c>
      <c r="M53" s="14" t="str">
        <f t="shared" si="16"/>
        <v/>
      </c>
      <c r="N53" s="14" t="str">
        <f t="shared" si="17"/>
        <v/>
      </c>
      <c r="O53" s="14" t="str">
        <f t="shared" si="18"/>
        <v/>
      </c>
      <c r="P53" s="14" t="str">
        <f t="shared" si="19"/>
        <v/>
      </c>
      <c r="Q53" s="14" t="str">
        <f t="shared" si="20"/>
        <v/>
      </c>
    </row>
    <row r="54" spans="2:17" x14ac:dyDescent="0.3">
      <c r="B54" s="84" t="s">
        <v>78</v>
      </c>
      <c r="C54" s="76" t="s">
        <v>79</v>
      </c>
      <c r="D54" s="75" t="s">
        <v>70</v>
      </c>
      <c r="E54" s="85">
        <v>3</v>
      </c>
      <c r="F54" s="18"/>
      <c r="G54" s="14" t="str">
        <f t="shared" si="11"/>
        <v/>
      </c>
      <c r="H54" s="14" t="str">
        <f t="shared" si="21"/>
        <v/>
      </c>
      <c r="I54" s="14" t="str">
        <f t="shared" si="12"/>
        <v/>
      </c>
      <c r="J54" s="14" t="str">
        <f t="shared" si="13"/>
        <v/>
      </c>
      <c r="K54" s="14" t="str">
        <f t="shared" si="14"/>
        <v/>
      </c>
      <c r="L54" s="14" t="str">
        <f t="shared" si="15"/>
        <v/>
      </c>
      <c r="M54" s="14" t="str">
        <f t="shared" si="16"/>
        <v/>
      </c>
      <c r="N54" s="14" t="str">
        <f t="shared" si="17"/>
        <v/>
      </c>
      <c r="O54" s="14" t="str">
        <f t="shared" si="18"/>
        <v/>
      </c>
      <c r="P54" s="14" t="str">
        <f t="shared" si="19"/>
        <v/>
      </c>
      <c r="Q54" s="14" t="str">
        <f t="shared" si="20"/>
        <v/>
      </c>
    </row>
    <row r="55" spans="2:17" x14ac:dyDescent="0.3">
      <c r="B55" s="84" t="s">
        <v>80</v>
      </c>
      <c r="C55" s="76" t="s">
        <v>81</v>
      </c>
      <c r="D55" s="75" t="s">
        <v>70</v>
      </c>
      <c r="E55" s="85">
        <v>1</v>
      </c>
      <c r="F55" s="18"/>
      <c r="G55" s="14" t="str">
        <f t="shared" si="11"/>
        <v/>
      </c>
      <c r="H55" s="14" t="str">
        <f t="shared" si="21"/>
        <v/>
      </c>
      <c r="I55" s="14" t="str">
        <f t="shared" si="12"/>
        <v/>
      </c>
      <c r="J55" s="14" t="str">
        <f t="shared" si="13"/>
        <v/>
      </c>
      <c r="K55" s="14" t="str">
        <f t="shared" si="14"/>
        <v/>
      </c>
      <c r="L55" s="14" t="str">
        <f t="shared" si="15"/>
        <v/>
      </c>
      <c r="M55" s="14" t="str">
        <f t="shared" si="16"/>
        <v/>
      </c>
      <c r="N55" s="14" t="str">
        <f t="shared" si="17"/>
        <v/>
      </c>
      <c r="O55" s="14" t="str">
        <f t="shared" si="18"/>
        <v/>
      </c>
      <c r="P55" s="14" t="str">
        <f t="shared" si="19"/>
        <v/>
      </c>
      <c r="Q55" s="14" t="str">
        <f t="shared" si="20"/>
        <v/>
      </c>
    </row>
    <row r="56" spans="2:17" x14ac:dyDescent="0.3">
      <c r="B56" s="84" t="s">
        <v>82</v>
      </c>
      <c r="C56" s="76" t="s">
        <v>83</v>
      </c>
      <c r="D56" s="75" t="s">
        <v>70</v>
      </c>
      <c r="E56" s="85">
        <v>1</v>
      </c>
      <c r="F56" s="18"/>
      <c r="G56" s="14" t="str">
        <f t="shared" si="11"/>
        <v/>
      </c>
      <c r="H56" s="14" t="str">
        <f t="shared" si="21"/>
        <v/>
      </c>
      <c r="I56" s="14" t="str">
        <f t="shared" si="12"/>
        <v/>
      </c>
      <c r="J56" s="14" t="str">
        <f t="shared" si="13"/>
        <v/>
      </c>
      <c r="K56" s="14" t="str">
        <f t="shared" si="14"/>
        <v/>
      </c>
      <c r="L56" s="14" t="str">
        <f t="shared" si="15"/>
        <v/>
      </c>
      <c r="M56" s="14" t="str">
        <f t="shared" si="16"/>
        <v/>
      </c>
      <c r="N56" s="14" t="str">
        <f t="shared" si="17"/>
        <v/>
      </c>
      <c r="O56" s="14" t="str">
        <f t="shared" si="18"/>
        <v/>
      </c>
      <c r="P56" s="14" t="str">
        <f t="shared" si="19"/>
        <v/>
      </c>
      <c r="Q56" s="14" t="str">
        <f t="shared" si="20"/>
        <v/>
      </c>
    </row>
    <row r="57" spans="2:17" x14ac:dyDescent="0.3">
      <c r="B57" s="84" t="s">
        <v>84</v>
      </c>
      <c r="C57" s="76" t="s">
        <v>85</v>
      </c>
      <c r="D57" s="75" t="s">
        <v>86</v>
      </c>
      <c r="E57" s="85">
        <v>2</v>
      </c>
      <c r="F57" s="18"/>
      <c r="G57" s="14" t="str">
        <f t="shared" si="11"/>
        <v/>
      </c>
      <c r="H57" s="14" t="str">
        <f t="shared" si="21"/>
        <v/>
      </c>
      <c r="I57" s="14" t="str">
        <f t="shared" si="12"/>
        <v/>
      </c>
      <c r="J57" s="14" t="str">
        <f t="shared" si="13"/>
        <v/>
      </c>
      <c r="K57" s="14" t="str">
        <f t="shared" si="14"/>
        <v/>
      </c>
      <c r="L57" s="14" t="str">
        <f t="shared" si="15"/>
        <v/>
      </c>
      <c r="M57" s="14" t="str">
        <f t="shared" si="16"/>
        <v/>
      </c>
      <c r="N57" s="14" t="str">
        <f t="shared" si="17"/>
        <v/>
      </c>
      <c r="O57" s="14" t="str">
        <f t="shared" si="18"/>
        <v/>
      </c>
      <c r="P57" s="14" t="str">
        <f t="shared" si="19"/>
        <v/>
      </c>
      <c r="Q57" s="14" t="str">
        <f t="shared" si="20"/>
        <v/>
      </c>
    </row>
    <row r="58" spans="2:17" x14ac:dyDescent="0.3">
      <c r="B58" s="84" t="s">
        <v>87</v>
      </c>
      <c r="C58" s="76" t="s">
        <v>88</v>
      </c>
      <c r="D58" s="75" t="s">
        <v>70</v>
      </c>
      <c r="E58" s="85">
        <v>1</v>
      </c>
      <c r="F58" s="18"/>
      <c r="G58" s="14" t="str">
        <f t="shared" si="11"/>
        <v/>
      </c>
      <c r="H58" s="14" t="str">
        <f t="shared" si="21"/>
        <v/>
      </c>
      <c r="I58" s="14" t="str">
        <f t="shared" si="12"/>
        <v/>
      </c>
      <c r="J58" s="14" t="str">
        <f t="shared" si="13"/>
        <v/>
      </c>
      <c r="K58" s="14" t="str">
        <f t="shared" si="14"/>
        <v/>
      </c>
      <c r="L58" s="14" t="str">
        <f t="shared" si="15"/>
        <v/>
      </c>
      <c r="M58" s="14" t="str">
        <f t="shared" si="16"/>
        <v/>
      </c>
      <c r="N58" s="14" t="str">
        <f t="shared" si="17"/>
        <v/>
      </c>
      <c r="O58" s="14" t="str">
        <f t="shared" si="18"/>
        <v/>
      </c>
      <c r="P58" s="14" t="str">
        <f t="shared" si="19"/>
        <v/>
      </c>
      <c r="Q58" s="14" t="str">
        <f t="shared" si="20"/>
        <v/>
      </c>
    </row>
    <row r="59" spans="2:17" x14ac:dyDescent="0.3">
      <c r="B59" s="84" t="s">
        <v>180</v>
      </c>
      <c r="C59" s="76" t="s">
        <v>88</v>
      </c>
      <c r="D59" s="75" t="s">
        <v>70</v>
      </c>
      <c r="E59" s="85">
        <v>2</v>
      </c>
      <c r="F59" s="18"/>
      <c r="G59" s="14" t="str">
        <f t="shared" si="11"/>
        <v/>
      </c>
      <c r="H59" s="14" t="str">
        <f t="shared" si="21"/>
        <v/>
      </c>
      <c r="I59" s="14" t="str">
        <f t="shared" si="12"/>
        <v/>
      </c>
      <c r="J59" s="14" t="str">
        <f t="shared" si="13"/>
        <v/>
      </c>
      <c r="K59" s="14" t="str">
        <f t="shared" si="14"/>
        <v/>
      </c>
      <c r="L59" s="14" t="str">
        <f t="shared" si="15"/>
        <v/>
      </c>
      <c r="M59" s="14" t="str">
        <f t="shared" si="16"/>
        <v/>
      </c>
      <c r="N59" s="14" t="str">
        <f t="shared" si="17"/>
        <v/>
      </c>
      <c r="O59" s="14" t="str">
        <f t="shared" si="18"/>
        <v/>
      </c>
      <c r="P59" s="14" t="str">
        <f t="shared" si="19"/>
        <v/>
      </c>
      <c r="Q59" s="14" t="str">
        <f t="shared" si="20"/>
        <v/>
      </c>
    </row>
    <row r="60" spans="2:17" x14ac:dyDescent="0.3">
      <c r="B60" s="84" t="s">
        <v>181</v>
      </c>
      <c r="C60" s="76" t="s">
        <v>88</v>
      </c>
      <c r="D60" s="75" t="s">
        <v>70</v>
      </c>
      <c r="E60" s="85">
        <v>3</v>
      </c>
      <c r="F60" s="18"/>
      <c r="G60" s="14" t="str">
        <f t="shared" si="11"/>
        <v/>
      </c>
      <c r="H60" s="14" t="str">
        <f t="shared" si="21"/>
        <v/>
      </c>
      <c r="I60" s="14" t="str">
        <f t="shared" si="12"/>
        <v/>
      </c>
      <c r="J60" s="14" t="str">
        <f t="shared" si="13"/>
        <v/>
      </c>
      <c r="K60" s="14" t="str">
        <f t="shared" si="14"/>
        <v/>
      </c>
      <c r="L60" s="14" t="str">
        <f t="shared" si="15"/>
        <v/>
      </c>
      <c r="M60" s="14" t="str">
        <f t="shared" si="16"/>
        <v/>
      </c>
      <c r="N60" s="14" t="str">
        <f t="shared" si="17"/>
        <v/>
      </c>
      <c r="O60" s="14" t="str">
        <f t="shared" si="18"/>
        <v/>
      </c>
      <c r="P60" s="14" t="str">
        <f t="shared" si="19"/>
        <v/>
      </c>
      <c r="Q60" s="14" t="str">
        <f t="shared" si="20"/>
        <v/>
      </c>
    </row>
    <row r="61" spans="2:17" x14ac:dyDescent="0.3">
      <c r="B61" s="84" t="s">
        <v>182</v>
      </c>
      <c r="C61" s="76" t="s">
        <v>88</v>
      </c>
      <c r="D61" s="75" t="s">
        <v>70</v>
      </c>
      <c r="E61" s="85">
        <v>4</v>
      </c>
      <c r="F61" s="18"/>
      <c r="G61" s="14" t="str">
        <f t="shared" si="11"/>
        <v/>
      </c>
      <c r="H61" s="14" t="str">
        <f t="shared" si="21"/>
        <v/>
      </c>
      <c r="I61" s="14" t="str">
        <f t="shared" si="12"/>
        <v/>
      </c>
      <c r="J61" s="14" t="str">
        <f t="shared" si="13"/>
        <v/>
      </c>
      <c r="K61" s="14" t="str">
        <f t="shared" si="14"/>
        <v/>
      </c>
      <c r="L61" s="14" t="str">
        <f t="shared" si="15"/>
        <v/>
      </c>
      <c r="M61" s="14" t="str">
        <f t="shared" si="16"/>
        <v/>
      </c>
      <c r="N61" s="14" t="str">
        <f t="shared" si="17"/>
        <v/>
      </c>
      <c r="O61" s="14" t="str">
        <f t="shared" si="18"/>
        <v/>
      </c>
      <c r="P61" s="14" t="str">
        <f t="shared" si="19"/>
        <v/>
      </c>
      <c r="Q61" s="14" t="str">
        <f t="shared" si="20"/>
        <v/>
      </c>
    </row>
    <row r="62" spans="2:17" x14ac:dyDescent="0.3">
      <c r="B62" s="84" t="s">
        <v>183</v>
      </c>
      <c r="C62" s="76" t="s">
        <v>88</v>
      </c>
      <c r="D62" s="75" t="s">
        <v>70</v>
      </c>
      <c r="E62" s="85">
        <v>5</v>
      </c>
      <c r="F62" s="18"/>
      <c r="G62" s="14" t="str">
        <f t="shared" si="11"/>
        <v/>
      </c>
      <c r="H62" s="14" t="str">
        <f t="shared" si="21"/>
        <v/>
      </c>
      <c r="I62" s="14" t="str">
        <f t="shared" si="12"/>
        <v/>
      </c>
      <c r="J62" s="14" t="str">
        <f t="shared" si="13"/>
        <v/>
      </c>
      <c r="K62" s="14" t="str">
        <f t="shared" si="14"/>
        <v/>
      </c>
      <c r="L62" s="14" t="str">
        <f t="shared" si="15"/>
        <v/>
      </c>
      <c r="M62" s="14" t="str">
        <f t="shared" si="16"/>
        <v/>
      </c>
      <c r="N62" s="14" t="str">
        <f t="shared" si="17"/>
        <v/>
      </c>
      <c r="O62" s="14" t="str">
        <f t="shared" si="18"/>
        <v/>
      </c>
      <c r="P62" s="14" t="str">
        <f t="shared" si="19"/>
        <v/>
      </c>
      <c r="Q62" s="14" t="str">
        <f t="shared" si="20"/>
        <v/>
      </c>
    </row>
    <row r="63" spans="2:17" x14ac:dyDescent="0.3">
      <c r="B63" s="84" t="s">
        <v>184</v>
      </c>
      <c r="C63" s="76" t="s">
        <v>88</v>
      </c>
      <c r="D63" s="75" t="s">
        <v>70</v>
      </c>
      <c r="E63" s="85">
        <v>6</v>
      </c>
      <c r="F63" s="18"/>
      <c r="G63" s="14" t="str">
        <f t="shared" si="11"/>
        <v/>
      </c>
      <c r="H63" s="14" t="str">
        <f t="shared" si="21"/>
        <v/>
      </c>
      <c r="I63" s="14" t="str">
        <f t="shared" si="12"/>
        <v/>
      </c>
      <c r="J63" s="14" t="str">
        <f t="shared" si="13"/>
        <v/>
      </c>
      <c r="K63" s="14" t="str">
        <f t="shared" si="14"/>
        <v/>
      </c>
      <c r="L63" s="14" t="str">
        <f t="shared" si="15"/>
        <v/>
      </c>
      <c r="M63" s="14" t="str">
        <f t="shared" si="16"/>
        <v/>
      </c>
      <c r="N63" s="14" t="str">
        <f t="shared" si="17"/>
        <v/>
      </c>
      <c r="O63" s="14" t="str">
        <f t="shared" si="18"/>
        <v/>
      </c>
      <c r="P63" s="14" t="str">
        <f t="shared" si="19"/>
        <v/>
      </c>
      <c r="Q63" s="14" t="str">
        <f t="shared" si="20"/>
        <v/>
      </c>
    </row>
    <row r="64" spans="2:17" x14ac:dyDescent="0.3">
      <c r="B64" s="84" t="s">
        <v>71</v>
      </c>
      <c r="C64" s="76" t="s">
        <v>72</v>
      </c>
      <c r="D64" s="75" t="s">
        <v>73</v>
      </c>
      <c r="E64" s="85">
        <v>2</v>
      </c>
      <c r="F64" s="18">
        <v>4</v>
      </c>
      <c r="G64" s="14" t="str">
        <f t="shared" si="11"/>
        <v/>
      </c>
      <c r="H64" s="14" t="str">
        <f t="shared" si="21"/>
        <v/>
      </c>
      <c r="I64" s="14" t="str">
        <f t="shared" si="12"/>
        <v/>
      </c>
      <c r="J64" s="14" t="str">
        <f t="shared" si="13"/>
        <v/>
      </c>
      <c r="K64" s="14" t="str">
        <f t="shared" si="14"/>
        <v/>
      </c>
      <c r="L64" s="14" t="str">
        <f t="shared" si="15"/>
        <v/>
      </c>
      <c r="M64" s="14" t="str">
        <f t="shared" si="16"/>
        <v/>
      </c>
      <c r="N64" s="14" t="str">
        <f t="shared" si="17"/>
        <v/>
      </c>
      <c r="O64" s="14" t="str">
        <f t="shared" si="18"/>
        <v/>
      </c>
      <c r="P64" s="14" t="str">
        <f t="shared" si="19"/>
        <v/>
      </c>
      <c r="Q64" s="14" t="str">
        <f t="shared" si="20"/>
        <v/>
      </c>
    </row>
    <row r="65" spans="2:17" x14ac:dyDescent="0.3">
      <c r="B65" s="84" t="s">
        <v>74</v>
      </c>
      <c r="C65" s="76" t="s">
        <v>75</v>
      </c>
      <c r="D65" s="75" t="s">
        <v>70</v>
      </c>
      <c r="E65" s="85">
        <v>1</v>
      </c>
      <c r="F65" s="18">
        <v>5</v>
      </c>
      <c r="G65" s="14" t="str">
        <f t="shared" si="11"/>
        <v/>
      </c>
      <c r="H65" s="14" t="str">
        <f t="shared" si="21"/>
        <v/>
      </c>
      <c r="I65" s="14" t="str">
        <f t="shared" si="12"/>
        <v/>
      </c>
      <c r="J65" s="14" t="str">
        <f t="shared" si="13"/>
        <v/>
      </c>
      <c r="K65" s="14" t="str">
        <f t="shared" si="14"/>
        <v/>
      </c>
      <c r="L65" s="14" t="str">
        <f t="shared" si="15"/>
        <v/>
      </c>
      <c r="M65" s="14" t="str">
        <f t="shared" si="16"/>
        <v/>
      </c>
      <c r="N65" s="14" t="str">
        <f t="shared" si="17"/>
        <v/>
      </c>
      <c r="O65" s="14" t="str">
        <f t="shared" si="18"/>
        <v/>
      </c>
      <c r="P65" s="14" t="str">
        <f t="shared" si="19"/>
        <v/>
      </c>
      <c r="Q65" s="14" t="str">
        <f t="shared" si="20"/>
        <v/>
      </c>
    </row>
    <row r="66" spans="2:17" x14ac:dyDescent="0.3">
      <c r="B66" s="84" t="s">
        <v>76</v>
      </c>
      <c r="C66" s="76" t="s">
        <v>77</v>
      </c>
      <c r="D66" s="75" t="s">
        <v>70</v>
      </c>
      <c r="E66" s="85">
        <v>1</v>
      </c>
      <c r="F66" s="18">
        <v>6</v>
      </c>
      <c r="G66" s="14" t="str">
        <f t="shared" si="11"/>
        <v/>
      </c>
      <c r="H66" s="14" t="str">
        <f t="shared" si="21"/>
        <v/>
      </c>
      <c r="I66" s="14" t="str">
        <f t="shared" si="12"/>
        <v/>
      </c>
      <c r="J66" s="14" t="str">
        <f t="shared" si="13"/>
        <v/>
      </c>
      <c r="K66" s="14" t="str">
        <f t="shared" si="14"/>
        <v/>
      </c>
      <c r="L66" s="14" t="str">
        <f t="shared" si="15"/>
        <v/>
      </c>
      <c r="M66" s="14" t="str">
        <f t="shared" si="16"/>
        <v/>
      </c>
      <c r="N66" s="14" t="str">
        <f t="shared" si="17"/>
        <v/>
      </c>
      <c r="O66" s="14" t="str">
        <f t="shared" si="18"/>
        <v/>
      </c>
      <c r="P66" s="14" t="str">
        <f t="shared" si="19"/>
        <v/>
      </c>
      <c r="Q66" s="14" t="str">
        <f t="shared" si="20"/>
        <v/>
      </c>
    </row>
    <row r="67" spans="2:17" x14ac:dyDescent="0.3">
      <c r="B67" s="84" t="s">
        <v>78</v>
      </c>
      <c r="C67" s="76" t="s">
        <v>79</v>
      </c>
      <c r="D67" s="75" t="s">
        <v>70</v>
      </c>
      <c r="E67" s="85">
        <v>3</v>
      </c>
      <c r="F67" s="18">
        <v>7</v>
      </c>
      <c r="G67" s="14" t="str">
        <f t="shared" si="11"/>
        <v/>
      </c>
      <c r="H67" s="14" t="str">
        <f t="shared" si="21"/>
        <v/>
      </c>
      <c r="I67" s="14" t="str">
        <f t="shared" si="12"/>
        <v/>
      </c>
      <c r="J67" s="14" t="str">
        <f t="shared" si="13"/>
        <v/>
      </c>
      <c r="K67" s="14" t="str">
        <f t="shared" si="14"/>
        <v/>
      </c>
      <c r="L67" s="14" t="str">
        <f t="shared" si="15"/>
        <v/>
      </c>
      <c r="M67" s="14" t="str">
        <f t="shared" si="16"/>
        <v/>
      </c>
      <c r="N67" s="14" t="str">
        <f t="shared" si="17"/>
        <v/>
      </c>
      <c r="O67" s="14" t="str">
        <f t="shared" si="18"/>
        <v/>
      </c>
      <c r="P67" s="14" t="str">
        <f t="shared" si="19"/>
        <v/>
      </c>
      <c r="Q67" s="14" t="str">
        <f t="shared" si="20"/>
        <v/>
      </c>
    </row>
    <row r="68" spans="2:17" x14ac:dyDescent="0.3">
      <c r="B68" s="84" t="s">
        <v>80</v>
      </c>
      <c r="C68" s="76" t="s">
        <v>81</v>
      </c>
      <c r="D68" s="75" t="s">
        <v>70</v>
      </c>
      <c r="E68" s="85">
        <v>1</v>
      </c>
      <c r="F68" s="18">
        <v>8</v>
      </c>
      <c r="G68" s="14" t="str">
        <f t="shared" si="11"/>
        <v/>
      </c>
      <c r="H68" s="14" t="str">
        <f t="shared" si="21"/>
        <v/>
      </c>
      <c r="I68" s="14" t="str">
        <f t="shared" si="12"/>
        <v/>
      </c>
      <c r="J68" s="14" t="str">
        <f t="shared" si="13"/>
        <v/>
      </c>
      <c r="K68" s="14" t="str">
        <f t="shared" si="14"/>
        <v/>
      </c>
      <c r="L68" s="14" t="str">
        <f t="shared" si="15"/>
        <v/>
      </c>
      <c r="M68" s="14" t="str">
        <f t="shared" si="16"/>
        <v/>
      </c>
      <c r="N68" s="14" t="str">
        <f t="shared" si="17"/>
        <v/>
      </c>
      <c r="O68" s="14" t="str">
        <f t="shared" si="18"/>
        <v/>
      </c>
      <c r="P68" s="14" t="str">
        <f t="shared" si="19"/>
        <v/>
      </c>
      <c r="Q68" s="14" t="str">
        <f t="shared" si="20"/>
        <v/>
      </c>
    </row>
    <row r="69" spans="2:17" x14ac:dyDescent="0.3">
      <c r="B69" s="75" t="s">
        <v>82</v>
      </c>
      <c r="C69" s="76" t="s">
        <v>83</v>
      </c>
      <c r="D69" s="75" t="s">
        <v>70</v>
      </c>
      <c r="E69" s="85">
        <v>1</v>
      </c>
      <c r="F69" s="18">
        <v>9</v>
      </c>
      <c r="G69" s="14" t="str">
        <f t="shared" si="11"/>
        <v/>
      </c>
      <c r="H69" s="14" t="str">
        <f t="shared" si="21"/>
        <v/>
      </c>
      <c r="I69" s="14" t="str">
        <f t="shared" si="12"/>
        <v/>
      </c>
      <c r="J69" s="14" t="str">
        <f t="shared" si="13"/>
        <v/>
      </c>
      <c r="K69" s="14" t="str">
        <f t="shared" si="14"/>
        <v/>
      </c>
      <c r="L69" s="14" t="str">
        <f t="shared" si="15"/>
        <v/>
      </c>
      <c r="M69" s="14" t="str">
        <f t="shared" si="16"/>
        <v/>
      </c>
      <c r="N69" s="14" t="str">
        <f t="shared" si="17"/>
        <v/>
      </c>
      <c r="O69" s="14" t="str">
        <f t="shared" si="18"/>
        <v/>
      </c>
      <c r="P69" s="14" t="str">
        <f t="shared" si="19"/>
        <v/>
      </c>
      <c r="Q69" s="14" t="str">
        <f t="shared" si="20"/>
        <v/>
      </c>
    </row>
    <row r="70" spans="2:17" x14ac:dyDescent="0.3">
      <c r="F70" s="8"/>
    </row>
    <row r="71" spans="2:17" x14ac:dyDescent="0.3">
      <c r="F71" s="8"/>
    </row>
    <row r="72" spans="2:17" x14ac:dyDescent="0.3">
      <c r="F72" s="8"/>
    </row>
    <row r="73" spans="2:17" x14ac:dyDescent="0.3">
      <c r="F73" s="8"/>
    </row>
    <row r="74" spans="2:17" x14ac:dyDescent="0.3">
      <c r="F74" s="8"/>
    </row>
    <row r="75" spans="2:17" x14ac:dyDescent="0.3">
      <c r="F75" s="8"/>
    </row>
    <row r="76" spans="2:17" x14ac:dyDescent="0.3">
      <c r="F76" s="8"/>
    </row>
  </sheetData>
  <sheetProtection algorithmName="SHA-512" hashValue="P9aq0SBSk5nq5r9EILmKdqOnbNPe2gopZ6j78NKR0QnZUMfbkqnr80F48Yvg85gXRthMbnNslVel8i6VUDMOtA==" saltValue="WHtRNA3cA8R/FCcJMJTeuQ==" spinCount="100000" sheet="1" scenarios="1"/>
  <mergeCells count="11">
    <mergeCell ref="H12:I12"/>
    <mergeCell ref="H13:I13"/>
    <mergeCell ref="H14:I14"/>
    <mergeCell ref="H15:I15"/>
    <mergeCell ref="E18:I18"/>
    <mergeCell ref="H11:I11"/>
    <mergeCell ref="H6:I6"/>
    <mergeCell ref="H7:I7"/>
    <mergeCell ref="H8:I8"/>
    <mergeCell ref="H9:I9"/>
    <mergeCell ref="H10:I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EC510-7D40-40ED-A514-EC29FD43F6EF}">
  <sheetPr codeName="Sheet11"/>
  <dimension ref="A1:X28"/>
  <sheetViews>
    <sheetView showGridLines="0" zoomScaleNormal="100" workbookViewId="0">
      <selection activeCell="R9" sqref="R9"/>
    </sheetView>
  </sheetViews>
  <sheetFormatPr defaultColWidth="5.77734375" defaultRowHeight="14.4" x14ac:dyDescent="0.3"/>
  <cols>
    <col min="4" max="20" width="11.88671875" customWidth="1"/>
  </cols>
  <sheetData>
    <row r="1" spans="1:24" s="8" customFormat="1" ht="40.200000000000003" customHeight="1" x14ac:dyDescent="0.4">
      <c r="A1" s="70"/>
      <c r="B1" s="71"/>
      <c r="C1" s="72"/>
      <c r="D1" s="72"/>
      <c r="E1" s="72"/>
      <c r="F1" s="72"/>
      <c r="G1" s="72"/>
      <c r="H1"/>
      <c r="I1"/>
      <c r="J1"/>
      <c r="K1"/>
      <c r="L1"/>
      <c r="M1"/>
      <c r="N1"/>
      <c r="O1"/>
      <c r="P1"/>
      <c r="Q1"/>
      <c r="R1"/>
      <c r="S1"/>
      <c r="T1"/>
      <c r="U1"/>
      <c r="V1"/>
      <c r="W1"/>
      <c r="X1"/>
    </row>
    <row r="2" spans="1:24" s="8" customFormat="1" ht="40.200000000000003" customHeight="1" x14ac:dyDescent="0.4">
      <c r="A2" s="73"/>
      <c r="B2" s="71"/>
      <c r="C2" s="74"/>
      <c r="D2" s="74" t="s">
        <v>219</v>
      </c>
      <c r="E2" s="72"/>
      <c r="F2" s="72"/>
      <c r="G2" s="72"/>
      <c r="H2"/>
      <c r="I2"/>
      <c r="J2"/>
      <c r="K2"/>
      <c r="L2"/>
      <c r="M2"/>
      <c r="N2"/>
      <c r="O2"/>
      <c r="P2"/>
      <c r="Q2"/>
      <c r="R2"/>
      <c r="S2"/>
      <c r="T2"/>
      <c r="U2"/>
      <c r="V2"/>
      <c r="W2"/>
      <c r="X2"/>
    </row>
    <row r="3" spans="1:24" x14ac:dyDescent="0.3">
      <c r="J3" t="s">
        <v>227</v>
      </c>
    </row>
    <row r="5" spans="1:24" x14ac:dyDescent="0.3">
      <c r="D5" t="s">
        <v>130</v>
      </c>
    </row>
    <row r="6" spans="1:24" x14ac:dyDescent="0.3">
      <c r="D6" s="159"/>
      <c r="E6" s="159"/>
      <c r="F6" s="159"/>
      <c r="G6" s="159"/>
      <c r="H6" s="159"/>
      <c r="I6" s="159"/>
      <c r="J6" s="159"/>
      <c r="K6" s="159"/>
      <c r="L6" s="159"/>
      <c r="M6" s="159"/>
      <c r="N6" s="159"/>
      <c r="O6" s="159"/>
      <c r="P6" s="159"/>
    </row>
    <row r="7" spans="1:24" x14ac:dyDescent="0.3">
      <c r="D7" s="159"/>
      <c r="E7" s="159"/>
      <c r="F7" s="159"/>
      <c r="G7" s="159"/>
      <c r="H7" s="159"/>
      <c r="I7" s="159"/>
      <c r="J7" s="159"/>
      <c r="K7" s="159"/>
      <c r="L7" s="159"/>
      <c r="M7" s="159"/>
      <c r="N7" s="159"/>
      <c r="O7" s="159"/>
      <c r="P7" s="159"/>
      <c r="R7" t="s">
        <v>169</v>
      </c>
      <c r="S7" t="s">
        <v>15</v>
      </c>
      <c r="T7" t="s">
        <v>90</v>
      </c>
    </row>
    <row r="8" spans="1:24" x14ac:dyDescent="0.3">
      <c r="D8" s="159"/>
      <c r="E8" s="159"/>
      <c r="F8" s="159"/>
      <c r="G8" s="159"/>
      <c r="H8" s="159"/>
      <c r="I8" s="159"/>
      <c r="J8" s="159"/>
      <c r="K8" s="159"/>
      <c r="L8" s="159"/>
      <c r="M8" s="159"/>
      <c r="N8" s="159"/>
      <c r="O8" s="159"/>
      <c r="P8" s="159"/>
      <c r="R8" t="s">
        <v>138</v>
      </c>
      <c r="S8" s="81">
        <v>100000</v>
      </c>
      <c r="T8" s="81">
        <v>2000000</v>
      </c>
    </row>
    <row r="9" spans="1:24" x14ac:dyDescent="0.3">
      <c r="D9" s="159"/>
      <c r="E9" s="159"/>
      <c r="F9" s="159"/>
      <c r="G9" s="159"/>
      <c r="H9" s="159"/>
      <c r="I9" s="159"/>
      <c r="J9" s="159"/>
      <c r="K9" s="159"/>
      <c r="L9" s="159"/>
      <c r="M9" s="159"/>
      <c r="N9" s="159"/>
      <c r="O9" s="159"/>
      <c r="P9" s="159"/>
      <c r="R9" t="s">
        <v>139</v>
      </c>
      <c r="S9" s="81">
        <v>80000</v>
      </c>
      <c r="T9" s="81">
        <v>100000</v>
      </c>
    </row>
    <row r="10" spans="1:24" x14ac:dyDescent="0.3">
      <c r="D10" s="159"/>
      <c r="E10" s="159"/>
      <c r="F10" s="159"/>
      <c r="G10" s="159"/>
      <c r="H10" s="159"/>
      <c r="I10" s="159"/>
      <c r="J10" s="159"/>
      <c r="K10" s="159"/>
      <c r="L10" s="159"/>
      <c r="M10" s="159"/>
      <c r="N10" s="159"/>
      <c r="O10" s="159"/>
      <c r="P10" s="159"/>
      <c r="R10" t="s">
        <v>137</v>
      </c>
      <c r="S10" s="81">
        <v>40000</v>
      </c>
      <c r="T10" s="81">
        <v>80000</v>
      </c>
    </row>
    <row r="11" spans="1:24" x14ac:dyDescent="0.3">
      <c r="D11" s="159"/>
      <c r="E11" s="159"/>
      <c r="F11" s="159"/>
      <c r="G11" s="159"/>
      <c r="H11" s="159"/>
      <c r="I11" s="159"/>
      <c r="J11" s="159"/>
      <c r="K11" s="159"/>
      <c r="L11" s="159"/>
      <c r="M11" s="159"/>
      <c r="N11" s="159"/>
      <c r="O11" s="159"/>
      <c r="P11" s="159"/>
      <c r="R11" t="s">
        <v>136</v>
      </c>
      <c r="S11" s="81">
        <v>25000</v>
      </c>
      <c r="T11" s="81">
        <v>40000</v>
      </c>
    </row>
    <row r="12" spans="1:24" x14ac:dyDescent="0.3">
      <c r="D12" s="159"/>
      <c r="E12" s="159"/>
      <c r="F12" s="159"/>
      <c r="G12" s="159"/>
      <c r="H12" s="159"/>
      <c r="I12" s="159"/>
      <c r="J12" s="159"/>
      <c r="K12" s="159"/>
      <c r="L12" s="159"/>
      <c r="M12" s="159"/>
      <c r="N12" s="159"/>
      <c r="O12" s="159"/>
      <c r="P12" s="159"/>
      <c r="R12" t="s">
        <v>135</v>
      </c>
      <c r="S12" s="81">
        <v>0</v>
      </c>
      <c r="T12" s="81">
        <v>25000</v>
      </c>
    </row>
    <row r="13" spans="1:24" x14ac:dyDescent="0.3">
      <c r="D13" s="159"/>
      <c r="E13" s="159"/>
      <c r="F13" s="159"/>
      <c r="G13" s="159"/>
      <c r="H13" s="159"/>
      <c r="I13" s="159"/>
      <c r="J13" s="159"/>
      <c r="K13" s="159"/>
      <c r="L13" s="159"/>
      <c r="M13" s="159"/>
      <c r="N13" s="159"/>
      <c r="O13" s="159"/>
      <c r="P13" s="159"/>
    </row>
    <row r="14" spans="1:24" x14ac:dyDescent="0.3">
      <c r="D14" s="107"/>
      <c r="E14" s="107"/>
      <c r="F14" s="107"/>
      <c r="G14" s="107"/>
      <c r="H14" s="107"/>
      <c r="I14" s="107"/>
      <c r="J14" s="107"/>
      <c r="K14" s="107"/>
      <c r="L14" s="107"/>
      <c r="M14" s="107"/>
      <c r="N14" s="107"/>
      <c r="O14" s="107"/>
      <c r="P14" s="107"/>
    </row>
    <row r="15" spans="1:24" x14ac:dyDescent="0.3">
      <c r="D15" s="107"/>
      <c r="E15" s="107"/>
      <c r="F15" s="107"/>
      <c r="G15" s="107"/>
      <c r="H15" s="107"/>
      <c r="I15" s="107"/>
      <c r="J15" s="107"/>
      <c r="K15" s="107"/>
      <c r="L15" s="107"/>
      <c r="M15" s="107"/>
      <c r="N15" s="107"/>
      <c r="O15" s="107"/>
      <c r="P15" s="107"/>
    </row>
    <row r="16" spans="1:24" x14ac:dyDescent="0.3">
      <c r="E16" s="101">
        <f>E17</f>
        <v>0.19595647749468309</v>
      </c>
      <c r="I16" s="101">
        <f>I17</f>
        <v>0.69060005771449051</v>
      </c>
      <c r="M16" s="101">
        <f>M17</f>
        <v>0.13532755466735641</v>
      </c>
    </row>
    <row r="17" spans="4:14" x14ac:dyDescent="0.3">
      <c r="D17" s="65">
        <v>9901</v>
      </c>
      <c r="E17" s="108">
        <f>IF( D19 &gt; E19, NA(), IF( E19 &gt; F19, NA(), IF( D19 = F19, E19, IF( F17 &lt; (( E19 - D19 ) / ( F19 - D19 )), D19 + SQRT( F17 * ( E19 - D19 ) * ( F19 - D19 )), F19 - SQRT(( 1 - F17 ) * ( F19 - D19 ) * ( F19 - E19 ))))))</f>
        <v>0.19595647749468309</v>
      </c>
      <c r="F17" s="65">
        <f>( MOD(( MOD( MOD( 999999999999989, MOD( PM_Index*2499997 + (D17)*1800451 + (1)*2000371 + (0)*1796777 + (0)*2299603, 7450589 ) * 4658 + 7450581 ) * 383, 99991 ) * 7440893 + MOD( MOD( 999999999999989, MOD( PM_Index*2246527 + (D17)*2399993 + (1)*2100869 + (0)*1918303 + (0)*1624729, 7450987 ) * 7580 + 7560584 ) * 17669, 7440893 )) * 1343, 4294967296 ) + 0.5 ) / 4294967296</f>
        <v>0.46038227865938097</v>
      </c>
      <c r="H17" s="65">
        <v>9902</v>
      </c>
      <c r="I17" s="108">
        <f>IF( H19 &gt; I19, NA(), IF( I19 &gt; J19, NA(), IF( H19 = J19, I19, IF( J17 &lt; (( I19 - H19 ) / ( J19 - H19 )), H19 + SQRT( J17 * ( I19 - H19 ) * ( J19 - H19 )), J19 - SQRT(( 1 - J17 ) * ( J19 - H19 ) * ( J19 - I19 ))))))</f>
        <v>0.69060005771449051</v>
      </c>
      <c r="J17" s="65">
        <f>( MOD(( MOD( MOD( 999999999999989, MOD( PM_Index*2499997 + (H17)*1800451 + (1)*2000371 + (0)*1796777 + (0)*2299603, 7450589 ) * 4658 + 7450581 ) * 383, 99991 ) * 7440893 + MOD( MOD( 999999999999989, MOD( PM_Index*2246527 + (H17)*2399993 + (1)*2100869 + (0)*1918303 + (0)*1624729, 7450987 ) * 7580 + 7560584 ) * 17669, 7440893 )) * 1343, 4294967296 ) + 0.5 ) / 4294967296</f>
        <v>0.41041852289345115</v>
      </c>
      <c r="L17" s="65">
        <v>9903</v>
      </c>
      <c r="M17" s="108">
        <f>E17*I17</f>
        <v>0.13532755466735641</v>
      </c>
    </row>
    <row r="18" spans="4:14" x14ac:dyDescent="0.3">
      <c r="E18" s="8" t="s">
        <v>133</v>
      </c>
      <c r="F18" s="8"/>
      <c r="I18" s="8" t="s">
        <v>131</v>
      </c>
      <c r="J18" s="8"/>
      <c r="K18" s="8"/>
      <c r="L18" s="8" t="s">
        <v>209</v>
      </c>
      <c r="M18" s="8" t="s">
        <v>134</v>
      </c>
      <c r="N18" s="8" t="s">
        <v>132</v>
      </c>
    </row>
    <row r="19" spans="4:14" x14ac:dyDescent="0.3">
      <c r="D19" s="80">
        <v>0.1</v>
      </c>
      <c r="E19" s="80">
        <v>0.2</v>
      </c>
      <c r="F19" s="80">
        <v>0.3</v>
      </c>
      <c r="H19" s="80">
        <v>0.6</v>
      </c>
      <c r="I19" s="80">
        <v>0.7</v>
      </c>
      <c r="J19" s="80">
        <v>0.8</v>
      </c>
      <c r="L19" s="15"/>
      <c r="M19" s="81">
        <v>25000000</v>
      </c>
      <c r="N19" s="15" t="str">
        <f>(IF(M19&lt;=T12,R12,""))&amp;(IF(AND(M19&gt;=S11,M19&lt;=T11),R11,""))&amp;(IF(AND(M19&gt;=S10,M19&lt;=T10),R10,""))&amp;(IF(AND(M19&gt;=S9,M19&lt;=T9),R9,""))&amp;(IF(M19&gt;=S8,R8,""))</f>
        <v>Very High</v>
      </c>
    </row>
    <row r="20" spans="4:14" x14ac:dyDescent="0.3">
      <c r="D20" s="160"/>
      <c r="E20" s="154"/>
      <c r="F20" s="161"/>
      <c r="H20" s="160"/>
      <c r="I20" s="154"/>
      <c r="J20" s="161"/>
      <c r="L20" s="160"/>
      <c r="M20" s="154"/>
      <c r="N20" s="161"/>
    </row>
    <row r="21" spans="4:14" x14ac:dyDescent="0.3">
      <c r="D21" s="162"/>
      <c r="E21" s="148"/>
      <c r="F21" s="163"/>
      <c r="H21" s="162"/>
      <c r="I21" s="148"/>
      <c r="J21" s="163"/>
      <c r="L21" s="162"/>
      <c r="M21" s="148"/>
      <c r="N21" s="163"/>
    </row>
    <row r="22" spans="4:14" x14ac:dyDescent="0.3">
      <c r="D22" s="162"/>
      <c r="E22" s="148"/>
      <c r="F22" s="163"/>
      <c r="H22" s="162"/>
      <c r="I22" s="148"/>
      <c r="J22" s="163"/>
      <c r="L22" s="162"/>
      <c r="M22" s="148"/>
      <c r="N22" s="163"/>
    </row>
    <row r="23" spans="4:14" x14ac:dyDescent="0.3">
      <c r="D23" s="162"/>
      <c r="E23" s="148"/>
      <c r="F23" s="163"/>
      <c r="H23" s="162"/>
      <c r="I23" s="148"/>
      <c r="J23" s="163"/>
      <c r="L23" s="162"/>
      <c r="M23" s="148"/>
      <c r="N23" s="163"/>
    </row>
    <row r="24" spans="4:14" x14ac:dyDescent="0.3">
      <c r="D24" s="162"/>
      <c r="E24" s="148"/>
      <c r="F24" s="163"/>
      <c r="H24" s="162"/>
      <c r="I24" s="148"/>
      <c r="J24" s="163"/>
      <c r="L24" s="162"/>
      <c r="M24" s="148"/>
      <c r="N24" s="163"/>
    </row>
    <row r="25" spans="4:14" x14ac:dyDescent="0.3">
      <c r="D25" s="162"/>
      <c r="E25" s="148"/>
      <c r="F25" s="163"/>
      <c r="H25" s="162"/>
      <c r="I25" s="148"/>
      <c r="J25" s="163"/>
      <c r="L25" s="162"/>
      <c r="M25" s="148"/>
      <c r="N25" s="163"/>
    </row>
    <row r="26" spans="4:14" x14ac:dyDescent="0.3">
      <c r="D26" s="162"/>
      <c r="E26" s="148"/>
      <c r="F26" s="163"/>
      <c r="H26" s="162"/>
      <c r="I26" s="148"/>
      <c r="J26" s="163"/>
      <c r="L26" s="162"/>
      <c r="M26" s="148"/>
      <c r="N26" s="163"/>
    </row>
    <row r="27" spans="4:14" x14ac:dyDescent="0.3">
      <c r="D27" s="162"/>
      <c r="E27" s="148"/>
      <c r="F27" s="163"/>
      <c r="H27" s="162"/>
      <c r="I27" s="148"/>
      <c r="J27" s="163"/>
      <c r="L27" s="162"/>
      <c r="M27" s="148"/>
      <c r="N27" s="163"/>
    </row>
    <row r="28" spans="4:14" x14ac:dyDescent="0.3">
      <c r="D28" s="164"/>
      <c r="E28" s="165"/>
      <c r="F28" s="166"/>
      <c r="H28" s="164"/>
      <c r="I28" s="165"/>
      <c r="J28" s="166"/>
      <c r="L28" s="164"/>
      <c r="M28" s="165"/>
      <c r="N28" s="166"/>
    </row>
  </sheetData>
  <sheetProtection algorithmName="SHA-512" hashValue="GlZQf/xBE4eytEZxnVkuYr5SaP9nsoKTXKR4MYt6aea+ZtO/6CJIMY/t6or2hyqtuQUZ0k5LUouUEnvMQccQcg==" saltValue="u9u3rrdXW2JtIgiSTyEolA==" spinCount="100000" sheet="1" scenarios="1"/>
  <mergeCells count="11">
    <mergeCell ref="D20:F28"/>
    <mergeCell ref="H20:J28"/>
    <mergeCell ref="L20:N28"/>
    <mergeCell ref="D12:P12"/>
    <mergeCell ref="D13:P13"/>
    <mergeCell ref="D11:P11"/>
    <mergeCell ref="D6:P6"/>
    <mergeCell ref="D7:P7"/>
    <mergeCell ref="D8:P8"/>
    <mergeCell ref="D9:P9"/>
    <mergeCell ref="D10:P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Scroll Bar 1">
              <controlPr defaultSize="0" autoPict="0">
                <anchor moveWithCells="1">
                  <from>
                    <xdr:col>8</xdr:col>
                    <xdr:colOff>243840</xdr:colOff>
                    <xdr:row>3</xdr:row>
                    <xdr:rowOff>22860</xdr:rowOff>
                  </from>
                  <to>
                    <xdr:col>14</xdr:col>
                    <xdr:colOff>381000</xdr:colOff>
                    <xdr:row>4</xdr:row>
                    <xdr:rowOff>68580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E1BE1C24-D138-42E1-8E0F-BCFD0FD3C2B9}">
          <x14:colorSeries rgb="FF00B0F0"/>
          <x14:colorNegative rgb="FFD00000"/>
          <x14:colorAxis rgb="FF000000"/>
          <x14:colorMarkers rgb="FFD00000"/>
          <x14:colorFirst rgb="FFD00000"/>
          <x14:colorLast rgb="FFD00000"/>
          <x14:colorHigh rgb="FFD00000"/>
          <x14:colorLow rgb="FFD00000"/>
          <x14:sparklines>
            <x14:sparkline>
              <xm:f>PM_Threat__Weakness__hist_data</xm:f>
              <xm:sqref>E17</xm:sqref>
            </x14:sparkline>
          </x14:sparklines>
        </x14:sparklineGroup>
        <x14:sparklineGroup manualMin="0" type="column" displayEmptyCellsAs="gap" minAxisType="custom" xr2:uid="{4ECD2EB6-E046-44F2-8221-2ACE0F800C9E}">
          <x14:colorSeries rgb="FF00B0F0"/>
          <x14:colorNegative rgb="FFD00000"/>
          <x14:colorAxis rgb="FF000000"/>
          <x14:colorMarkers rgb="FFD00000"/>
          <x14:colorFirst rgb="FFD00000"/>
          <x14:colorLast rgb="FFD00000"/>
          <x14:colorHigh rgb="FFD00000"/>
          <x14:colorLow rgb="FFD00000"/>
          <x14:sparklines>
            <x14:sparkline>
              <xm:f>PM_Likelihood_of_Compromise_hist_data</xm:f>
              <xm:sqref>I17</xm:sqref>
            </x14:sparkline>
          </x14:sparklines>
        </x14:sparklineGroup>
        <x14:sparklineGroup manualMin="0" type="column" displayEmptyCellsAs="gap" minAxisType="custom" xr2:uid="{21A92CB7-D541-47A4-A70B-E91123A5ACC6}">
          <x14:colorSeries rgb="FF00B0F0"/>
          <x14:colorNegative rgb="FFD00000"/>
          <x14:colorAxis rgb="FF000000"/>
          <x14:colorMarkers rgb="FFD00000"/>
          <x14:colorFirst rgb="FFD00000"/>
          <x14:colorLast rgb="FFD00000"/>
          <x14:colorHigh rgb="FFD00000"/>
          <x14:colorLow rgb="FFD00000"/>
          <x14:sparklines>
            <x14:sparkline>
              <xm:f>PM_Scenario_Risk_hist_data</xm:f>
              <xm:sqref>M17</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E8AFB-04F6-46E2-8E11-8ED5C9D12A0F}">
  <sheetPr codeName="Sheet6"/>
  <dimension ref="A1:X2"/>
  <sheetViews>
    <sheetView showGridLines="0" workbookViewId="0">
      <selection activeCell="K20" sqref="K20"/>
    </sheetView>
  </sheetViews>
  <sheetFormatPr defaultRowHeight="14.4" x14ac:dyDescent="0.3"/>
  <sheetData>
    <row r="1" spans="1:24" s="8" customFormat="1" ht="40.200000000000003" customHeight="1" x14ac:dyDescent="0.4">
      <c r="A1" s="70"/>
      <c r="B1" s="71"/>
      <c r="C1" s="72"/>
      <c r="D1" s="72"/>
      <c r="E1" s="72"/>
      <c r="F1" s="72"/>
      <c r="G1" s="72"/>
      <c r="H1"/>
      <c r="I1"/>
      <c r="J1"/>
      <c r="K1"/>
      <c r="L1"/>
      <c r="M1"/>
      <c r="N1"/>
      <c r="O1"/>
      <c r="P1"/>
      <c r="Q1"/>
      <c r="R1"/>
      <c r="S1"/>
      <c r="T1"/>
      <c r="U1"/>
      <c r="V1"/>
      <c r="W1"/>
      <c r="X1"/>
    </row>
    <row r="2" spans="1:24" s="8" customFormat="1" ht="40.200000000000003" customHeight="1" x14ac:dyDescent="0.4">
      <c r="A2" s="73"/>
      <c r="B2" s="71"/>
      <c r="C2" s="74"/>
      <c r="D2" s="74" t="s">
        <v>216</v>
      </c>
      <c r="E2" s="72"/>
      <c r="F2" s="72"/>
      <c r="G2" s="72"/>
      <c r="H2"/>
      <c r="I2"/>
      <c r="J2"/>
      <c r="K2"/>
      <c r="L2"/>
      <c r="M2"/>
      <c r="N2"/>
      <c r="O2"/>
      <c r="P2"/>
      <c r="Q2"/>
      <c r="R2"/>
      <c r="S2"/>
      <c r="T2"/>
      <c r="U2"/>
      <c r="V2"/>
      <c r="W2"/>
      <c r="X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045BC7AB336047B69C2C7A7F67BCC3" ma:contentTypeVersion="13" ma:contentTypeDescription="Create a new document." ma:contentTypeScope="" ma:versionID="45dc75ea359ecf85cfd78e8130d6f6ea">
  <xsd:schema xmlns:xsd="http://www.w3.org/2001/XMLSchema" xmlns:xs="http://www.w3.org/2001/XMLSchema" xmlns:p="http://schemas.microsoft.com/office/2006/metadata/properties" xmlns:ns2="a68a0708-8d7d-4cda-9870-b632af5a1662" xmlns:ns3="4679a2ad-ebf9-4ccb-8a15-a45d8a675859" targetNamespace="http://schemas.microsoft.com/office/2006/metadata/properties" ma:root="true" ma:fieldsID="101e8640e6b3be62f8a93ce61af8825d" ns2:_="" ns3:_="">
    <xsd:import namespace="a68a0708-8d7d-4cda-9870-b632af5a1662"/>
    <xsd:import namespace="4679a2ad-ebf9-4ccb-8a15-a45d8a67585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8a0708-8d7d-4cda-9870-b632af5a16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2f47244-6e66-458e-ae03-6853d77c2ec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79a2ad-ebf9-4ccb-8a15-a45d8a67585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264e6e3-1d34-4638-a05e-f2db29b22569}" ma:internalName="TaxCatchAll" ma:showField="CatchAllData" ma:web="4679a2ad-ebf9-4ccb-8a15-a45d8a67585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79a2ad-ebf9-4ccb-8a15-a45d8a675859" xsi:nil="true"/>
    <lcf76f155ced4ddcb4097134ff3c332f xmlns="a68a0708-8d7d-4cda-9870-b632af5a166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E97DE7-E88E-4372-B2C5-CA139F1655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8a0708-8d7d-4cda-9870-b632af5a1662"/>
    <ds:schemaRef ds:uri="4679a2ad-ebf9-4ccb-8a15-a45d8a6758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37F3C9-01FC-438D-8E57-AD9BE4CB9C0B}">
  <ds:schemaRefs>
    <ds:schemaRef ds:uri="http://schemas.microsoft.com/sharepoint/v3/contenttype/forms"/>
  </ds:schemaRefs>
</ds:datastoreItem>
</file>

<file path=customXml/itemProps3.xml><?xml version="1.0" encoding="utf-8"?>
<ds:datastoreItem xmlns:ds="http://schemas.openxmlformats.org/officeDocument/2006/customXml" ds:itemID="{55C8C05F-A205-40AF-860A-5C9459F542CB}">
  <ds:schemaRefs>
    <ds:schemaRef ds:uri="http://www.w3.org/XML/1998/namespace"/>
    <ds:schemaRef ds:uri="http://schemas.microsoft.com/office/2006/documentManagement/types"/>
    <ds:schemaRef ds:uri="http://schemas.microsoft.com/office/infopath/2007/PartnerControls"/>
    <ds:schemaRef ds:uri="http://purl.org/dc/terms/"/>
    <ds:schemaRef ds:uri="http://purl.org/dc/elements/1.1/"/>
    <ds:schemaRef ds:uri="http://schemas.microsoft.com/office/2006/metadata/properties"/>
    <ds:schemaRef ds:uri="http://schemas.openxmlformats.org/package/2006/metadata/core-properties"/>
    <ds:schemaRef ds:uri="4679a2ad-ebf9-4ccb-8a15-a45d8a675859"/>
    <ds:schemaRef ds:uri="a68a0708-8d7d-4cda-9870-b632af5a1662"/>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42</vt:i4>
      </vt:variant>
    </vt:vector>
  </HeadingPairs>
  <TitlesOfParts>
    <vt:vector size="51" baseType="lpstr">
      <vt:lpstr>License Agreement</vt:lpstr>
      <vt:lpstr>Probability Calculator</vt:lpstr>
      <vt:lpstr>Probability Tree</vt:lpstr>
      <vt:lpstr>Bayesian Inference</vt:lpstr>
      <vt:lpstr>Probability Distributions</vt:lpstr>
      <vt:lpstr>FAIR(tm)</vt:lpstr>
      <vt:lpstr>Vulnerability Analysis</vt:lpstr>
      <vt:lpstr>Attack Scenario</vt:lpstr>
      <vt:lpstr>Chart Work Area</vt:lpstr>
      <vt:lpstr>_3rd_Party</vt:lpstr>
      <vt:lpstr>Binom1</vt:lpstr>
      <vt:lpstr>Binom2</vt:lpstr>
      <vt:lpstr>Detect</vt:lpstr>
      <vt:lpstr>DoS</vt:lpstr>
      <vt:lpstr>Identify</vt:lpstr>
      <vt:lpstr>Likelihood_of_Compromise</vt:lpstr>
      <vt:lpstr>Loss_Event_Frequency</vt:lpstr>
      <vt:lpstr>Loss_Magnitude_</vt:lpstr>
      <vt:lpstr>Malware</vt:lpstr>
      <vt:lpstr>Mobile</vt:lpstr>
      <vt:lpstr>Pert1</vt:lpstr>
      <vt:lpstr>Pert1___Pert2</vt:lpstr>
      <vt:lpstr>Pert1___Pert3</vt:lpstr>
      <vt:lpstr>Pert2</vt:lpstr>
      <vt:lpstr>Pert2___Pert3</vt:lpstr>
      <vt:lpstr>Pert3</vt:lpstr>
      <vt:lpstr>Phishing</vt:lpstr>
      <vt:lpstr>PM_Index</vt:lpstr>
      <vt:lpstr>Poisson1</vt:lpstr>
      <vt:lpstr>Poisson2</vt:lpstr>
      <vt:lpstr>Primary_Loss_</vt:lpstr>
      <vt:lpstr>Protect</vt:lpstr>
      <vt:lpstr>Recovery</vt:lpstr>
      <vt:lpstr>Resistance_Strength</vt:lpstr>
      <vt:lpstr>Respond</vt:lpstr>
      <vt:lpstr>Risk</vt:lpstr>
      <vt:lpstr>Scenario_Risk</vt:lpstr>
      <vt:lpstr>Secondary_Loss_</vt:lpstr>
      <vt:lpstr>Secondary_Loss_Event_Frequency</vt:lpstr>
      <vt:lpstr>Secondary_Loss_Magnitude</vt:lpstr>
      <vt:lpstr>Threat__Weakness_</vt:lpstr>
      <vt:lpstr>Threat_Event_Frequency</vt:lpstr>
      <vt:lpstr>ThreatCapacity</vt:lpstr>
      <vt:lpstr>Triangular1</vt:lpstr>
      <vt:lpstr>Triangular1___Triangular2</vt:lpstr>
      <vt:lpstr>Triangular1___Triangular3</vt:lpstr>
      <vt:lpstr>Triangular2</vt:lpstr>
      <vt:lpstr>Triangular2___Triangular3</vt:lpstr>
      <vt:lpstr>Triangular3</vt:lpstr>
      <vt:lpstr>Vulnerability</vt:lpstr>
      <vt:lpstr>WebAttack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Charlene Deaver-Vazquez</dc:creator>
  <cp:lastModifiedBy>Charlene Deaver-Vazquez</cp:lastModifiedBy>
  <dcterms:created xsi:type="dcterms:W3CDTF">2023-05-09T18:35:17Z</dcterms:created>
  <dcterms:modified xsi:type="dcterms:W3CDTF">2024-06-27T18:58:44Z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0x010100EF045BC7AB336047B69C2C7A7F67BCC3</vt:lpwstr>
  </property>
  <property fmtid="{D5CDD505-2E9C-101B-9397-08002B2CF9AE}" pid="3" name="MediaServiceImageTags">
    <vt:lpwstr/>
  </property>
</Properties>
</file>